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firstSheet="2" activeTab="2"/>
  </bookViews>
  <sheets>
    <sheet name="Budget05-06" sheetId="1" state="hidden" r:id="rId1"/>
    <sheet name="Budget 05-06_SHORT VERSION" sheetId="2" state="hidden" r:id="rId2"/>
    <sheet name="Budget_Comparison 06_07" sheetId="3" r:id="rId3"/>
    <sheet name="Budget 06-07" sheetId="4" state="hidden" r:id="rId4"/>
    <sheet name="Exp Budget 2006_2007" sheetId="5" state="hidden" r:id="rId5"/>
  </sheets>
  <definedNames>
    <definedName name="_xlnm.Print_Area" localSheetId="2">'Budget_Comparison 06_07'!$A$1:$C$72</definedName>
    <definedName name="_xlnm.Print_Area" localSheetId="4">'Exp Budget 2006_2007'!$A$1:$M$30</definedName>
  </definedNames>
  <calcPr fullCalcOnLoad="1"/>
</workbook>
</file>

<file path=xl/sharedStrings.xml><?xml version="1.0" encoding="utf-8"?>
<sst xmlns="http://schemas.openxmlformats.org/spreadsheetml/2006/main" count="265" uniqueCount="116">
  <si>
    <t>St. Aloysius School</t>
  </si>
  <si>
    <t>Annual</t>
  </si>
  <si>
    <t>% of</t>
  </si>
  <si>
    <t>Budget</t>
  </si>
  <si>
    <t>Revenue</t>
  </si>
  <si>
    <t>9/04-8/05</t>
  </si>
  <si>
    <t>Annual fund</t>
  </si>
  <si>
    <t>Scholarships</t>
  </si>
  <si>
    <t>Total fundraising</t>
  </si>
  <si>
    <t>Tuition</t>
  </si>
  <si>
    <t xml:space="preserve">After school </t>
  </si>
  <si>
    <t>Registration</t>
  </si>
  <si>
    <t>Total tuition &amp; registration</t>
  </si>
  <si>
    <t>Mandated services</t>
  </si>
  <si>
    <t>Space rental income</t>
  </si>
  <si>
    <t xml:space="preserve">Cafeteria Revenue </t>
  </si>
  <si>
    <t>Miscellaneous</t>
  </si>
  <si>
    <t xml:space="preserve"> Total other </t>
  </si>
  <si>
    <t>Total revenue</t>
  </si>
  <si>
    <t>Personnel</t>
  </si>
  <si>
    <t>Lay staff</t>
  </si>
  <si>
    <t>Religious</t>
  </si>
  <si>
    <t>Cafeteria</t>
  </si>
  <si>
    <t>Payroll taxes &amp; benefits</t>
  </si>
  <si>
    <t>Total personnel</t>
  </si>
  <si>
    <t>OTPS</t>
  </si>
  <si>
    <t>Advertising</t>
  </si>
  <si>
    <t>Temporary help</t>
  </si>
  <si>
    <t>Consultants</t>
  </si>
  <si>
    <t>Audit</t>
  </si>
  <si>
    <t>Dues &amp; fees</t>
  </si>
  <si>
    <t>Program expenses</t>
  </si>
  <si>
    <t>Office</t>
  </si>
  <si>
    <t>Equipment</t>
  </si>
  <si>
    <t>Postage</t>
  </si>
  <si>
    <t>Rent</t>
  </si>
  <si>
    <t>Insurance</t>
  </si>
  <si>
    <t>Maint &amp; repair</t>
  </si>
  <si>
    <t>Utilities</t>
  </si>
  <si>
    <t>Telephone</t>
  </si>
  <si>
    <t>Scholarships Given</t>
  </si>
  <si>
    <t>Staff training</t>
  </si>
  <si>
    <t>Travel, staff</t>
  </si>
  <si>
    <t>Summer camp</t>
  </si>
  <si>
    <t>Trips</t>
  </si>
  <si>
    <t>Banking</t>
  </si>
  <si>
    <t>Miscellaneous Expense</t>
  </si>
  <si>
    <t>Total OTPS</t>
  </si>
  <si>
    <t>Total expenses</t>
  </si>
  <si>
    <t>Net</t>
  </si>
  <si>
    <r>
      <t>**</t>
    </r>
    <r>
      <rPr>
        <i/>
        <sz val="10"/>
        <rFont val="Arial"/>
        <family val="2"/>
      </rPr>
      <t xml:space="preserve"> Revenue includes pledges as well as cash receipts</t>
    </r>
  </si>
  <si>
    <t>***OTPS - Other Than Personnel Services</t>
  </si>
  <si>
    <t>****Cultral Enhancement is a subcatogory of Program Support</t>
  </si>
  <si>
    <t>Annual Budget</t>
  </si>
  <si>
    <t>9/05-8/06</t>
  </si>
  <si>
    <t>Chg. *</t>
  </si>
  <si>
    <r>
      <t>*</t>
    </r>
    <r>
      <rPr>
        <i/>
        <sz val="10"/>
        <rFont val="Arial"/>
        <family val="2"/>
      </rPr>
      <t xml:space="preserve"> % of Budget is what percentage of the 2005 annual budget was increased or decreased</t>
    </r>
  </si>
  <si>
    <t>Diff</t>
  </si>
  <si>
    <t xml:space="preserve">Program Support </t>
  </si>
  <si>
    <t>Major Gifts</t>
  </si>
  <si>
    <t>Parent &amp; Student (net)</t>
  </si>
  <si>
    <t>Foundations</t>
  </si>
  <si>
    <t>Special events ( net)</t>
  </si>
  <si>
    <t>Corporations</t>
  </si>
  <si>
    <t>Mission Partners</t>
  </si>
  <si>
    <t>ADNY: ICSF/BSF</t>
  </si>
  <si>
    <t>Individual</t>
  </si>
  <si>
    <t xml:space="preserve">Other </t>
  </si>
  <si>
    <t>Tuition &amp; registration</t>
  </si>
  <si>
    <t xml:space="preserve">NOTE: </t>
  </si>
  <si>
    <t>ADDED $100,000 TO PERSONNEL</t>
  </si>
  <si>
    <t>$ 50,000 PROGRAM EXPENSES</t>
  </si>
  <si>
    <t>$9,000 TO SCHOLARSHIPS</t>
  </si>
  <si>
    <t>$45,000 TO SUMMER CAMP</t>
  </si>
  <si>
    <t>$5,097 TO OTHER</t>
  </si>
  <si>
    <t>Expenses</t>
  </si>
  <si>
    <t>9/06-8/07</t>
  </si>
  <si>
    <t>Contracted Services</t>
  </si>
  <si>
    <t>Budget 05/06</t>
  </si>
  <si>
    <t>Actual</t>
  </si>
  <si>
    <t>Estimated</t>
  </si>
  <si>
    <t>Total</t>
  </si>
  <si>
    <t>Variance</t>
  </si>
  <si>
    <t>Budget 06/07</t>
  </si>
  <si>
    <t>Thru 4/30/06</t>
  </si>
  <si>
    <t>Thru 8/31/06</t>
  </si>
  <si>
    <t>Summer school/camp</t>
  </si>
  <si>
    <t>FUNDRAISING</t>
  </si>
  <si>
    <t>TUITION &amp; REGISTRATION</t>
  </si>
  <si>
    <t xml:space="preserve">OTHER </t>
  </si>
  <si>
    <t xml:space="preserve">                 NET</t>
  </si>
  <si>
    <t>CHILD, Inc.</t>
  </si>
  <si>
    <t>TOTAL EXPENSES</t>
  </si>
  <si>
    <t>REVENUE</t>
  </si>
  <si>
    <t xml:space="preserve">Total Fundraising Revenue </t>
  </si>
  <si>
    <t>Total Tuition &amp; Registration Revenue</t>
  </si>
  <si>
    <t>Annual Fund</t>
  </si>
  <si>
    <t>Special Events (net)</t>
  </si>
  <si>
    <t>Mandated Services</t>
  </si>
  <si>
    <t>Space Rental Income</t>
  </si>
  <si>
    <t>TOTAL REVENUE</t>
  </si>
  <si>
    <t>EXPENSES</t>
  </si>
  <si>
    <t>PERSONNEL</t>
  </si>
  <si>
    <t>OTHER</t>
  </si>
  <si>
    <t>Total Personnel Expenses</t>
  </si>
  <si>
    <t>Total Other Revenue</t>
  </si>
  <si>
    <t>Dues &amp; Fees</t>
  </si>
  <si>
    <t>Program Expenses</t>
  </si>
  <si>
    <t>Maint &amp; Repair</t>
  </si>
  <si>
    <t>Staff Training</t>
  </si>
  <si>
    <t>Travel, Staff</t>
  </si>
  <si>
    <t>Summer Camp/School</t>
  </si>
  <si>
    <t>Total Other Expenses</t>
  </si>
  <si>
    <t>Projected Annual Budget</t>
  </si>
  <si>
    <t>September 1, 2007 - August 31, 2008</t>
  </si>
  <si>
    <t>Individual staff salaries removed for confidentiality at the request of the applicant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</si>
</sst>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  <numFmt numFmtId="167" formatCode="mm&quot;/&quot;dd&quot;/&quot;yy"/>
    <numFmt numFmtId="168" formatCode="hh&quot;:&quot;mm&quot;:&quot;ss"/>
    <numFmt numFmtId="169" formatCode="[$-409]dddd\,\ mmmm\ dd\,\ yyyy"/>
    <numFmt numFmtId="170" formatCode="[$-409]mmmm\-yy;@"/>
    <numFmt numFmtId="171" formatCode="mmm\-yyyy"/>
    <numFmt numFmtId="172" formatCode="_(* #,##0.0_);_(* \(#,##0.0\);_(* &quot;-&quot;??_);_(@_)"/>
    <numFmt numFmtId="173" formatCode="_(* #,##0_);_(* \(#,##0\);_(* &quot;-&quot;??_);_(@_)"/>
    <numFmt numFmtId="174" formatCode="[$-409]mmm\-yy;@"/>
    <numFmt numFmtId="175" formatCode="#,##0.0_);\(#,##0.0\)"/>
    <numFmt numFmtId="176" formatCode="#,##0.000_);\(#,##0.000\)"/>
    <numFmt numFmtId="177" formatCode="mmmm\ d\,\ yyyy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%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9.95"/>
      <color indexed="8"/>
      <name val="Arial"/>
      <family val="0"/>
    </font>
    <font>
      <b/>
      <sz val="9.95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Alignment="1">
      <alignment horizontal="left"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9" fontId="0" fillId="0" borderId="0" xfId="24" applyFont="1" applyAlignment="1">
      <alignment/>
    </xf>
    <xf numFmtId="0" fontId="5" fillId="0" borderId="0" xfId="0" applyFont="1" applyAlignment="1">
      <alignment horizontal="left" indent="1"/>
    </xf>
    <xf numFmtId="41" fontId="5" fillId="0" borderId="1" xfId="0" applyNumberFormat="1" applyFont="1" applyFill="1" applyBorder="1" applyAlignment="1">
      <alignment/>
    </xf>
    <xf numFmtId="41" fontId="5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9" fontId="5" fillId="0" borderId="0" xfId="24" applyFont="1" applyAlignment="1">
      <alignment/>
    </xf>
    <xf numFmtId="0" fontId="7" fillId="0" borderId="0" xfId="22" applyFont="1" applyAlignment="1">
      <alignment horizontal="left" vertical="center"/>
      <protection/>
    </xf>
    <xf numFmtId="0" fontId="5" fillId="0" borderId="0" xfId="0" applyFont="1" applyAlignment="1">
      <alignment horizontal="left" indent="2"/>
    </xf>
    <xf numFmtId="9" fontId="0" fillId="0" borderId="0" xfId="24" applyFont="1" applyBorder="1" applyAlignment="1">
      <alignment/>
    </xf>
    <xf numFmtId="41" fontId="5" fillId="0" borderId="1" xfId="0" applyNumberFormat="1" applyFont="1" applyBorder="1" applyAlignment="1">
      <alignment/>
    </xf>
    <xf numFmtId="9" fontId="0" fillId="0" borderId="1" xfId="24" applyFont="1" applyBorder="1" applyAlignment="1">
      <alignment/>
    </xf>
    <xf numFmtId="43" fontId="0" fillId="0" borderId="0" xfId="0" applyNumberFormat="1" applyFont="1" applyAlignment="1">
      <alignment/>
    </xf>
    <xf numFmtId="9" fontId="5" fillId="0" borderId="0" xfId="24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9" fillId="0" borderId="0" xfId="21" applyFont="1">
      <alignment horizontal="left" vertical="center"/>
      <protection/>
    </xf>
    <xf numFmtId="0" fontId="9" fillId="0" borderId="0" xfId="0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37" fontId="9" fillId="0" borderId="0" xfId="0" applyNumberFormat="1" applyAlignment="1">
      <alignment horizontal="right"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3"/>
    </xf>
    <xf numFmtId="42" fontId="5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24" applyNumberFormat="1" applyFont="1" applyAlignment="1">
      <alignment/>
    </xf>
    <xf numFmtId="41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1" fontId="5" fillId="0" borderId="3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1" fontId="15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 applyProtection="1">
      <alignment vertical="center"/>
      <protection/>
    </xf>
    <xf numFmtId="41" fontId="14" fillId="0" borderId="0" xfId="0" applyNumberFormat="1" applyFont="1" applyFill="1" applyAlignment="1">
      <alignment/>
    </xf>
    <xf numFmtId="41" fontId="14" fillId="0" borderId="0" xfId="23" applyNumberFormat="1" applyFont="1" applyFill="1">
      <alignment/>
      <protection/>
    </xf>
    <xf numFmtId="173" fontId="14" fillId="0" borderId="0" xfId="15" applyNumberFormat="1" applyFont="1" applyAlignment="1">
      <alignment/>
    </xf>
    <xf numFmtId="41" fontId="14" fillId="0" borderId="0" xfId="0" applyNumberFormat="1" applyFont="1" applyAlignment="1">
      <alignment/>
    </xf>
    <xf numFmtId="0" fontId="14" fillId="0" borderId="4" xfId="0" applyFont="1" applyBorder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17" fillId="0" borderId="0" xfId="21" applyFo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73" fontId="0" fillId="0" borderId="0" xfId="15" applyNumberFormat="1" applyFont="1" applyAlignment="1">
      <alignment/>
    </xf>
    <xf numFmtId="173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jf217" xfId="21"/>
    <cellStyle name="Normal_jb4" xfId="22"/>
    <cellStyle name="Normal_June 05 Financia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workbookViewId="0" topLeftCell="A58">
      <selection activeCell="B89" sqref="B89"/>
    </sheetView>
  </sheetViews>
  <sheetFormatPr defaultColWidth="9.140625" defaultRowHeight="12.75"/>
  <cols>
    <col min="1" max="1" width="41.57421875" style="1" customWidth="1"/>
    <col min="2" max="2" width="11.28125" style="1" bestFit="1" customWidth="1"/>
    <col min="3" max="3" width="0.85546875" style="1" customWidth="1"/>
    <col min="4" max="4" width="10.28125" style="1" hidden="1" customWidth="1"/>
    <col min="5" max="5" width="1.421875" style="1" customWidth="1"/>
    <col min="6" max="6" width="9.28125" style="1" hidden="1" customWidth="1"/>
    <col min="7" max="7" width="0.85546875" style="1" customWidth="1"/>
    <col min="8" max="8" width="9.28125" style="1" hidden="1" customWidth="1"/>
    <col min="9" max="9" width="0.9921875" style="1" customWidth="1"/>
    <col min="10" max="11" width="11.8515625" style="1" bestFit="1" customWidth="1"/>
    <col min="12" max="16384" width="9.140625" style="1" customWidth="1"/>
  </cols>
  <sheetData>
    <row r="1" spans="1:9" ht="1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53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6" t="s">
        <v>54</v>
      </c>
      <c r="B3" s="76"/>
      <c r="C3" s="76"/>
      <c r="D3" s="76"/>
      <c r="E3" s="76"/>
      <c r="F3" s="76"/>
      <c r="G3" s="76"/>
      <c r="H3" s="76"/>
      <c r="I3" s="76"/>
    </row>
    <row r="6" spans="1:9" ht="12.75">
      <c r="A6" s="2"/>
      <c r="B6" s="3" t="s">
        <v>1</v>
      </c>
      <c r="C6" s="3"/>
      <c r="D6" s="3" t="s">
        <v>1</v>
      </c>
      <c r="E6" s="3"/>
      <c r="F6" s="3"/>
      <c r="G6" s="3"/>
      <c r="H6" s="3" t="s">
        <v>2</v>
      </c>
      <c r="I6" s="3"/>
    </row>
    <row r="7" spans="1:9" ht="12.75">
      <c r="A7" s="2"/>
      <c r="B7" s="4" t="s">
        <v>3</v>
      </c>
      <c r="C7" s="4"/>
      <c r="D7" s="4" t="s">
        <v>3</v>
      </c>
      <c r="E7" s="4"/>
      <c r="F7" s="4"/>
      <c r="G7" s="4"/>
      <c r="H7" s="4" t="s">
        <v>55</v>
      </c>
      <c r="I7" s="4"/>
    </row>
    <row r="8" spans="1:9" ht="13.5" customHeight="1">
      <c r="A8" s="5" t="s">
        <v>4</v>
      </c>
      <c r="B8" s="4" t="s">
        <v>54</v>
      </c>
      <c r="C8" s="4"/>
      <c r="D8" s="4" t="s">
        <v>5</v>
      </c>
      <c r="E8" s="4"/>
      <c r="F8" s="4" t="s">
        <v>57</v>
      </c>
      <c r="G8" s="4"/>
      <c r="H8" s="4"/>
      <c r="I8" s="4"/>
    </row>
    <row r="9" spans="1:9" ht="13.5" customHeight="1">
      <c r="A9" s="5"/>
      <c r="B9" s="4"/>
      <c r="C9" s="4"/>
      <c r="D9" s="4"/>
      <c r="E9" s="4"/>
      <c r="F9" s="4"/>
      <c r="G9" s="4"/>
      <c r="H9" s="4"/>
      <c r="I9" s="4"/>
    </row>
    <row r="10" spans="1:9" ht="13.5" customHeight="1">
      <c r="A10" s="2" t="s">
        <v>66</v>
      </c>
      <c r="B10" s="4"/>
      <c r="C10" s="4"/>
      <c r="D10" s="4"/>
      <c r="E10" s="4"/>
      <c r="F10" s="4"/>
      <c r="G10" s="4"/>
      <c r="H10" s="4"/>
      <c r="I10" s="4"/>
    </row>
    <row r="11" spans="1:9" ht="13.5" customHeight="1">
      <c r="A11" s="39" t="s">
        <v>6</v>
      </c>
      <c r="B11" s="7">
        <v>200000</v>
      </c>
      <c r="C11" s="8"/>
      <c r="D11" s="8">
        <v>330000</v>
      </c>
      <c r="E11" s="8"/>
      <c r="F11" s="8">
        <f aca="true" t="shared" si="0" ref="F11:G16">B11-D11</f>
        <v>-130000</v>
      </c>
      <c r="G11" s="8">
        <f t="shared" si="0"/>
        <v>0</v>
      </c>
      <c r="H11" s="37">
        <f aca="true" t="shared" si="1" ref="H11:H16">F11/B11</f>
        <v>-0.65</v>
      </c>
      <c r="I11" s="8"/>
    </row>
    <row r="12" spans="1:9" ht="12.75">
      <c r="A12" s="39" t="s">
        <v>7</v>
      </c>
      <c r="B12" s="7">
        <v>250000</v>
      </c>
      <c r="C12" s="8"/>
      <c r="D12" s="8">
        <v>90000</v>
      </c>
      <c r="E12" s="8"/>
      <c r="F12" s="8">
        <f t="shared" si="0"/>
        <v>160000</v>
      </c>
      <c r="G12" s="8">
        <f t="shared" si="0"/>
        <v>0</v>
      </c>
      <c r="H12" s="37">
        <f t="shared" si="1"/>
        <v>0.64</v>
      </c>
      <c r="I12" s="8"/>
    </row>
    <row r="13" spans="1:9" ht="12.75">
      <c r="A13" s="39" t="s">
        <v>58</v>
      </c>
      <c r="B13" s="7">
        <v>100000</v>
      </c>
      <c r="C13" s="8"/>
      <c r="D13" s="8">
        <v>650000</v>
      </c>
      <c r="E13" s="8"/>
      <c r="F13" s="8">
        <f t="shared" si="0"/>
        <v>-550000</v>
      </c>
      <c r="G13" s="8">
        <f t="shared" si="0"/>
        <v>0</v>
      </c>
      <c r="H13" s="37">
        <f t="shared" si="1"/>
        <v>-5.5</v>
      </c>
      <c r="I13" s="8"/>
    </row>
    <row r="14" spans="1:9" ht="12.75">
      <c r="A14" s="39" t="s">
        <v>59</v>
      </c>
      <c r="B14" s="7">
        <v>500000</v>
      </c>
      <c r="C14" s="8"/>
      <c r="D14" s="8">
        <v>30000</v>
      </c>
      <c r="E14" s="8"/>
      <c r="F14" s="8">
        <f t="shared" si="0"/>
        <v>470000</v>
      </c>
      <c r="G14" s="8">
        <f t="shared" si="0"/>
        <v>0</v>
      </c>
      <c r="H14" s="37">
        <f t="shared" si="1"/>
        <v>0.94</v>
      </c>
      <c r="I14" s="8"/>
    </row>
    <row r="15" spans="1:9" ht="12.75">
      <c r="A15" s="1" t="s">
        <v>60</v>
      </c>
      <c r="B15" s="7">
        <v>12000</v>
      </c>
      <c r="C15" s="8"/>
      <c r="D15" s="8">
        <v>-18000</v>
      </c>
      <c r="E15" s="8"/>
      <c r="F15" s="8">
        <f t="shared" si="0"/>
        <v>30000</v>
      </c>
      <c r="G15" s="8">
        <f t="shared" si="0"/>
        <v>0</v>
      </c>
      <c r="H15" s="37">
        <f t="shared" si="1"/>
        <v>2.5</v>
      </c>
      <c r="I15" s="8"/>
    </row>
    <row r="16" spans="1:11" ht="12.75">
      <c r="A16" s="1" t="s">
        <v>61</v>
      </c>
      <c r="B16" s="7">
        <v>850000</v>
      </c>
      <c r="C16" s="8"/>
      <c r="D16" s="8">
        <v>20000</v>
      </c>
      <c r="E16" s="8"/>
      <c r="F16" s="8">
        <f t="shared" si="0"/>
        <v>830000</v>
      </c>
      <c r="G16" s="8">
        <f t="shared" si="0"/>
        <v>0</v>
      </c>
      <c r="H16" s="37">
        <f t="shared" si="1"/>
        <v>0.9764705882352941</v>
      </c>
      <c r="I16" s="8"/>
      <c r="K16" s="8"/>
    </row>
    <row r="17" spans="1:11" ht="12.75">
      <c r="A17" s="6" t="s">
        <v>63</v>
      </c>
      <c r="B17" s="7">
        <v>90000</v>
      </c>
      <c r="C17" s="8"/>
      <c r="D17" s="8"/>
      <c r="E17" s="8"/>
      <c r="F17" s="8"/>
      <c r="G17" s="8"/>
      <c r="H17" s="37"/>
      <c r="I17" s="8"/>
      <c r="K17" s="8"/>
    </row>
    <row r="18" spans="1:11" ht="12.75">
      <c r="A18" s="6" t="s">
        <v>62</v>
      </c>
      <c r="B18" s="7">
        <v>600000</v>
      </c>
      <c r="C18" s="8"/>
      <c r="D18" s="8">
        <v>550000</v>
      </c>
      <c r="E18" s="8"/>
      <c r="F18" s="8">
        <f aca="true" t="shared" si="2" ref="F18:G20">B18-D18</f>
        <v>50000</v>
      </c>
      <c r="G18" s="8">
        <f t="shared" si="2"/>
        <v>0</v>
      </c>
      <c r="H18" s="37">
        <f>F18/B18</f>
        <v>0.08333333333333333</v>
      </c>
      <c r="I18" s="8"/>
      <c r="K18" s="8"/>
    </row>
    <row r="19" spans="1:11" ht="12.75">
      <c r="A19" s="6" t="s">
        <v>64</v>
      </c>
      <c r="B19" s="7">
        <v>30000</v>
      </c>
      <c r="C19" s="8"/>
      <c r="D19" s="8">
        <v>0</v>
      </c>
      <c r="E19" s="8"/>
      <c r="F19" s="8">
        <f t="shared" si="2"/>
        <v>30000</v>
      </c>
      <c r="G19" s="8">
        <f t="shared" si="2"/>
        <v>0</v>
      </c>
      <c r="H19" s="37">
        <f>F19/B19</f>
        <v>1</v>
      </c>
      <c r="I19" s="8"/>
      <c r="K19" s="8"/>
    </row>
    <row r="20" spans="1:11" ht="12.75">
      <c r="A20" s="6" t="s">
        <v>65</v>
      </c>
      <c r="B20" s="7">
        <v>68000</v>
      </c>
      <c r="C20" s="8"/>
      <c r="D20" s="8">
        <f>370100-39200-30900</f>
        <v>300000</v>
      </c>
      <c r="E20" s="8"/>
      <c r="F20" s="8">
        <f t="shared" si="2"/>
        <v>-232000</v>
      </c>
      <c r="G20" s="8">
        <f t="shared" si="2"/>
        <v>0</v>
      </c>
      <c r="H20" s="37">
        <f>F20/B20</f>
        <v>-3.411764705882353</v>
      </c>
      <c r="I20" s="8"/>
      <c r="J20" s="8"/>
      <c r="K20" s="8"/>
    </row>
    <row r="21" spans="1:11" ht="12.75">
      <c r="A21" s="6"/>
      <c r="B21" s="7"/>
      <c r="C21" s="8"/>
      <c r="D21" s="8"/>
      <c r="E21" s="8"/>
      <c r="F21" s="8"/>
      <c r="G21" s="8"/>
      <c r="H21" s="37"/>
      <c r="I21" s="8"/>
      <c r="J21" s="8"/>
      <c r="K21" s="8"/>
    </row>
    <row r="22" spans="1:11" ht="12.75">
      <c r="A22" s="10" t="s">
        <v>8</v>
      </c>
      <c r="B22" s="11">
        <f>SUM(B11:B20)</f>
        <v>2700000</v>
      </c>
      <c r="C22" s="12"/>
      <c r="D22" s="11">
        <f>SUM(D11:D20)</f>
        <v>1952000</v>
      </c>
      <c r="E22" s="13"/>
      <c r="F22" s="8">
        <f>D22-B22</f>
        <v>-748000</v>
      </c>
      <c r="G22" s="13"/>
      <c r="H22" s="37">
        <f>F22/B22</f>
        <v>-0.277037037037037</v>
      </c>
      <c r="I22" s="13"/>
      <c r="K22" s="8"/>
    </row>
    <row r="23" spans="1:11" ht="7.5" customHeight="1">
      <c r="A23" s="10"/>
      <c r="B23" s="15"/>
      <c r="C23" s="13"/>
      <c r="D23" s="15"/>
      <c r="E23" s="13"/>
      <c r="F23" s="8">
        <f>D23-B23</f>
        <v>0</v>
      </c>
      <c r="G23" s="13"/>
      <c r="H23" s="37"/>
      <c r="I23" s="13"/>
      <c r="J23" s="8"/>
      <c r="K23" s="8"/>
    </row>
    <row r="24" spans="1:11" ht="5.25" customHeight="1">
      <c r="A24" s="10"/>
      <c r="B24" s="14"/>
      <c r="C24" s="12"/>
      <c r="D24" s="14"/>
      <c r="E24" s="12"/>
      <c r="F24" s="8">
        <f>D24-B24</f>
        <v>0</v>
      </c>
      <c r="G24" s="12"/>
      <c r="H24" s="37"/>
      <c r="I24" s="12"/>
      <c r="J24" s="8"/>
      <c r="K24" s="8"/>
    </row>
    <row r="25" spans="1:9" ht="16.5" customHeight="1">
      <c r="A25" s="6" t="s">
        <v>9</v>
      </c>
      <c r="B25" s="7">
        <v>400000</v>
      </c>
      <c r="C25" s="8"/>
      <c r="D25" s="8">
        <v>400000</v>
      </c>
      <c r="E25" s="8"/>
      <c r="F25" s="8">
        <f>B25-D25</f>
        <v>0</v>
      </c>
      <c r="G25" s="8"/>
      <c r="H25" s="37">
        <f>F25/B25</f>
        <v>0</v>
      </c>
      <c r="I25" s="8"/>
    </row>
    <row r="26" spans="1:9" ht="12.75">
      <c r="A26" s="6" t="s">
        <v>10</v>
      </c>
      <c r="B26" s="7">
        <v>0</v>
      </c>
      <c r="C26" s="8"/>
      <c r="D26" s="8">
        <v>0</v>
      </c>
      <c r="E26" s="8"/>
      <c r="F26" s="8">
        <f>B26-D26</f>
        <v>0</v>
      </c>
      <c r="G26" s="8"/>
      <c r="H26" s="37">
        <v>0</v>
      </c>
      <c r="I26" s="8"/>
    </row>
    <row r="27" spans="1:9" ht="12.75">
      <c r="A27" s="6" t="s">
        <v>11</v>
      </c>
      <c r="B27" s="7">
        <v>30000</v>
      </c>
      <c r="C27" s="8"/>
      <c r="D27" s="8">
        <v>30000</v>
      </c>
      <c r="E27" s="8"/>
      <c r="F27" s="8">
        <f>B27-D27</f>
        <v>0</v>
      </c>
      <c r="G27" s="8"/>
      <c r="H27" s="37">
        <f>F27/B27</f>
        <v>0</v>
      </c>
      <c r="I27" s="8"/>
    </row>
    <row r="28" spans="1:9" ht="14.25" customHeight="1">
      <c r="A28" s="10" t="s">
        <v>12</v>
      </c>
      <c r="B28" s="11">
        <f>SUM(B25:B27)</f>
        <v>430000</v>
      </c>
      <c r="C28" s="12"/>
      <c r="D28" s="11">
        <f>SUM(D25:D27)</f>
        <v>430000</v>
      </c>
      <c r="E28" s="12"/>
      <c r="F28" s="8"/>
      <c r="G28" s="12"/>
      <c r="H28" s="37">
        <f>F28/B28</f>
        <v>0</v>
      </c>
      <c r="I28" s="12"/>
    </row>
    <row r="29" spans="1:9" ht="18.75" customHeight="1">
      <c r="A29" s="6" t="s">
        <v>13</v>
      </c>
      <c r="B29" s="7">
        <v>55000</v>
      </c>
      <c r="C29" s="8"/>
      <c r="D29" s="8">
        <v>55000</v>
      </c>
      <c r="E29" s="8"/>
      <c r="F29" s="8">
        <f>B29-D29</f>
        <v>0</v>
      </c>
      <c r="G29" s="8"/>
      <c r="H29" s="37">
        <f>F29/B29</f>
        <v>0</v>
      </c>
      <c r="I29" s="8"/>
    </row>
    <row r="30" spans="1:9" ht="12.75">
      <c r="A30" s="6" t="s">
        <v>14</v>
      </c>
      <c r="B30" s="7">
        <v>1200</v>
      </c>
      <c r="C30" s="8"/>
      <c r="D30" s="8">
        <v>1200</v>
      </c>
      <c r="E30" s="8"/>
      <c r="F30" s="8">
        <f>B30-D30</f>
        <v>0</v>
      </c>
      <c r="G30" s="8"/>
      <c r="H30" s="9">
        <f>+B30/D30</f>
        <v>1</v>
      </c>
      <c r="I30" s="8"/>
    </row>
    <row r="31" spans="1:9" ht="12.75">
      <c r="A31" s="17" t="s">
        <v>15</v>
      </c>
      <c r="B31" s="7">
        <f>60000-30000</f>
        <v>30000</v>
      </c>
      <c r="C31" s="8"/>
      <c r="D31" s="8">
        <v>60000</v>
      </c>
      <c r="E31" s="8"/>
      <c r="F31" s="8">
        <f>B31-D31</f>
        <v>-30000</v>
      </c>
      <c r="G31" s="8"/>
      <c r="H31" s="9">
        <f>+B31/D31</f>
        <v>0.5</v>
      </c>
      <c r="I31" s="8"/>
    </row>
    <row r="32" spans="1:9" ht="12.75">
      <c r="A32" s="6" t="s">
        <v>16</v>
      </c>
      <c r="B32" s="7">
        <v>0</v>
      </c>
      <c r="C32" s="8"/>
      <c r="D32" s="8">
        <v>0</v>
      </c>
      <c r="E32" s="8"/>
      <c r="F32" s="8">
        <f>B32-D32</f>
        <v>0</v>
      </c>
      <c r="G32" s="8"/>
      <c r="H32" s="9"/>
      <c r="I32" s="8"/>
    </row>
    <row r="33" spans="1:9" ht="12.75">
      <c r="A33" s="18" t="s">
        <v>17</v>
      </c>
      <c r="B33" s="11">
        <f>SUM(B29:B32)</f>
        <v>86200</v>
      </c>
      <c r="C33" s="12"/>
      <c r="D33" s="11">
        <f>SUM(D29:D32)</f>
        <v>116200</v>
      </c>
      <c r="E33" s="12"/>
      <c r="F33" s="12"/>
      <c r="G33" s="12"/>
      <c r="H33" s="19"/>
      <c r="I33" s="12"/>
    </row>
    <row r="34" spans="1:11" ht="12.75">
      <c r="A34" s="18" t="s">
        <v>18</v>
      </c>
      <c r="B34" s="20">
        <f>B22+B28+B33</f>
        <v>3216200</v>
      </c>
      <c r="C34" s="13"/>
      <c r="D34" s="20" t="e">
        <f>#REF!+D28+D33</f>
        <v>#REF!</v>
      </c>
      <c r="E34" s="8"/>
      <c r="F34" s="38" t="e">
        <f>B34-D34</f>
        <v>#REF!</v>
      </c>
      <c r="G34" s="8"/>
      <c r="H34" s="21"/>
      <c r="I34" s="8"/>
      <c r="J34" s="22"/>
      <c r="K34" s="22"/>
    </row>
    <row r="35" spans="1:10" ht="8.25" customHeight="1">
      <c r="A35" s="18"/>
      <c r="B35" s="12"/>
      <c r="C35" s="13"/>
      <c r="D35" s="12"/>
      <c r="E35" s="8"/>
      <c r="F35" s="8"/>
      <c r="G35" s="8"/>
      <c r="H35" s="23"/>
      <c r="I35" s="8"/>
      <c r="J35" s="22"/>
    </row>
    <row r="36" spans="1:10" ht="12.75">
      <c r="A36" s="24" t="s">
        <v>19</v>
      </c>
      <c r="B36" s="12"/>
      <c r="C36" s="13"/>
      <c r="D36" s="12"/>
      <c r="E36" s="8"/>
      <c r="F36" s="8"/>
      <c r="G36" s="8"/>
      <c r="H36" s="23"/>
      <c r="I36" s="8"/>
      <c r="J36" s="22"/>
    </row>
    <row r="37" spans="1:11" ht="13.5" customHeight="1">
      <c r="A37" s="1" t="s">
        <v>20</v>
      </c>
      <c r="B37" s="7">
        <f>1525099+100000</f>
        <v>1625099</v>
      </c>
      <c r="C37" s="8"/>
      <c r="D37" s="8">
        <f>1500000-D38-D39</f>
        <v>1312303</v>
      </c>
      <c r="E37" s="8"/>
      <c r="F37" s="8">
        <f>B37-D37</f>
        <v>312796</v>
      </c>
      <c r="G37" s="8"/>
      <c r="H37" s="9">
        <f>+B37/D37</f>
        <v>1.2383565380860975</v>
      </c>
      <c r="I37" s="8"/>
      <c r="K37" s="8"/>
    </row>
    <row r="38" spans="1:9" ht="12.75">
      <c r="A38" s="1" t="s">
        <v>21</v>
      </c>
      <c r="B38" s="7">
        <f>40971+16300+15250+3090</f>
        <v>75611</v>
      </c>
      <c r="C38" s="8"/>
      <c r="D38" s="8">
        <v>141480</v>
      </c>
      <c r="E38" s="8"/>
      <c r="F38" s="8">
        <f>B38-D38</f>
        <v>-65869</v>
      </c>
      <c r="G38" s="8"/>
      <c r="H38" s="9">
        <f>+B38/D38</f>
        <v>0.5344288945433984</v>
      </c>
      <c r="I38" s="8"/>
    </row>
    <row r="39" spans="1:9" ht="12.75">
      <c r="A39" s="1" t="s">
        <v>22</v>
      </c>
      <c r="B39" s="7">
        <v>44600</v>
      </c>
      <c r="C39" s="8"/>
      <c r="D39" s="8">
        <v>46217</v>
      </c>
      <c r="E39" s="8"/>
      <c r="F39" s="8">
        <f>B39-D39</f>
        <v>-1617</v>
      </c>
      <c r="G39" s="8"/>
      <c r="H39" s="9">
        <f>+B39/D39</f>
        <v>0.965012874050674</v>
      </c>
      <c r="I39" s="8"/>
    </row>
    <row r="40" spans="1:11" ht="12.75">
      <c r="A40" s="2" t="s">
        <v>23</v>
      </c>
      <c r="B40" s="7">
        <v>623593</v>
      </c>
      <c r="C40" s="8"/>
      <c r="D40" s="8">
        <v>478430</v>
      </c>
      <c r="E40" s="8"/>
      <c r="F40" s="8">
        <f>B40-D40</f>
        <v>145163</v>
      </c>
      <c r="G40" s="8"/>
      <c r="H40" s="9">
        <f>+B40/D40</f>
        <v>1.3034153376669524</v>
      </c>
      <c r="I40" s="8"/>
      <c r="K40" s="8"/>
    </row>
    <row r="41" spans="1:9" ht="12.75">
      <c r="A41" s="10" t="s">
        <v>24</v>
      </c>
      <c r="B41" s="20">
        <f>SUM(B37:B40)</f>
        <v>2368903</v>
      </c>
      <c r="C41" s="8"/>
      <c r="D41" s="20">
        <f>SUM(D37:D40)</f>
        <v>1978430</v>
      </c>
      <c r="E41" s="8"/>
      <c r="F41" s="38">
        <f>B41-D41</f>
        <v>390473</v>
      </c>
      <c r="G41" s="8"/>
      <c r="H41" s="9"/>
      <c r="I41" s="8"/>
    </row>
    <row r="42" spans="1:9" ht="6.75" customHeight="1">
      <c r="A42" s="10"/>
      <c r="B42" s="12"/>
      <c r="C42" s="8"/>
      <c r="D42" s="12"/>
      <c r="E42" s="8"/>
      <c r="F42" s="8"/>
      <c r="G42" s="8"/>
      <c r="H42" s="16"/>
      <c r="I42" s="8"/>
    </row>
    <row r="43" spans="1:9" ht="12.75">
      <c r="A43" s="24" t="s">
        <v>25</v>
      </c>
      <c r="B43" s="12"/>
      <c r="C43" s="8"/>
      <c r="D43" s="12"/>
      <c r="E43" s="8"/>
      <c r="F43" s="8"/>
      <c r="G43" s="8"/>
      <c r="H43" s="16"/>
      <c r="I43" s="8"/>
    </row>
    <row r="44" spans="1:9" ht="12.75">
      <c r="A44" s="25" t="s">
        <v>26</v>
      </c>
      <c r="B44" s="7">
        <v>0</v>
      </c>
      <c r="C44" s="8"/>
      <c r="D44" s="8">
        <v>0</v>
      </c>
      <c r="E44" s="8"/>
      <c r="F44" s="8">
        <f aca="true" t="shared" si="3" ref="F44:F65">B44-D44</f>
        <v>0</v>
      </c>
      <c r="G44" s="8"/>
      <c r="H44" s="9"/>
      <c r="I44" s="8"/>
    </row>
    <row r="45" spans="1:9" ht="12.75">
      <c r="A45" s="25" t="s">
        <v>27</v>
      </c>
      <c r="B45" s="7">
        <v>10000</v>
      </c>
      <c r="C45" s="8"/>
      <c r="D45" s="8">
        <v>0</v>
      </c>
      <c r="E45" s="8"/>
      <c r="F45" s="8">
        <f t="shared" si="3"/>
        <v>10000</v>
      </c>
      <c r="G45" s="8"/>
      <c r="H45" s="9"/>
      <c r="I45" s="8"/>
    </row>
    <row r="46" spans="1:9" ht="12.75">
      <c r="A46" s="2" t="s">
        <v>28</v>
      </c>
      <c r="B46" s="7">
        <v>0</v>
      </c>
      <c r="C46" s="8"/>
      <c r="D46" s="8">
        <f>75000-75000</f>
        <v>0</v>
      </c>
      <c r="E46" s="8"/>
      <c r="F46" s="8">
        <f t="shared" si="3"/>
        <v>0</v>
      </c>
      <c r="G46" s="8"/>
      <c r="H46" s="9"/>
      <c r="I46" s="8"/>
    </row>
    <row r="47" spans="1:9" ht="12.75">
      <c r="A47" s="25" t="s">
        <v>29</v>
      </c>
      <c r="B47" s="7">
        <v>12000</v>
      </c>
      <c r="C47" s="8"/>
      <c r="D47" s="8">
        <v>12000</v>
      </c>
      <c r="E47" s="8"/>
      <c r="F47" s="8">
        <f t="shared" si="3"/>
        <v>0</v>
      </c>
      <c r="G47" s="8"/>
      <c r="H47" s="9">
        <f aca="true" t="shared" si="4" ref="H47:H64">+B47/D47</f>
        <v>1</v>
      </c>
      <c r="I47" s="8"/>
    </row>
    <row r="48" spans="1:9" ht="12.75">
      <c r="A48" s="2" t="s">
        <v>30</v>
      </c>
      <c r="B48" s="7">
        <v>4400</v>
      </c>
      <c r="C48" s="8"/>
      <c r="D48" s="8">
        <v>4400</v>
      </c>
      <c r="E48" s="8"/>
      <c r="F48" s="8">
        <f t="shared" si="3"/>
        <v>0</v>
      </c>
      <c r="G48" s="8"/>
      <c r="H48" s="9">
        <f t="shared" si="4"/>
        <v>1</v>
      </c>
      <c r="I48" s="8"/>
    </row>
    <row r="49" spans="1:9" ht="12.75">
      <c r="A49" s="26" t="s">
        <v>31</v>
      </c>
      <c r="B49" s="7">
        <v>46000</v>
      </c>
      <c r="C49" s="8"/>
      <c r="D49" s="8">
        <v>46000</v>
      </c>
      <c r="E49" s="8"/>
      <c r="F49" s="8">
        <f t="shared" si="3"/>
        <v>0</v>
      </c>
      <c r="G49" s="8"/>
      <c r="H49" s="9">
        <f t="shared" si="4"/>
        <v>1</v>
      </c>
      <c r="I49" s="8"/>
    </row>
    <row r="50" spans="1:9" ht="12.75">
      <c r="A50" s="2" t="s">
        <v>32</v>
      </c>
      <c r="B50" s="7">
        <v>20000</v>
      </c>
      <c r="C50" s="8"/>
      <c r="D50" s="8">
        <v>18000</v>
      </c>
      <c r="E50" s="8"/>
      <c r="F50" s="8">
        <f t="shared" si="3"/>
        <v>2000</v>
      </c>
      <c r="G50" s="8"/>
      <c r="H50" s="9">
        <f t="shared" si="4"/>
        <v>1.1111111111111112</v>
      </c>
      <c r="I50" s="8"/>
    </row>
    <row r="51" spans="1:9" ht="12.75">
      <c r="A51" s="25" t="s">
        <v>33</v>
      </c>
      <c r="B51" s="7">
        <v>50400</v>
      </c>
      <c r="C51" s="8"/>
      <c r="D51" s="8">
        <v>47324</v>
      </c>
      <c r="E51" s="8"/>
      <c r="F51" s="8">
        <f t="shared" si="3"/>
        <v>3076</v>
      </c>
      <c r="G51" s="8"/>
      <c r="H51" s="9">
        <f t="shared" si="4"/>
        <v>1.0649987321443666</v>
      </c>
      <c r="I51" s="8"/>
    </row>
    <row r="52" spans="1:9" ht="12.75">
      <c r="A52" s="25" t="s">
        <v>34</v>
      </c>
      <c r="B52" s="7">
        <v>8500</v>
      </c>
      <c r="C52" s="8"/>
      <c r="D52" s="8">
        <v>2580</v>
      </c>
      <c r="E52" s="8"/>
      <c r="F52" s="8">
        <f t="shared" si="3"/>
        <v>5920</v>
      </c>
      <c r="G52" s="8"/>
      <c r="H52" s="9">
        <f t="shared" si="4"/>
        <v>3.294573643410853</v>
      </c>
      <c r="I52" s="8"/>
    </row>
    <row r="53" spans="1:9" ht="12.75">
      <c r="A53" s="2" t="s">
        <v>35</v>
      </c>
      <c r="B53" s="7">
        <v>45000</v>
      </c>
      <c r="C53" s="8"/>
      <c r="D53" s="8">
        <v>44400</v>
      </c>
      <c r="E53" s="8"/>
      <c r="F53" s="8">
        <f t="shared" si="3"/>
        <v>600</v>
      </c>
      <c r="G53" s="8"/>
      <c r="H53" s="9">
        <f t="shared" si="4"/>
        <v>1.0135135135135136</v>
      </c>
      <c r="I53" s="8"/>
    </row>
    <row r="54" spans="1:9" ht="12.75">
      <c r="A54" s="25" t="s">
        <v>36</v>
      </c>
      <c r="B54" s="7">
        <v>17000</v>
      </c>
      <c r="C54" s="8"/>
      <c r="D54" s="8">
        <v>17000</v>
      </c>
      <c r="E54" s="8"/>
      <c r="F54" s="8">
        <f t="shared" si="3"/>
        <v>0</v>
      </c>
      <c r="G54" s="8"/>
      <c r="H54" s="9">
        <f t="shared" si="4"/>
        <v>1</v>
      </c>
      <c r="I54" s="8"/>
    </row>
    <row r="55" spans="1:9" ht="12.75">
      <c r="A55" s="27" t="s">
        <v>37</v>
      </c>
      <c r="B55" s="7">
        <v>76900</v>
      </c>
      <c r="C55" s="8"/>
      <c r="D55" s="8">
        <v>76900</v>
      </c>
      <c r="E55" s="8"/>
      <c r="F55" s="8">
        <f t="shared" si="3"/>
        <v>0</v>
      </c>
      <c r="G55" s="8"/>
      <c r="H55" s="9">
        <f t="shared" si="4"/>
        <v>1</v>
      </c>
      <c r="I55" s="8"/>
    </row>
    <row r="56" spans="1:9" ht="12.75">
      <c r="A56" s="25" t="s">
        <v>38</v>
      </c>
      <c r="B56" s="7">
        <v>37500</v>
      </c>
      <c r="C56" s="8"/>
      <c r="D56" s="8">
        <v>37500</v>
      </c>
      <c r="E56" s="8"/>
      <c r="F56" s="8">
        <f t="shared" si="3"/>
        <v>0</v>
      </c>
      <c r="G56" s="8"/>
      <c r="H56" s="9">
        <f t="shared" si="4"/>
        <v>1</v>
      </c>
      <c r="I56" s="8"/>
    </row>
    <row r="57" spans="1:9" ht="12.75">
      <c r="A57" s="25" t="s">
        <v>39</v>
      </c>
      <c r="B57" s="7">
        <v>20000</v>
      </c>
      <c r="C57" s="8"/>
      <c r="D57" s="8">
        <v>19200</v>
      </c>
      <c r="E57" s="8"/>
      <c r="F57" s="8">
        <f t="shared" si="3"/>
        <v>800</v>
      </c>
      <c r="G57" s="8"/>
      <c r="H57" s="9">
        <f t="shared" si="4"/>
        <v>1.0416666666666667</v>
      </c>
      <c r="I57" s="8"/>
    </row>
    <row r="58" spans="1:9" ht="12.75">
      <c r="A58" s="28" t="s">
        <v>40</v>
      </c>
      <c r="B58" s="7">
        <v>216000</v>
      </c>
      <c r="C58" s="8"/>
      <c r="D58" s="8">
        <v>216000</v>
      </c>
      <c r="E58" s="8"/>
      <c r="F58" s="8">
        <f t="shared" si="3"/>
        <v>0</v>
      </c>
      <c r="G58" s="8"/>
      <c r="H58" s="9">
        <f t="shared" si="4"/>
        <v>1</v>
      </c>
      <c r="I58" s="8"/>
    </row>
    <row r="59" spans="1:9" ht="12.75">
      <c r="A59" s="2" t="s">
        <v>41</v>
      </c>
      <c r="B59" s="7">
        <v>15000</v>
      </c>
      <c r="C59" s="8"/>
      <c r="D59" s="8">
        <v>15000</v>
      </c>
      <c r="E59" s="8"/>
      <c r="F59" s="8">
        <f t="shared" si="3"/>
        <v>0</v>
      </c>
      <c r="G59" s="8"/>
      <c r="H59" s="9">
        <f t="shared" si="4"/>
        <v>1</v>
      </c>
      <c r="I59" s="8"/>
    </row>
    <row r="60" spans="1:9" ht="12.75">
      <c r="A60" s="25" t="s">
        <v>42</v>
      </c>
      <c r="B60" s="7">
        <v>6500</v>
      </c>
      <c r="C60" s="8"/>
      <c r="D60" s="8">
        <v>6000</v>
      </c>
      <c r="E60" s="8"/>
      <c r="F60" s="8">
        <f t="shared" si="3"/>
        <v>500</v>
      </c>
      <c r="G60" s="8"/>
      <c r="H60" s="9">
        <f t="shared" si="4"/>
        <v>1.0833333333333333</v>
      </c>
      <c r="I60" s="8"/>
    </row>
    <row r="61" spans="1:9" ht="12.75">
      <c r="A61" s="25" t="s">
        <v>43</v>
      </c>
      <c r="B61" s="7">
        <v>25000</v>
      </c>
      <c r="C61" s="8"/>
      <c r="D61" s="8">
        <v>25000</v>
      </c>
      <c r="E61" s="8"/>
      <c r="F61" s="8">
        <f t="shared" si="3"/>
        <v>0</v>
      </c>
      <c r="G61" s="8"/>
      <c r="H61" s="9">
        <f t="shared" si="4"/>
        <v>1</v>
      </c>
      <c r="I61" s="8"/>
    </row>
    <row r="62" spans="1:9" ht="12.75">
      <c r="A62" s="2" t="s">
        <v>44</v>
      </c>
      <c r="B62" s="7">
        <v>18000</v>
      </c>
      <c r="C62" s="8"/>
      <c r="D62" s="8">
        <v>18000</v>
      </c>
      <c r="E62" s="8"/>
      <c r="F62" s="8">
        <f t="shared" si="3"/>
        <v>0</v>
      </c>
      <c r="G62" s="8"/>
      <c r="H62" s="9">
        <f t="shared" si="4"/>
        <v>1</v>
      </c>
      <c r="I62" s="8"/>
    </row>
    <row r="63" spans="1:9" ht="13.5" customHeight="1">
      <c r="A63" s="25" t="s">
        <v>45</v>
      </c>
      <c r="B63" s="7">
        <v>5500</v>
      </c>
      <c r="C63" s="8"/>
      <c r="D63" s="8">
        <v>3700</v>
      </c>
      <c r="E63" s="8"/>
      <c r="F63" s="8">
        <f t="shared" si="3"/>
        <v>1800</v>
      </c>
      <c r="G63" s="8"/>
      <c r="H63" s="9">
        <f t="shared" si="4"/>
        <v>1.4864864864864864</v>
      </c>
      <c r="I63" s="8"/>
    </row>
    <row r="64" spans="1:9" ht="12.75">
      <c r="A64" s="29" t="s">
        <v>46</v>
      </c>
      <c r="B64" s="7">
        <v>4500</v>
      </c>
      <c r="C64" s="8"/>
      <c r="D64" s="8">
        <v>3500</v>
      </c>
      <c r="E64" s="8"/>
      <c r="F64" s="8">
        <f t="shared" si="3"/>
        <v>1000</v>
      </c>
      <c r="G64" s="8"/>
      <c r="H64" s="9">
        <f t="shared" si="4"/>
        <v>1.2857142857142858</v>
      </c>
      <c r="I64" s="8"/>
    </row>
    <row r="65" spans="1:9" ht="12.75">
      <c r="A65" s="30" t="s">
        <v>47</v>
      </c>
      <c r="B65" s="7">
        <f>SUM(B44:B64)</f>
        <v>638200</v>
      </c>
      <c r="C65" s="8"/>
      <c r="D65" s="31">
        <f>SUM(D44:D64)</f>
        <v>612504</v>
      </c>
      <c r="E65" s="8"/>
      <c r="F65" s="8">
        <f t="shared" si="3"/>
        <v>25696</v>
      </c>
      <c r="G65" s="8"/>
      <c r="H65" s="9"/>
      <c r="I65" s="8"/>
    </row>
    <row r="66" spans="1:9" ht="6.75" customHeight="1">
      <c r="A66" s="29"/>
      <c r="B66" s="31"/>
      <c r="C66" s="8"/>
      <c r="D66" s="8"/>
      <c r="E66" s="8"/>
      <c r="F66" s="8"/>
      <c r="G66" s="8"/>
      <c r="H66" s="9"/>
      <c r="I66" s="8"/>
    </row>
    <row r="67" spans="1:9" ht="12.75">
      <c r="A67" s="32" t="s">
        <v>48</v>
      </c>
      <c r="B67" s="20">
        <f>B41+B65</f>
        <v>3007103</v>
      </c>
      <c r="C67" s="8"/>
      <c r="D67" s="20">
        <f>D41+D65</f>
        <v>2590934</v>
      </c>
      <c r="E67" s="8"/>
      <c r="F67" s="38"/>
      <c r="G67" s="8"/>
      <c r="H67" s="9"/>
      <c r="I67" s="8"/>
    </row>
    <row r="68" spans="1:11" ht="13.5" thickBot="1">
      <c r="A68" s="33" t="s">
        <v>49</v>
      </c>
      <c r="B68" s="34">
        <f>+B34-B67</f>
        <v>209097</v>
      </c>
      <c r="C68" s="8"/>
      <c r="D68" s="34" t="e">
        <f>+D34-D67</f>
        <v>#REF!</v>
      </c>
      <c r="E68" s="8"/>
      <c r="F68" s="38"/>
      <c r="G68" s="8"/>
      <c r="H68" s="8"/>
      <c r="I68" s="8"/>
      <c r="K68" s="22"/>
    </row>
    <row r="69" spans="2:9" ht="13.5" thickTop="1">
      <c r="B69" s="8"/>
      <c r="C69" s="8"/>
      <c r="D69" s="8"/>
      <c r="E69" s="8"/>
      <c r="F69" s="8"/>
      <c r="G69" s="8"/>
      <c r="H69" s="8"/>
      <c r="I69" s="8"/>
    </row>
    <row r="70" spans="1:9" ht="12.75" hidden="1">
      <c r="A70" s="35" t="s">
        <v>56</v>
      </c>
      <c r="B70" s="8"/>
      <c r="C70" s="8"/>
      <c r="D70" s="8"/>
      <c r="E70" s="8"/>
      <c r="F70" s="8"/>
      <c r="G70" s="8"/>
      <c r="H70" s="8"/>
      <c r="I70" s="8"/>
    </row>
    <row r="71" spans="1:10" ht="12.75" hidden="1">
      <c r="A71" s="35" t="s">
        <v>50</v>
      </c>
      <c r="B71" s="8"/>
      <c r="C71" s="8"/>
      <c r="D71" s="8"/>
      <c r="E71" s="8"/>
      <c r="F71" s="8"/>
      <c r="G71" s="8"/>
      <c r="H71" s="8"/>
      <c r="I71" s="8"/>
      <c r="J71" s="22"/>
    </row>
    <row r="72" spans="1:9" ht="12.75" hidden="1">
      <c r="A72" s="36" t="s">
        <v>51</v>
      </c>
      <c r="B72" s="8"/>
      <c r="C72" s="8"/>
      <c r="D72" s="8"/>
      <c r="E72" s="8"/>
      <c r="F72" s="8"/>
      <c r="G72" s="8"/>
      <c r="H72" s="8"/>
      <c r="I72" s="8"/>
    </row>
    <row r="73" spans="1:9" ht="12.75" hidden="1">
      <c r="A73" s="1" t="s">
        <v>52</v>
      </c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1:9" ht="12.75">
      <c r="A76" s="1" t="s">
        <v>69</v>
      </c>
      <c r="B76" s="8"/>
      <c r="C76" s="8"/>
      <c r="D76" s="8"/>
      <c r="E76" s="8"/>
      <c r="F76" s="8"/>
      <c r="G76" s="8"/>
      <c r="H76" s="8"/>
      <c r="I76" s="8"/>
    </row>
    <row r="77" spans="1:9" ht="12.75">
      <c r="A77" s="1" t="s">
        <v>70</v>
      </c>
      <c r="B77" s="8"/>
      <c r="C77" s="8"/>
      <c r="D77" s="8"/>
      <c r="E77" s="8"/>
      <c r="F77" s="8"/>
      <c r="G77" s="8"/>
      <c r="H77" s="8"/>
      <c r="I77" s="8"/>
    </row>
    <row r="78" spans="1:9" ht="12.75">
      <c r="A78" s="1" t="s">
        <v>71</v>
      </c>
      <c r="B78" s="8"/>
      <c r="C78" s="8"/>
      <c r="D78" s="8"/>
      <c r="E78" s="8"/>
      <c r="F78" s="8"/>
      <c r="G78" s="8"/>
      <c r="H78" s="8"/>
      <c r="I78" s="8"/>
    </row>
    <row r="79" spans="1:9" ht="12.75">
      <c r="A79" s="1" t="s">
        <v>72</v>
      </c>
      <c r="B79" s="8"/>
      <c r="C79" s="8"/>
      <c r="D79" s="8"/>
      <c r="E79" s="8"/>
      <c r="F79" s="8"/>
      <c r="G79" s="8"/>
      <c r="H79" s="8"/>
      <c r="I79" s="8"/>
    </row>
    <row r="80" spans="1:9" ht="12.75">
      <c r="A80" s="25" t="s">
        <v>73</v>
      </c>
      <c r="B80" s="8"/>
      <c r="C80" s="8"/>
      <c r="D80" s="8"/>
      <c r="E80" s="8"/>
      <c r="F80" s="8"/>
      <c r="G80" s="8"/>
      <c r="H80" s="8"/>
      <c r="I80" s="8"/>
    </row>
    <row r="81" spans="1:9" ht="12.75">
      <c r="A81" s="2" t="s">
        <v>74</v>
      </c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</sheetData>
  <mergeCells count="3">
    <mergeCell ref="A1:I1"/>
    <mergeCell ref="A2:I2"/>
    <mergeCell ref="A3:I3"/>
  </mergeCells>
  <printOptions horizontalCentered="1"/>
  <pageMargins left="1" right="1" top="1" bottom="1" header="0.5" footer="0.5"/>
  <pageSetup fitToHeight="1" fitToWidth="1" horizontalDpi="600" verticalDpi="600" orientation="portrait" scale="76" r:id="rId1"/>
  <headerFooter alignWithMargins="0">
    <oddHeader>&amp;L&amp;D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0">
      <selection activeCell="C45" sqref="C45"/>
    </sheetView>
  </sheetViews>
  <sheetFormatPr defaultColWidth="9.140625" defaultRowHeight="12.75"/>
  <cols>
    <col min="1" max="1" width="41.57421875" style="1" customWidth="1"/>
    <col min="2" max="2" width="11.28125" style="1" bestFit="1" customWidth="1"/>
    <col min="3" max="3" width="0.85546875" style="1" customWidth="1"/>
    <col min="4" max="4" width="10.28125" style="1" hidden="1" customWidth="1"/>
    <col min="5" max="5" width="1.421875" style="1" customWidth="1"/>
    <col min="6" max="6" width="9.28125" style="1" hidden="1" customWidth="1"/>
    <col min="7" max="7" width="0.85546875" style="1" customWidth="1"/>
    <col min="8" max="8" width="9.28125" style="1" hidden="1" customWidth="1"/>
    <col min="9" max="9" width="0.9921875" style="1" customWidth="1"/>
    <col min="10" max="11" width="11.8515625" style="1" bestFit="1" customWidth="1"/>
    <col min="12" max="16384" width="9.140625" style="1" customWidth="1"/>
  </cols>
  <sheetData>
    <row r="1" spans="1:9" ht="1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53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6" t="s">
        <v>54</v>
      </c>
      <c r="B3" s="76"/>
      <c r="C3" s="76"/>
      <c r="D3" s="76"/>
      <c r="E3" s="76"/>
      <c r="F3" s="76"/>
      <c r="G3" s="76"/>
      <c r="H3" s="76"/>
      <c r="I3" s="76"/>
    </row>
    <row r="6" spans="1:9" ht="12.75">
      <c r="A6" s="2"/>
      <c r="B6" s="3" t="s">
        <v>1</v>
      </c>
      <c r="C6" s="3"/>
      <c r="D6" s="3" t="s">
        <v>1</v>
      </c>
      <c r="E6" s="3"/>
      <c r="F6" s="3"/>
      <c r="G6" s="3"/>
      <c r="H6" s="3" t="s">
        <v>2</v>
      </c>
      <c r="I6" s="3"/>
    </row>
    <row r="7" spans="1:9" ht="12.75">
      <c r="A7" s="2"/>
      <c r="B7" s="4" t="s">
        <v>3</v>
      </c>
      <c r="C7" s="4"/>
      <c r="D7" s="4" t="s">
        <v>3</v>
      </c>
      <c r="E7" s="4"/>
      <c r="F7" s="4"/>
      <c r="G7" s="4"/>
      <c r="H7" s="4" t="s">
        <v>55</v>
      </c>
      <c r="I7" s="4"/>
    </row>
    <row r="8" spans="1:9" ht="13.5" customHeight="1">
      <c r="A8" s="5" t="s">
        <v>4</v>
      </c>
      <c r="B8" s="4" t="s">
        <v>54</v>
      </c>
      <c r="C8" s="4"/>
      <c r="D8" s="4" t="s">
        <v>5</v>
      </c>
      <c r="E8" s="4"/>
      <c r="F8" s="4" t="s">
        <v>57</v>
      </c>
      <c r="G8" s="4"/>
      <c r="H8" s="4"/>
      <c r="I8" s="4"/>
    </row>
    <row r="9" spans="1:9" ht="13.5" customHeight="1">
      <c r="A9" s="5"/>
      <c r="B9" s="4"/>
      <c r="C9" s="4"/>
      <c r="D9" s="4"/>
      <c r="E9" s="4"/>
      <c r="F9" s="4"/>
      <c r="G9" s="4"/>
      <c r="H9" s="4"/>
      <c r="I9" s="4"/>
    </row>
    <row r="10" spans="1:9" ht="13.5" customHeight="1">
      <c r="A10" s="2" t="s">
        <v>66</v>
      </c>
      <c r="B10" s="40"/>
      <c r="C10" s="4"/>
      <c r="D10" s="4"/>
      <c r="E10" s="4"/>
      <c r="F10" s="4"/>
      <c r="G10" s="4"/>
      <c r="H10" s="4"/>
      <c r="I10" s="4"/>
    </row>
    <row r="11" spans="1:9" ht="12.75">
      <c r="A11" s="39" t="s">
        <v>7</v>
      </c>
      <c r="B11" s="7">
        <v>250000</v>
      </c>
      <c r="C11" s="8"/>
      <c r="D11" s="8">
        <v>90000</v>
      </c>
      <c r="E11" s="8"/>
      <c r="F11" s="8">
        <f aca="true" t="shared" si="0" ref="F11:G13">B11-D11</f>
        <v>160000</v>
      </c>
      <c r="G11" s="8">
        <f t="shared" si="0"/>
        <v>0</v>
      </c>
      <c r="H11" s="37">
        <f>F11/B11</f>
        <v>0.64</v>
      </c>
      <c r="I11" s="8"/>
    </row>
    <row r="12" spans="1:9" ht="12.75">
      <c r="A12" s="39" t="s">
        <v>59</v>
      </c>
      <c r="B12" s="7">
        <v>500000</v>
      </c>
      <c r="C12" s="8"/>
      <c r="D12" s="8">
        <v>30000</v>
      </c>
      <c r="E12" s="8"/>
      <c r="F12" s="8">
        <f t="shared" si="0"/>
        <v>470000</v>
      </c>
      <c r="G12" s="8">
        <f t="shared" si="0"/>
        <v>0</v>
      </c>
      <c r="H12" s="37">
        <f>F12/B12</f>
        <v>0.94</v>
      </c>
      <c r="I12" s="8"/>
    </row>
    <row r="13" spans="1:11" ht="12.75">
      <c r="A13" s="1" t="s">
        <v>61</v>
      </c>
      <c r="B13" s="7">
        <v>850000</v>
      </c>
      <c r="C13" s="8"/>
      <c r="D13" s="8">
        <v>20000</v>
      </c>
      <c r="E13" s="8"/>
      <c r="F13" s="8">
        <f t="shared" si="0"/>
        <v>830000</v>
      </c>
      <c r="G13" s="8">
        <f t="shared" si="0"/>
        <v>0</v>
      </c>
      <c r="H13" s="37">
        <f>F13/B13</f>
        <v>0.9764705882352941</v>
      </c>
      <c r="I13" s="8"/>
      <c r="K13" s="8"/>
    </row>
    <row r="14" spans="1:11" ht="12.75">
      <c r="A14" s="6" t="s">
        <v>62</v>
      </c>
      <c r="B14" s="7">
        <v>600000</v>
      </c>
      <c r="C14" s="8"/>
      <c r="D14" s="8">
        <v>550000</v>
      </c>
      <c r="E14" s="8"/>
      <c r="F14" s="8">
        <f>B14-D14</f>
        <v>50000</v>
      </c>
      <c r="G14" s="8">
        <f>C14-E14</f>
        <v>0</v>
      </c>
      <c r="H14" s="37">
        <f>F14/B14</f>
        <v>0.08333333333333333</v>
      </c>
      <c r="I14" s="8"/>
      <c r="K14" s="8"/>
    </row>
    <row r="15" spans="1:11" ht="12.75">
      <c r="A15" s="6" t="s">
        <v>67</v>
      </c>
      <c r="B15" s="7">
        <f>200000+100000+12000+90000+30000+68000</f>
        <v>500000</v>
      </c>
      <c r="C15" s="8"/>
      <c r="D15" s="8"/>
      <c r="E15" s="8"/>
      <c r="F15" s="8"/>
      <c r="G15" s="8"/>
      <c r="H15" s="37"/>
      <c r="I15" s="8"/>
      <c r="J15" s="8"/>
      <c r="K15" s="8"/>
    </row>
    <row r="16" spans="1:11" ht="12.75">
      <c r="A16" s="6"/>
      <c r="B16" s="7"/>
      <c r="C16" s="8"/>
      <c r="D16" s="8"/>
      <c r="E16" s="8"/>
      <c r="F16" s="8"/>
      <c r="G16" s="8"/>
      <c r="H16" s="37"/>
      <c r="I16" s="8"/>
      <c r="J16" s="8"/>
      <c r="K16" s="8"/>
    </row>
    <row r="17" spans="1:11" ht="12.75">
      <c r="A17" s="10" t="s">
        <v>8</v>
      </c>
      <c r="B17" s="11">
        <f>SUM(B11:B15)</f>
        <v>2700000</v>
      </c>
      <c r="C17" s="12"/>
      <c r="D17" s="11">
        <f>SUM(D11:D14)</f>
        <v>690000</v>
      </c>
      <c r="E17" s="13"/>
      <c r="F17" s="8">
        <f>D17-B17</f>
        <v>-2010000</v>
      </c>
      <c r="G17" s="13"/>
      <c r="H17" s="37">
        <f>F17/B17</f>
        <v>-0.7444444444444445</v>
      </c>
      <c r="I17" s="13"/>
      <c r="K17" s="8"/>
    </row>
    <row r="18" spans="1:11" ht="7.5" customHeight="1">
      <c r="A18" s="10"/>
      <c r="B18" s="15"/>
      <c r="C18" s="13"/>
      <c r="D18" s="15"/>
      <c r="E18" s="13"/>
      <c r="F18" s="8">
        <f>D18-B18</f>
        <v>0</v>
      </c>
      <c r="G18" s="13"/>
      <c r="H18" s="37"/>
      <c r="I18" s="13"/>
      <c r="J18" s="8"/>
      <c r="K18" s="8"/>
    </row>
    <row r="19" spans="1:11" ht="5.25" customHeight="1">
      <c r="A19" s="10"/>
      <c r="B19" s="14"/>
      <c r="C19" s="12"/>
      <c r="D19" s="14"/>
      <c r="E19" s="12"/>
      <c r="F19" s="8">
        <f>D19-B19</f>
        <v>0</v>
      </c>
      <c r="G19" s="12"/>
      <c r="H19" s="37"/>
      <c r="I19" s="12"/>
      <c r="J19" s="8"/>
      <c r="K19" s="8"/>
    </row>
    <row r="20" spans="1:9" ht="14.25" customHeight="1">
      <c r="A20" s="6" t="s">
        <v>68</v>
      </c>
      <c r="B20" s="15">
        <v>430000</v>
      </c>
      <c r="C20" s="12"/>
      <c r="D20" s="11" t="e">
        <f>SUM(#REF!)</f>
        <v>#REF!</v>
      </c>
      <c r="E20" s="12"/>
      <c r="F20" s="8"/>
      <c r="G20" s="12"/>
      <c r="H20" s="37">
        <f>F20/B20</f>
        <v>0</v>
      </c>
      <c r="I20" s="12"/>
    </row>
    <row r="21" spans="1:9" ht="12.75">
      <c r="A21" s="6" t="s">
        <v>67</v>
      </c>
      <c r="B21" s="15">
        <f>116200-30000</f>
        <v>86200</v>
      </c>
      <c r="C21" s="12"/>
      <c r="D21" s="11" t="e">
        <f>SUM(#REF!)</f>
        <v>#REF!</v>
      </c>
      <c r="E21" s="12"/>
      <c r="F21" s="12"/>
      <c r="G21" s="12"/>
      <c r="H21" s="19"/>
      <c r="I21" s="12"/>
    </row>
    <row r="22" spans="1:9" ht="12.75">
      <c r="A22" s="6"/>
      <c r="B22" s="15"/>
      <c r="C22" s="12"/>
      <c r="D22" s="11"/>
      <c r="E22" s="12"/>
      <c r="F22" s="12"/>
      <c r="G22" s="12"/>
      <c r="H22" s="19"/>
      <c r="I22" s="12"/>
    </row>
    <row r="23" spans="1:11" ht="12.75">
      <c r="A23" s="18" t="s">
        <v>18</v>
      </c>
      <c r="B23" s="20">
        <f>B17+B20+B21</f>
        <v>3216200</v>
      </c>
      <c r="C23" s="13"/>
      <c r="D23" s="20" t="e">
        <f>#REF!+D20+D21</f>
        <v>#REF!</v>
      </c>
      <c r="E23" s="8"/>
      <c r="F23" s="38" t="e">
        <f>B23-D23</f>
        <v>#REF!</v>
      </c>
      <c r="G23" s="8"/>
      <c r="H23" s="21"/>
      <c r="I23" s="8"/>
      <c r="J23" s="22"/>
      <c r="K23" s="22"/>
    </row>
    <row r="24" spans="1:10" ht="8.25" customHeight="1">
      <c r="A24" s="18"/>
      <c r="B24" s="12"/>
      <c r="C24" s="13"/>
      <c r="D24" s="12"/>
      <c r="E24" s="8"/>
      <c r="F24" s="8"/>
      <c r="G24" s="8"/>
      <c r="H24" s="23"/>
      <c r="I24" s="8"/>
      <c r="J24" s="22"/>
    </row>
    <row r="25" spans="1:10" ht="12.75">
      <c r="A25" s="6" t="s">
        <v>19</v>
      </c>
      <c r="B25" s="13">
        <v>2368903</v>
      </c>
      <c r="C25" s="13"/>
      <c r="D25" s="12"/>
      <c r="E25" s="8"/>
      <c r="F25" s="8"/>
      <c r="G25" s="8"/>
      <c r="H25" s="23"/>
      <c r="I25" s="8"/>
      <c r="J25" s="22"/>
    </row>
    <row r="26" spans="1:10" ht="12.75">
      <c r="A26" s="6"/>
      <c r="B26" s="13"/>
      <c r="C26" s="13"/>
      <c r="D26" s="12"/>
      <c r="E26" s="8"/>
      <c r="F26" s="8"/>
      <c r="G26" s="8"/>
      <c r="H26" s="23"/>
      <c r="I26" s="8"/>
      <c r="J26" s="22"/>
    </row>
    <row r="27" spans="1:9" ht="12.75">
      <c r="A27" s="18" t="s">
        <v>24</v>
      </c>
      <c r="B27" s="20">
        <f>SUM(B25)</f>
        <v>2368903</v>
      </c>
      <c r="C27" s="8"/>
      <c r="D27" s="20" t="e">
        <f>SUM(#REF!)</f>
        <v>#REF!</v>
      </c>
      <c r="E27" s="8"/>
      <c r="F27" s="38" t="e">
        <f>B27-D27</f>
        <v>#REF!</v>
      </c>
      <c r="G27" s="8"/>
      <c r="H27" s="9"/>
      <c r="I27" s="8"/>
    </row>
    <row r="28" spans="1:9" ht="6.75" customHeight="1">
      <c r="A28" s="10"/>
      <c r="B28" s="12"/>
      <c r="C28" s="8"/>
      <c r="D28" s="12"/>
      <c r="E28" s="8"/>
      <c r="F28" s="8"/>
      <c r="G28" s="8"/>
      <c r="H28" s="16"/>
      <c r="I28" s="8"/>
    </row>
    <row r="29" spans="1:9" ht="12.75">
      <c r="A29" s="24"/>
      <c r="B29" s="12"/>
      <c r="C29" s="8"/>
      <c r="D29" s="12"/>
      <c r="E29" s="8"/>
      <c r="F29" s="8"/>
      <c r="G29" s="8"/>
      <c r="H29" s="16"/>
      <c r="I29" s="8"/>
    </row>
    <row r="30" spans="1:9" ht="12.75">
      <c r="A30" s="28" t="s">
        <v>40</v>
      </c>
      <c r="B30" s="7">
        <v>216000</v>
      </c>
      <c r="C30" s="8"/>
      <c r="D30" s="8">
        <v>216000</v>
      </c>
      <c r="E30" s="8"/>
      <c r="F30" s="8">
        <f>B30-D30</f>
        <v>0</v>
      </c>
      <c r="G30" s="8"/>
      <c r="H30" s="9">
        <f>+B30/D30</f>
        <v>1</v>
      </c>
      <c r="I30" s="8"/>
    </row>
    <row r="31" spans="1:9" ht="12.75">
      <c r="A31" s="41" t="s">
        <v>25</v>
      </c>
      <c r="B31" s="7">
        <v>422200</v>
      </c>
      <c r="C31" s="8"/>
      <c r="D31" s="31">
        <f>SUM(D30:D30)</f>
        <v>216000</v>
      </c>
      <c r="E31" s="8"/>
      <c r="F31" s="8">
        <f>B31-D31</f>
        <v>206200</v>
      </c>
      <c r="G31" s="8"/>
      <c r="H31" s="9"/>
      <c r="I31" s="8"/>
    </row>
    <row r="32" spans="1:9" ht="6.75" customHeight="1">
      <c r="A32" s="29"/>
      <c r="B32" s="31"/>
      <c r="C32" s="8"/>
      <c r="D32" s="8"/>
      <c r="E32" s="8"/>
      <c r="F32" s="8"/>
      <c r="G32" s="8"/>
      <c r="H32" s="9"/>
      <c r="I32" s="8"/>
    </row>
    <row r="33" spans="1:9" ht="12.75">
      <c r="A33" s="32" t="s">
        <v>48</v>
      </c>
      <c r="B33" s="20">
        <f>B27+B31+B30</f>
        <v>3007103</v>
      </c>
      <c r="C33" s="8"/>
      <c r="D33" s="20" t="e">
        <f>D27+D31</f>
        <v>#REF!</v>
      </c>
      <c r="E33" s="8"/>
      <c r="F33" s="38"/>
      <c r="G33" s="8"/>
      <c r="H33" s="9"/>
      <c r="I33" s="8"/>
    </row>
    <row r="34" spans="1:9" ht="12.75">
      <c r="A34" s="32"/>
      <c r="B34" s="42"/>
      <c r="C34" s="8"/>
      <c r="D34" s="42"/>
      <c r="E34" s="8"/>
      <c r="F34" s="38"/>
      <c r="G34" s="8"/>
      <c r="H34" s="9"/>
      <c r="I34" s="8"/>
    </row>
    <row r="35" spans="1:11" ht="13.5" thickBot="1">
      <c r="A35" s="33" t="s">
        <v>49</v>
      </c>
      <c r="B35" s="34">
        <f>+B23-B33</f>
        <v>209097</v>
      </c>
      <c r="C35" s="8"/>
      <c r="D35" s="34" t="e">
        <f>+D23-D33</f>
        <v>#REF!</v>
      </c>
      <c r="E35" s="8"/>
      <c r="F35" s="38"/>
      <c r="G35" s="8"/>
      <c r="H35" s="8"/>
      <c r="I35" s="8"/>
      <c r="K35" s="22"/>
    </row>
    <row r="36" spans="2:9" ht="13.5" thickTop="1">
      <c r="B36" s="8"/>
      <c r="C36" s="8"/>
      <c r="D36" s="8"/>
      <c r="E36" s="8"/>
      <c r="F36" s="8"/>
      <c r="G36" s="8"/>
      <c r="H36" s="8"/>
      <c r="I36" s="8"/>
    </row>
    <row r="37" spans="1:9" ht="12.75" hidden="1">
      <c r="A37" s="35" t="s">
        <v>56</v>
      </c>
      <c r="B37" s="8"/>
      <c r="C37" s="8"/>
      <c r="D37" s="8"/>
      <c r="E37" s="8"/>
      <c r="F37" s="8"/>
      <c r="G37" s="8"/>
      <c r="H37" s="8"/>
      <c r="I37" s="8"/>
    </row>
    <row r="38" spans="1:10" ht="12.75" hidden="1">
      <c r="A38" s="35" t="s">
        <v>50</v>
      </c>
      <c r="B38" s="8"/>
      <c r="C38" s="8"/>
      <c r="D38" s="8"/>
      <c r="E38" s="8"/>
      <c r="F38" s="8"/>
      <c r="G38" s="8"/>
      <c r="H38" s="8"/>
      <c r="I38" s="8"/>
      <c r="J38" s="22"/>
    </row>
    <row r="39" spans="1:9" ht="12.75" hidden="1">
      <c r="A39" s="36" t="s">
        <v>51</v>
      </c>
      <c r="B39" s="8"/>
      <c r="C39" s="8"/>
      <c r="D39" s="8"/>
      <c r="E39" s="8"/>
      <c r="F39" s="8"/>
      <c r="G39" s="8"/>
      <c r="H39" s="8"/>
      <c r="I39" s="8"/>
    </row>
    <row r="40" spans="1:9" ht="12.75" hidden="1">
      <c r="A40" s="1" t="s">
        <v>52</v>
      </c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8"/>
      <c r="C44" s="8"/>
      <c r="D44" s="8"/>
      <c r="E44" s="8"/>
      <c r="F44" s="8"/>
      <c r="G44" s="8"/>
      <c r="H44" s="8"/>
      <c r="I44" s="8"/>
    </row>
    <row r="45" spans="1:9" ht="12.75">
      <c r="A45" s="25"/>
      <c r="B45" s="8"/>
      <c r="C45" s="8"/>
      <c r="D45" s="8"/>
      <c r="E45" s="8"/>
      <c r="F45" s="8"/>
      <c r="G45" s="8"/>
      <c r="H45" s="8"/>
      <c r="I45" s="8"/>
    </row>
    <row r="46" spans="1:9" ht="12.75">
      <c r="A46" s="2"/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2:9" ht="12.75">
      <c r="B50" s="8"/>
      <c r="C50" s="8"/>
      <c r="D50" s="8"/>
      <c r="E50" s="8"/>
      <c r="F50" s="8"/>
      <c r="G50" s="8"/>
      <c r="H50" s="8"/>
      <c r="I50" s="8"/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</sheetData>
  <mergeCells count="3">
    <mergeCell ref="A1:I1"/>
    <mergeCell ref="A2:I2"/>
    <mergeCell ref="A3:I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41.57421875" style="1" customWidth="1"/>
    <col min="2" max="2" width="2.28125" style="1" customWidth="1"/>
    <col min="3" max="3" width="11.28125" style="1" bestFit="1" customWidth="1"/>
    <col min="4" max="4" width="12.8515625" style="1" bestFit="1" customWidth="1"/>
    <col min="5" max="16384" width="9.140625" style="1" customWidth="1"/>
  </cols>
  <sheetData>
    <row r="1" spans="1:5" ht="15">
      <c r="A1" s="67" t="s">
        <v>0</v>
      </c>
      <c r="B1" s="67"/>
      <c r="C1" s="67"/>
      <c r="D1" s="66"/>
      <c r="E1" s="66"/>
    </row>
    <row r="2" spans="1:5" ht="15">
      <c r="A2" s="67" t="s">
        <v>91</v>
      </c>
      <c r="B2" s="67"/>
      <c r="C2" s="67"/>
      <c r="D2" s="66"/>
      <c r="E2" s="66"/>
    </row>
    <row r="3" spans="1:5" ht="15">
      <c r="A3" s="67" t="s">
        <v>113</v>
      </c>
      <c r="B3" s="67"/>
      <c r="C3" s="67"/>
      <c r="D3" s="66"/>
      <c r="E3" s="66"/>
    </row>
    <row r="4" spans="1:3" ht="15">
      <c r="A4" s="68" t="s">
        <v>114</v>
      </c>
      <c r="B4" s="68"/>
      <c r="C4" s="69"/>
    </row>
    <row r="5" spans="1:3" ht="13.5" customHeight="1">
      <c r="A5" s="5"/>
      <c r="B5" s="5"/>
      <c r="C5" s="4"/>
    </row>
    <row r="6" spans="1:3" ht="13.5" customHeight="1">
      <c r="A6" s="73" t="s">
        <v>93</v>
      </c>
      <c r="B6" s="73"/>
      <c r="C6" s="69"/>
    </row>
    <row r="7" spans="1:3" ht="13.5" customHeight="1">
      <c r="A7" s="5"/>
      <c r="B7" s="5"/>
      <c r="C7" s="4"/>
    </row>
    <row r="8" spans="1:3" ht="13.5" customHeight="1">
      <c r="A8" s="5" t="s">
        <v>87</v>
      </c>
      <c r="B8" s="5"/>
      <c r="C8" s="4"/>
    </row>
    <row r="9" spans="1:3" ht="13.5" customHeight="1">
      <c r="A9" s="62" t="s">
        <v>66</v>
      </c>
      <c r="B9" s="62"/>
      <c r="C9" s="4"/>
    </row>
    <row r="10" spans="1:3" ht="13.5" customHeight="1">
      <c r="A10" s="39" t="s">
        <v>96</v>
      </c>
      <c r="B10" s="39"/>
      <c r="C10" s="7">
        <v>100000</v>
      </c>
    </row>
    <row r="11" spans="1:3" ht="12.75">
      <c r="A11" s="39" t="s">
        <v>7</v>
      </c>
      <c r="B11" s="39"/>
      <c r="C11" s="7">
        <v>400000</v>
      </c>
    </row>
    <row r="12" spans="1:3" ht="12.75">
      <c r="A12" s="39" t="s">
        <v>59</v>
      </c>
      <c r="B12" s="39"/>
      <c r="C12" s="7">
        <v>400000</v>
      </c>
    </row>
    <row r="13" spans="1:3" ht="12.75">
      <c r="A13" s="1" t="s">
        <v>60</v>
      </c>
      <c r="C13" s="7">
        <v>20000</v>
      </c>
    </row>
    <row r="14" spans="1:3" ht="12.75">
      <c r="A14" s="1" t="s">
        <v>61</v>
      </c>
      <c r="C14" s="7">
        <v>900000</v>
      </c>
    </row>
    <row r="15" spans="1:3" ht="12.75">
      <c r="A15" s="1" t="s">
        <v>63</v>
      </c>
      <c r="C15" s="7">
        <v>75000</v>
      </c>
    </row>
    <row r="16" spans="1:3" ht="12.75">
      <c r="A16" s="6" t="s">
        <v>97</v>
      </c>
      <c r="B16" s="6"/>
      <c r="C16" s="7">
        <v>800000</v>
      </c>
    </row>
    <row r="17" spans="1:3" ht="12.75">
      <c r="A17" s="6" t="s">
        <v>65</v>
      </c>
      <c r="B17" s="6"/>
      <c r="C17" s="7">
        <v>55000</v>
      </c>
    </row>
    <row r="18" spans="1:3" ht="12.75">
      <c r="A18" s="6"/>
      <c r="B18" s="6"/>
      <c r="C18" s="7"/>
    </row>
    <row r="19" spans="1:4" ht="12.75">
      <c r="A19" s="72" t="s">
        <v>94</v>
      </c>
      <c r="B19" s="10"/>
      <c r="C19" s="11">
        <f>SUM(C10:C17)</f>
        <v>2750000</v>
      </c>
      <c r="D19" s="8"/>
    </row>
    <row r="20" spans="1:4" ht="12.75">
      <c r="A20" s="10"/>
      <c r="B20" s="10"/>
      <c r="C20" s="14"/>
      <c r="D20" s="8"/>
    </row>
    <row r="21" spans="1:3" ht="13.5" customHeight="1">
      <c r="A21" s="10" t="s">
        <v>88</v>
      </c>
      <c r="B21" s="10"/>
      <c r="C21" s="14"/>
    </row>
    <row r="22" spans="1:3" ht="16.5" customHeight="1">
      <c r="A22" s="6" t="s">
        <v>9</v>
      </c>
      <c r="B22" s="6"/>
      <c r="C22" s="7">
        <v>400000</v>
      </c>
    </row>
    <row r="23" spans="1:3" ht="12.75" customHeight="1">
      <c r="A23" s="6" t="s">
        <v>11</v>
      </c>
      <c r="B23" s="6"/>
      <c r="C23" s="7">
        <v>30000</v>
      </c>
    </row>
    <row r="24" spans="1:3" ht="12.75">
      <c r="A24" s="6"/>
      <c r="B24" s="6"/>
      <c r="C24" s="7"/>
    </row>
    <row r="25" spans="1:3" ht="14.25" customHeight="1">
      <c r="A25" s="72" t="s">
        <v>95</v>
      </c>
      <c r="B25" s="10"/>
      <c r="C25" s="11">
        <f>SUM(C22:C23)</f>
        <v>430000</v>
      </c>
    </row>
    <row r="26" spans="1:3" ht="14.25" customHeight="1">
      <c r="A26" s="10"/>
      <c r="B26" s="10"/>
      <c r="C26" s="14"/>
    </row>
    <row r="27" spans="1:3" ht="14.25" customHeight="1">
      <c r="A27" s="10" t="s">
        <v>89</v>
      </c>
      <c r="B27" s="10"/>
      <c r="C27" s="14"/>
    </row>
    <row r="28" spans="1:3" ht="14.25" customHeight="1">
      <c r="A28" s="6" t="s">
        <v>98</v>
      </c>
      <c r="B28" s="6"/>
      <c r="C28" s="7">
        <v>48000</v>
      </c>
    </row>
    <row r="29" spans="1:3" ht="12.75">
      <c r="A29" s="6" t="s">
        <v>99</v>
      </c>
      <c r="B29" s="6"/>
      <c r="C29" s="7">
        <v>1200</v>
      </c>
    </row>
    <row r="30" spans="1:3" ht="12.75">
      <c r="A30" s="17" t="s">
        <v>15</v>
      </c>
      <c r="B30" s="17"/>
      <c r="C30" s="7">
        <v>30000</v>
      </c>
    </row>
    <row r="31" spans="1:3" ht="12.75">
      <c r="A31" s="6"/>
      <c r="B31" s="6"/>
      <c r="C31" s="7"/>
    </row>
    <row r="32" spans="1:3" ht="12.75">
      <c r="A32" s="72" t="s">
        <v>105</v>
      </c>
      <c r="B32" s="18"/>
      <c r="C32" s="11">
        <f>SUM(C28:C30)</f>
        <v>79200</v>
      </c>
    </row>
    <row r="33" spans="1:3" ht="12.75">
      <c r="A33" s="18"/>
      <c r="B33" s="18"/>
      <c r="C33" s="11"/>
    </row>
    <row r="34" spans="1:3" ht="12.75">
      <c r="A34" s="72" t="s">
        <v>100</v>
      </c>
      <c r="B34" s="18"/>
      <c r="C34" s="20">
        <f>C19+C25+C32</f>
        <v>3259200</v>
      </c>
    </row>
    <row r="35" spans="1:3" ht="12.75">
      <c r="A35" s="18"/>
      <c r="B35" s="18"/>
      <c r="C35" s="12"/>
    </row>
    <row r="36" spans="1:3" ht="14.25" customHeight="1">
      <c r="A36" s="74" t="s">
        <v>101</v>
      </c>
      <c r="B36" s="74"/>
      <c r="C36" s="75"/>
    </row>
    <row r="37" spans="1:3" ht="14.25" customHeight="1">
      <c r="A37" s="18"/>
      <c r="B37" s="18"/>
      <c r="C37" s="12"/>
    </row>
    <row r="38" spans="1:3" ht="12.75">
      <c r="A38" s="10" t="s">
        <v>102</v>
      </c>
      <c r="B38" s="63"/>
      <c r="C38" s="12"/>
    </row>
    <row r="39" spans="1:4" ht="13.5" customHeight="1">
      <c r="A39" s="77" t="s">
        <v>115</v>
      </c>
      <c r="C39" s="7"/>
      <c r="D39" s="22"/>
    </row>
    <row r="40" spans="3:4" ht="12.75">
      <c r="C40" s="7"/>
      <c r="D40" s="22"/>
    </row>
    <row r="41" spans="3:4" ht="12.75">
      <c r="C41" s="7"/>
      <c r="D41" s="22"/>
    </row>
    <row r="42" spans="1:4" ht="12.75">
      <c r="A42" s="2"/>
      <c r="B42" s="2"/>
      <c r="C42" s="7"/>
      <c r="D42" s="22"/>
    </row>
    <row r="43" spans="1:3" ht="12.75">
      <c r="A43" s="2"/>
      <c r="B43" s="2"/>
      <c r="C43" s="7"/>
    </row>
    <row r="44" spans="1:3" ht="12.75">
      <c r="A44" s="72" t="s">
        <v>104</v>
      </c>
      <c r="B44" s="10"/>
      <c r="C44" s="20">
        <v>2526300</v>
      </c>
    </row>
    <row r="45" spans="1:3" ht="14.25" customHeight="1">
      <c r="A45" s="10"/>
      <c r="B45" s="10"/>
      <c r="C45" s="12"/>
    </row>
    <row r="46" spans="1:3" ht="12.75">
      <c r="A46" s="10" t="s">
        <v>103</v>
      </c>
      <c r="B46" s="63"/>
      <c r="C46" s="12"/>
    </row>
    <row r="47" spans="1:3" ht="12.75">
      <c r="A47" s="25" t="s">
        <v>77</v>
      </c>
      <c r="B47" s="25"/>
      <c r="C47" s="7">
        <v>25000</v>
      </c>
    </row>
    <row r="48" spans="1:3" ht="12.75">
      <c r="A48" s="2" t="s">
        <v>28</v>
      </c>
      <c r="B48" s="2"/>
      <c r="C48" s="7">
        <v>45000</v>
      </c>
    </row>
    <row r="49" spans="1:3" ht="12.75">
      <c r="A49" s="25" t="s">
        <v>29</v>
      </c>
      <c r="B49" s="25"/>
      <c r="C49" s="7">
        <v>14000</v>
      </c>
    </row>
    <row r="50" spans="1:3" ht="12.75">
      <c r="A50" s="2" t="s">
        <v>106</v>
      </c>
      <c r="B50" s="2"/>
      <c r="C50" s="7">
        <v>4400</v>
      </c>
    </row>
    <row r="51" spans="1:3" ht="12.75">
      <c r="A51" s="26" t="s">
        <v>107</v>
      </c>
      <c r="B51" s="26"/>
      <c r="C51" s="7">
        <v>60000</v>
      </c>
    </row>
    <row r="52" spans="1:3" ht="12.75">
      <c r="A52" s="2" t="s">
        <v>32</v>
      </c>
      <c r="B52" s="2"/>
      <c r="C52" s="7">
        <v>40000</v>
      </c>
    </row>
    <row r="53" spans="1:3" ht="12.75">
      <c r="A53" s="25" t="s">
        <v>33</v>
      </c>
      <c r="B53" s="25"/>
      <c r="C53" s="7">
        <v>43000</v>
      </c>
    </row>
    <row r="54" spans="1:3" ht="12.75">
      <c r="A54" s="25" t="s">
        <v>34</v>
      </c>
      <c r="B54" s="25"/>
      <c r="C54" s="7">
        <v>8500</v>
      </c>
    </row>
    <row r="55" spans="1:3" ht="12.75">
      <c r="A55" s="2" t="s">
        <v>35</v>
      </c>
      <c r="B55" s="2"/>
      <c r="C55" s="7">
        <v>54000</v>
      </c>
    </row>
    <row r="56" spans="1:3" ht="12.75">
      <c r="A56" s="25" t="s">
        <v>36</v>
      </c>
      <c r="B56" s="25"/>
      <c r="C56" s="7">
        <v>42000</v>
      </c>
    </row>
    <row r="57" spans="1:3" ht="12.75">
      <c r="A57" s="27" t="s">
        <v>108</v>
      </c>
      <c r="B57" s="27"/>
      <c r="C57" s="7">
        <v>67000</v>
      </c>
    </row>
    <row r="58" spans="1:3" ht="12.75">
      <c r="A58" s="25" t="s">
        <v>38</v>
      </c>
      <c r="B58" s="25"/>
      <c r="C58" s="7">
        <v>47000</v>
      </c>
    </row>
    <row r="59" spans="1:3" ht="12.75">
      <c r="A59" s="25" t="s">
        <v>39</v>
      </c>
      <c r="B59" s="25"/>
      <c r="C59" s="7">
        <v>18000</v>
      </c>
    </row>
    <row r="60" spans="1:3" ht="12.75">
      <c r="A60" s="28" t="s">
        <v>40</v>
      </c>
      <c r="B60" s="28"/>
      <c r="C60" s="7">
        <v>165000</v>
      </c>
    </row>
    <row r="61" spans="1:3" ht="12.75">
      <c r="A61" s="2" t="s">
        <v>109</v>
      </c>
      <c r="B61" s="2"/>
      <c r="C61" s="7">
        <v>15000</v>
      </c>
    </row>
    <row r="62" spans="1:3" ht="12.75">
      <c r="A62" s="25" t="s">
        <v>110</v>
      </c>
      <c r="B62" s="25"/>
      <c r="C62" s="7">
        <v>5000</v>
      </c>
    </row>
    <row r="63" spans="1:3" ht="12.75">
      <c r="A63" s="25" t="s">
        <v>111</v>
      </c>
      <c r="B63" s="25"/>
      <c r="C63" s="7">
        <v>50000</v>
      </c>
    </row>
    <row r="64" spans="1:3" ht="12.75">
      <c r="A64" s="2" t="s">
        <v>44</v>
      </c>
      <c r="B64" s="2"/>
      <c r="C64" s="7">
        <v>15000</v>
      </c>
    </row>
    <row r="65" spans="1:3" ht="13.5" customHeight="1">
      <c r="A65" s="25" t="s">
        <v>45</v>
      </c>
      <c r="B65" s="25"/>
      <c r="C65" s="7">
        <v>5000</v>
      </c>
    </row>
    <row r="66" spans="1:3" ht="12.75">
      <c r="A66" s="29" t="s">
        <v>46</v>
      </c>
      <c r="B66" s="29"/>
      <c r="C66" s="7">
        <v>5000</v>
      </c>
    </row>
    <row r="67" spans="1:3" ht="12.75">
      <c r="A67" s="29"/>
      <c r="B67" s="29"/>
      <c r="C67" s="7"/>
    </row>
    <row r="68" spans="1:3" ht="12.75">
      <c r="A68" s="71" t="s">
        <v>112</v>
      </c>
      <c r="B68" s="71"/>
      <c r="C68" s="11">
        <f>SUM(C47:C66)</f>
        <v>727900</v>
      </c>
    </row>
    <row r="69" spans="1:4" ht="14.25" customHeight="1">
      <c r="A69" s="29"/>
      <c r="B69" s="29"/>
      <c r="C69" s="31"/>
      <c r="D69" s="64"/>
    </row>
    <row r="70" spans="1:4" ht="12.75">
      <c r="A70" s="70" t="s">
        <v>92</v>
      </c>
      <c r="B70" s="70"/>
      <c r="C70" s="20">
        <f>C44+C68</f>
        <v>3254200</v>
      </c>
      <c r="D70" s="64"/>
    </row>
    <row r="71" spans="1:3" ht="12.75">
      <c r="A71" s="32"/>
      <c r="B71" s="32"/>
      <c r="C71" s="42"/>
    </row>
    <row r="72" spans="1:4" ht="13.5" thickBot="1">
      <c r="A72" s="70" t="s">
        <v>90</v>
      </c>
      <c r="B72" s="70"/>
      <c r="C72" s="34">
        <f>+C34-C70</f>
        <v>5000</v>
      </c>
      <c r="D72" s="65"/>
    </row>
    <row r="73" ht="13.5" thickTop="1">
      <c r="C73" s="8"/>
    </row>
    <row r="74" spans="1:3" ht="12.75">
      <c r="A74" s="35"/>
      <c r="B74" s="35"/>
      <c r="C74" s="8"/>
    </row>
    <row r="75" spans="1:3" ht="12.75">
      <c r="A75" s="35"/>
      <c r="B75" s="35"/>
      <c r="C75" s="8"/>
    </row>
    <row r="76" spans="1:3" ht="12.75">
      <c r="A76" s="36"/>
      <c r="B76" s="36"/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spans="1:3" ht="12.75">
      <c r="A81" s="25"/>
      <c r="B81" s="25"/>
      <c r="C81" s="8"/>
    </row>
    <row r="82" spans="1:3" ht="12.75">
      <c r="A82" s="2"/>
      <c r="B82" s="2"/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</sheetData>
  <printOptions horizontalCentered="1" verticalCentered="1"/>
  <pageMargins left="0.5" right="0.5" top="0" bottom="0" header="0" footer="0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49">
      <selection activeCell="B15" sqref="B15"/>
    </sheetView>
  </sheetViews>
  <sheetFormatPr defaultColWidth="9.140625" defaultRowHeight="12.75"/>
  <cols>
    <col min="1" max="1" width="41.57421875" style="1" customWidth="1"/>
    <col min="2" max="2" width="15.140625" style="1" bestFit="1" customWidth="1"/>
    <col min="3" max="3" width="0.85546875" style="1" customWidth="1"/>
    <col min="4" max="4" width="10.28125" style="1" hidden="1" customWidth="1"/>
    <col min="5" max="5" width="1.421875" style="1" customWidth="1"/>
    <col min="6" max="6" width="9.28125" style="1" hidden="1" customWidth="1"/>
    <col min="7" max="7" width="0.85546875" style="1" customWidth="1"/>
    <col min="8" max="8" width="9.28125" style="1" hidden="1" customWidth="1"/>
    <col min="9" max="9" width="0.9921875" style="1" customWidth="1"/>
    <col min="10" max="11" width="11.8515625" style="1" bestFit="1" customWidth="1"/>
    <col min="12" max="16384" width="9.140625" style="1" customWidth="1"/>
  </cols>
  <sheetData>
    <row r="1" spans="1:9" ht="15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53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6" t="s">
        <v>76</v>
      </c>
      <c r="B3" s="76"/>
      <c r="C3" s="76"/>
      <c r="D3" s="76"/>
      <c r="E3" s="76"/>
      <c r="F3" s="76"/>
      <c r="G3" s="76"/>
      <c r="H3" s="76"/>
      <c r="I3" s="76"/>
    </row>
    <row r="6" spans="1:9" ht="12.75">
      <c r="A6" s="2"/>
      <c r="B6" s="3" t="s">
        <v>1</v>
      </c>
      <c r="C6" s="3"/>
      <c r="D6" s="3" t="s">
        <v>1</v>
      </c>
      <c r="E6" s="3"/>
      <c r="F6" s="3"/>
      <c r="G6" s="3"/>
      <c r="H6" s="3" t="s">
        <v>2</v>
      </c>
      <c r="I6" s="3"/>
    </row>
    <row r="7" spans="1:9" ht="12.75">
      <c r="A7" s="2"/>
      <c r="B7" s="4" t="s">
        <v>3</v>
      </c>
      <c r="C7" s="4"/>
      <c r="D7" s="4" t="s">
        <v>3</v>
      </c>
      <c r="E7" s="4"/>
      <c r="F7" s="4"/>
      <c r="G7" s="4"/>
      <c r="H7" s="4" t="s">
        <v>55</v>
      </c>
      <c r="I7" s="4"/>
    </row>
    <row r="8" spans="1:9" ht="13.5" customHeight="1">
      <c r="A8" s="5" t="s">
        <v>4</v>
      </c>
      <c r="B8" s="4" t="s">
        <v>76</v>
      </c>
      <c r="C8" s="4"/>
      <c r="D8" s="4" t="s">
        <v>5</v>
      </c>
      <c r="E8" s="4"/>
      <c r="F8" s="4" t="s">
        <v>57</v>
      </c>
      <c r="G8" s="4"/>
      <c r="H8" s="4"/>
      <c r="I8" s="4"/>
    </row>
    <row r="9" spans="1:9" ht="13.5" customHeight="1">
      <c r="A9" s="5"/>
      <c r="B9" s="4"/>
      <c r="C9" s="4"/>
      <c r="D9" s="4"/>
      <c r="E9" s="4"/>
      <c r="F9" s="4"/>
      <c r="G9" s="4"/>
      <c r="H9" s="4"/>
      <c r="I9" s="4"/>
    </row>
    <row r="10" spans="1:9" ht="13.5" customHeight="1">
      <c r="A10" s="2" t="s">
        <v>66</v>
      </c>
      <c r="B10" s="4"/>
      <c r="C10" s="4"/>
      <c r="D10" s="4"/>
      <c r="E10" s="4"/>
      <c r="F10" s="4"/>
      <c r="G10" s="4"/>
      <c r="H10" s="4"/>
      <c r="I10" s="4"/>
    </row>
    <row r="11" spans="1:9" ht="13.5" customHeight="1">
      <c r="A11" s="39" t="s">
        <v>6</v>
      </c>
      <c r="B11" s="7">
        <v>100000</v>
      </c>
      <c r="C11" s="8"/>
      <c r="D11" s="8">
        <v>330000</v>
      </c>
      <c r="E11" s="8"/>
      <c r="F11" s="8">
        <f>B11-D11</f>
        <v>-230000</v>
      </c>
      <c r="G11" s="8">
        <f aca="true" t="shared" si="0" ref="G11:G18">C11-E11</f>
        <v>0</v>
      </c>
      <c r="H11" s="37">
        <f aca="true" t="shared" si="1" ref="H11:H26">F11/B11</f>
        <v>-2.3</v>
      </c>
      <c r="I11" s="8"/>
    </row>
    <row r="12" spans="1:9" ht="12.75">
      <c r="A12" s="39" t="s">
        <v>7</v>
      </c>
      <c r="B12" s="7">
        <v>400000</v>
      </c>
      <c r="C12" s="8"/>
      <c r="D12" s="8">
        <v>90000</v>
      </c>
      <c r="E12" s="8"/>
      <c r="F12" s="8">
        <f aca="true" t="shared" si="2" ref="F12:F18">B12-D12</f>
        <v>310000</v>
      </c>
      <c r="G12" s="8">
        <f t="shared" si="0"/>
        <v>0</v>
      </c>
      <c r="H12" s="37">
        <f t="shared" si="1"/>
        <v>0.775</v>
      </c>
      <c r="I12" s="8"/>
    </row>
    <row r="13" spans="1:9" ht="12.75">
      <c r="A13" s="39" t="s">
        <v>59</v>
      </c>
      <c r="B13" s="7">
        <v>500000</v>
      </c>
      <c r="C13" s="8"/>
      <c r="D13" s="8">
        <v>30000</v>
      </c>
      <c r="E13" s="8"/>
      <c r="F13" s="8">
        <f t="shared" si="2"/>
        <v>470000</v>
      </c>
      <c r="G13" s="8">
        <f t="shared" si="0"/>
        <v>0</v>
      </c>
      <c r="H13" s="37">
        <f t="shared" si="1"/>
        <v>0.94</v>
      </c>
      <c r="I13" s="8"/>
    </row>
    <row r="14" spans="1:9" ht="12.75">
      <c r="A14" s="1" t="s">
        <v>60</v>
      </c>
      <c r="B14" s="7">
        <v>20000</v>
      </c>
      <c r="C14" s="8"/>
      <c r="D14" s="8">
        <v>-18000</v>
      </c>
      <c r="E14" s="8"/>
      <c r="F14" s="8">
        <f t="shared" si="2"/>
        <v>38000</v>
      </c>
      <c r="G14" s="8">
        <f t="shared" si="0"/>
        <v>0</v>
      </c>
      <c r="H14" s="37">
        <f t="shared" si="1"/>
        <v>1.9</v>
      </c>
      <c r="I14" s="8"/>
    </row>
    <row r="15" spans="1:11" ht="12.75">
      <c r="A15" s="1" t="s">
        <v>61</v>
      </c>
      <c r="B15" s="7">
        <v>1100000</v>
      </c>
      <c r="C15" s="8"/>
      <c r="D15" s="8">
        <v>20000</v>
      </c>
      <c r="E15" s="8"/>
      <c r="F15" s="8">
        <f t="shared" si="2"/>
        <v>1080000</v>
      </c>
      <c r="G15" s="8">
        <f t="shared" si="0"/>
        <v>0</v>
      </c>
      <c r="H15" s="37">
        <f t="shared" si="1"/>
        <v>0.9818181818181818</v>
      </c>
      <c r="I15" s="8"/>
      <c r="K15" s="8"/>
    </row>
    <row r="16" spans="1:11" ht="12.75">
      <c r="A16" s="6" t="s">
        <v>63</v>
      </c>
      <c r="B16" s="7">
        <v>50000</v>
      </c>
      <c r="C16" s="8"/>
      <c r="D16" s="8"/>
      <c r="E16" s="8"/>
      <c r="F16" s="8"/>
      <c r="G16" s="8"/>
      <c r="H16" s="37"/>
      <c r="I16" s="8"/>
      <c r="K16" s="8"/>
    </row>
    <row r="17" spans="1:11" ht="12.75">
      <c r="A17" s="6" t="s">
        <v>62</v>
      </c>
      <c r="B17" s="7">
        <v>775000</v>
      </c>
      <c r="C17" s="8"/>
      <c r="D17" s="8">
        <v>550000</v>
      </c>
      <c r="E17" s="8"/>
      <c r="F17" s="8">
        <f t="shared" si="2"/>
        <v>225000</v>
      </c>
      <c r="G17" s="8">
        <f t="shared" si="0"/>
        <v>0</v>
      </c>
      <c r="H17" s="37">
        <f t="shared" si="1"/>
        <v>0.2903225806451613</v>
      </c>
      <c r="I17" s="8"/>
      <c r="K17" s="8"/>
    </row>
    <row r="18" spans="1:11" ht="12.75">
      <c r="A18" s="6" t="s">
        <v>65</v>
      </c>
      <c r="B18" s="7">
        <v>55000</v>
      </c>
      <c r="C18" s="8"/>
      <c r="D18" s="8">
        <f>370100-39200-30900</f>
        <v>300000</v>
      </c>
      <c r="E18" s="8"/>
      <c r="F18" s="8">
        <f t="shared" si="2"/>
        <v>-245000</v>
      </c>
      <c r="G18" s="8">
        <f t="shared" si="0"/>
        <v>0</v>
      </c>
      <c r="H18" s="37">
        <f t="shared" si="1"/>
        <v>-4.454545454545454</v>
      </c>
      <c r="I18" s="8"/>
      <c r="J18" s="8"/>
      <c r="K18" s="8"/>
    </row>
    <row r="19" spans="1:11" ht="12.75">
      <c r="A19" s="6"/>
      <c r="B19" s="7"/>
      <c r="C19" s="8"/>
      <c r="D19" s="8"/>
      <c r="E19" s="8"/>
      <c r="F19" s="8"/>
      <c r="G19" s="8"/>
      <c r="H19" s="37"/>
      <c r="I19" s="8"/>
      <c r="J19" s="8"/>
      <c r="K19" s="8"/>
    </row>
    <row r="20" spans="1:11" ht="12.75">
      <c r="A20" s="10" t="s">
        <v>8</v>
      </c>
      <c r="B20" s="11">
        <f>SUM(B11:B18)</f>
        <v>3000000</v>
      </c>
      <c r="C20" s="12"/>
      <c r="D20" s="11">
        <f>SUM(D11:D18)</f>
        <v>1302000</v>
      </c>
      <c r="E20" s="13"/>
      <c r="F20" s="8">
        <f>D20-B20</f>
        <v>-1698000</v>
      </c>
      <c r="G20" s="13"/>
      <c r="H20" s="37">
        <f t="shared" si="1"/>
        <v>-0.566</v>
      </c>
      <c r="I20" s="13"/>
      <c r="K20" s="8"/>
    </row>
    <row r="21" spans="1:11" ht="7.5" customHeight="1">
      <c r="A21" s="10"/>
      <c r="B21" s="15"/>
      <c r="C21" s="13"/>
      <c r="D21" s="15"/>
      <c r="E21" s="13"/>
      <c r="F21" s="8">
        <f>D21-B21</f>
        <v>0</v>
      </c>
      <c r="G21" s="13"/>
      <c r="H21" s="37"/>
      <c r="I21" s="13"/>
      <c r="J21" s="8"/>
      <c r="K21" s="8"/>
    </row>
    <row r="22" spans="1:11" ht="5.25" customHeight="1">
      <c r="A22" s="10"/>
      <c r="B22" s="14"/>
      <c r="C22" s="12"/>
      <c r="D22" s="14"/>
      <c r="E22" s="12"/>
      <c r="F22" s="8">
        <f>D22-B22</f>
        <v>0</v>
      </c>
      <c r="G22" s="12"/>
      <c r="H22" s="37"/>
      <c r="I22" s="12"/>
      <c r="J22" s="8"/>
      <c r="K22" s="8"/>
    </row>
    <row r="23" spans="1:9" ht="16.5" customHeight="1">
      <c r="A23" s="6" t="s">
        <v>9</v>
      </c>
      <c r="B23" s="7">
        <v>400000</v>
      </c>
      <c r="C23" s="8"/>
      <c r="D23" s="8">
        <v>400000</v>
      </c>
      <c r="E23" s="8"/>
      <c r="F23" s="8">
        <f aca="true" t="shared" si="3" ref="F23:F32">B23-D23</f>
        <v>0</v>
      </c>
      <c r="G23" s="8"/>
      <c r="H23" s="37">
        <f t="shared" si="1"/>
        <v>0</v>
      </c>
      <c r="I23" s="8"/>
    </row>
    <row r="24" spans="1:9" ht="12.75">
      <c r="A24" s="6" t="s">
        <v>10</v>
      </c>
      <c r="B24" s="7">
        <v>0</v>
      </c>
      <c r="C24" s="8"/>
      <c r="D24" s="8">
        <v>0</v>
      </c>
      <c r="E24" s="8"/>
      <c r="F24" s="8">
        <f t="shared" si="3"/>
        <v>0</v>
      </c>
      <c r="G24" s="8"/>
      <c r="H24" s="37">
        <v>0</v>
      </c>
      <c r="I24" s="8"/>
    </row>
    <row r="25" spans="1:9" ht="12.75">
      <c r="A25" s="6" t="s">
        <v>11</v>
      </c>
      <c r="B25" s="7">
        <v>30000</v>
      </c>
      <c r="C25" s="8"/>
      <c r="D25" s="8">
        <v>30000</v>
      </c>
      <c r="E25" s="8"/>
      <c r="F25" s="8">
        <f t="shared" si="3"/>
        <v>0</v>
      </c>
      <c r="G25" s="8"/>
      <c r="H25" s="37">
        <f t="shared" si="1"/>
        <v>0</v>
      </c>
      <c r="I25" s="8"/>
    </row>
    <row r="26" spans="1:9" ht="14.25" customHeight="1">
      <c r="A26" s="10" t="s">
        <v>12</v>
      </c>
      <c r="B26" s="11">
        <f>SUM(B23:B25)</f>
        <v>430000</v>
      </c>
      <c r="C26" s="12"/>
      <c r="D26" s="11">
        <f>SUM(D23:D25)</f>
        <v>430000</v>
      </c>
      <c r="E26" s="12"/>
      <c r="F26" s="8"/>
      <c r="G26" s="12"/>
      <c r="H26" s="37">
        <f t="shared" si="1"/>
        <v>0</v>
      </c>
      <c r="I26" s="12"/>
    </row>
    <row r="27" spans="1:9" ht="18.75" customHeight="1">
      <c r="A27" s="6" t="s">
        <v>13</v>
      </c>
      <c r="B27" s="7">
        <v>48000</v>
      </c>
      <c r="C27" s="8"/>
      <c r="D27" s="8">
        <v>55000</v>
      </c>
      <c r="E27" s="8"/>
      <c r="F27" s="8">
        <f t="shared" si="3"/>
        <v>-7000</v>
      </c>
      <c r="G27" s="8"/>
      <c r="H27" s="37">
        <f>F27/B27</f>
        <v>-0.14583333333333334</v>
      </c>
      <c r="I27" s="8"/>
    </row>
    <row r="28" spans="1:9" ht="12.75">
      <c r="A28" s="6" t="s">
        <v>14</v>
      </c>
      <c r="B28" s="7">
        <v>1200</v>
      </c>
      <c r="C28" s="8"/>
      <c r="D28" s="8">
        <v>1200</v>
      </c>
      <c r="E28" s="8"/>
      <c r="F28" s="8">
        <f t="shared" si="3"/>
        <v>0</v>
      </c>
      <c r="G28" s="8"/>
      <c r="H28" s="9">
        <f>+B28/D28</f>
        <v>1</v>
      </c>
      <c r="I28" s="8"/>
    </row>
    <row r="29" spans="1:9" ht="12.75">
      <c r="A29" s="17" t="s">
        <v>15</v>
      </c>
      <c r="B29" s="7">
        <f>60000-30000</f>
        <v>30000</v>
      </c>
      <c r="C29" s="8"/>
      <c r="D29" s="8">
        <v>60000</v>
      </c>
      <c r="E29" s="8"/>
      <c r="F29" s="8">
        <f t="shared" si="3"/>
        <v>-30000</v>
      </c>
      <c r="G29" s="8"/>
      <c r="H29" s="9">
        <f>+B29/D29</f>
        <v>0.5</v>
      </c>
      <c r="I29" s="8"/>
    </row>
    <row r="30" spans="1:9" ht="12.75">
      <c r="A30" s="6" t="s">
        <v>16</v>
      </c>
      <c r="B30" s="7">
        <v>0</v>
      </c>
      <c r="C30" s="8"/>
      <c r="D30" s="8">
        <v>0</v>
      </c>
      <c r="E30" s="8"/>
      <c r="F30" s="8">
        <f t="shared" si="3"/>
        <v>0</v>
      </c>
      <c r="G30" s="8"/>
      <c r="H30" s="9"/>
      <c r="I30" s="8"/>
    </row>
    <row r="31" spans="1:9" ht="12.75">
      <c r="A31" s="18" t="s">
        <v>17</v>
      </c>
      <c r="B31" s="11">
        <f>SUM(B27:B30)</f>
        <v>79200</v>
      </c>
      <c r="C31" s="12"/>
      <c r="D31" s="11">
        <f>SUM(D27:D30)</f>
        <v>116200</v>
      </c>
      <c r="E31" s="12"/>
      <c r="F31" s="12"/>
      <c r="G31" s="12"/>
      <c r="H31" s="19"/>
      <c r="I31" s="12"/>
    </row>
    <row r="32" spans="1:11" ht="12.75">
      <c r="A32" s="18" t="s">
        <v>18</v>
      </c>
      <c r="B32" s="20">
        <f>B20+B26+B31</f>
        <v>3509200</v>
      </c>
      <c r="C32" s="13"/>
      <c r="D32" s="20" t="e">
        <f>#REF!+D26+D31</f>
        <v>#REF!</v>
      </c>
      <c r="E32" s="8"/>
      <c r="F32" s="38" t="e">
        <f t="shared" si="3"/>
        <v>#REF!</v>
      </c>
      <c r="G32" s="8"/>
      <c r="H32" s="21"/>
      <c r="I32" s="8"/>
      <c r="J32" s="22"/>
      <c r="K32" s="22"/>
    </row>
    <row r="33" spans="1:10" ht="8.25" customHeight="1">
      <c r="A33" s="18"/>
      <c r="B33" s="12"/>
      <c r="C33" s="13"/>
      <c r="D33" s="12"/>
      <c r="E33" s="8"/>
      <c r="F33" s="8"/>
      <c r="G33" s="8"/>
      <c r="H33" s="23"/>
      <c r="I33" s="8"/>
      <c r="J33" s="22"/>
    </row>
    <row r="34" spans="1:10" ht="14.25" customHeight="1">
      <c r="A34" s="10" t="s">
        <v>75</v>
      </c>
      <c r="B34" s="12"/>
      <c r="C34" s="13"/>
      <c r="D34" s="12"/>
      <c r="E34" s="8"/>
      <c r="F34" s="8"/>
      <c r="G34" s="8"/>
      <c r="H34" s="23"/>
      <c r="I34" s="8"/>
      <c r="J34" s="22"/>
    </row>
    <row r="35" spans="1:10" ht="14.25" customHeight="1">
      <c r="A35" s="10"/>
      <c r="B35" s="12"/>
      <c r="C35" s="13"/>
      <c r="D35" s="12"/>
      <c r="E35" s="8"/>
      <c r="F35" s="8"/>
      <c r="G35" s="8"/>
      <c r="H35" s="23"/>
      <c r="I35" s="8"/>
      <c r="J35" s="22"/>
    </row>
    <row r="36" spans="1:10" ht="12.75">
      <c r="A36" s="24" t="s">
        <v>19</v>
      </c>
      <c r="B36" s="12"/>
      <c r="C36" s="13"/>
      <c r="D36" s="12"/>
      <c r="E36" s="8"/>
      <c r="F36" s="8"/>
      <c r="G36" s="8"/>
      <c r="H36" s="23"/>
      <c r="I36" s="8"/>
      <c r="J36" s="22"/>
    </row>
    <row r="37" spans="1:11" ht="13.5" customHeight="1">
      <c r="A37" s="1" t="s">
        <v>20</v>
      </c>
      <c r="B37" s="7">
        <f>322696+278800+233822+442167+180475+212829+15700</f>
        <v>1686489</v>
      </c>
      <c r="C37" s="8"/>
      <c r="D37" s="8">
        <f>1500000-D38-D39</f>
        <v>1312303</v>
      </c>
      <c r="E37" s="8"/>
      <c r="F37" s="8">
        <f>B37-D37</f>
        <v>374186</v>
      </c>
      <c r="G37" s="8"/>
      <c r="H37" s="9">
        <f>+B37/D37</f>
        <v>1.285136892927929</v>
      </c>
      <c r="I37" s="8"/>
      <c r="K37" s="8"/>
    </row>
    <row r="38" spans="1:9" ht="12.75">
      <c r="A38" s="1" t="s">
        <v>21</v>
      </c>
      <c r="B38" s="7">
        <f>56770+17400</f>
        <v>74170</v>
      </c>
      <c r="C38" s="8"/>
      <c r="D38" s="8">
        <v>141480</v>
      </c>
      <c r="E38" s="8"/>
      <c r="F38" s="8">
        <f>B38-D38</f>
        <v>-67310</v>
      </c>
      <c r="G38" s="8"/>
      <c r="H38" s="9">
        <f>+B38/D38</f>
        <v>0.5242437093582132</v>
      </c>
      <c r="I38" s="8"/>
    </row>
    <row r="39" spans="1:9" ht="12.75">
      <c r="A39" s="1" t="s">
        <v>22</v>
      </c>
      <c r="B39" s="7">
        <v>54756</v>
      </c>
      <c r="C39" s="8"/>
      <c r="D39" s="8">
        <v>46217</v>
      </c>
      <c r="E39" s="8"/>
      <c r="F39" s="8">
        <f>B39-D39</f>
        <v>8539</v>
      </c>
      <c r="G39" s="8"/>
      <c r="H39" s="9">
        <f>+B39/D39</f>
        <v>1.1847588549667871</v>
      </c>
      <c r="I39" s="8"/>
    </row>
    <row r="40" spans="1:11" ht="12.75">
      <c r="A40" s="2" t="s">
        <v>23</v>
      </c>
      <c r="B40" s="7">
        <v>635395</v>
      </c>
      <c r="C40" s="8"/>
      <c r="D40" s="8">
        <v>478430</v>
      </c>
      <c r="E40" s="8"/>
      <c r="F40" s="8">
        <f>B40-D40</f>
        <v>156965</v>
      </c>
      <c r="G40" s="8"/>
      <c r="H40" s="9">
        <f>+B40/D40</f>
        <v>1.3280835231904353</v>
      </c>
      <c r="I40" s="8"/>
      <c r="K40" s="8"/>
    </row>
    <row r="41" spans="1:9" ht="12.75">
      <c r="A41" s="10" t="s">
        <v>24</v>
      </c>
      <c r="B41" s="20">
        <f>SUM(B37:B40)</f>
        <v>2450810</v>
      </c>
      <c r="C41" s="8"/>
      <c r="D41" s="20">
        <f>SUM(D37:D40)</f>
        <v>1978430</v>
      </c>
      <c r="E41" s="8"/>
      <c r="F41" s="38">
        <f>B41-D41</f>
        <v>472380</v>
      </c>
      <c r="G41" s="8"/>
      <c r="H41" s="9"/>
      <c r="I41" s="8"/>
    </row>
    <row r="42" spans="1:9" ht="6.75" customHeight="1">
      <c r="A42" s="10"/>
      <c r="B42" s="12"/>
      <c r="C42" s="8"/>
      <c r="D42" s="12"/>
      <c r="E42" s="8"/>
      <c r="F42" s="8"/>
      <c r="G42" s="8"/>
      <c r="H42" s="16"/>
      <c r="I42" s="8"/>
    </row>
    <row r="43" spans="1:9" ht="12.75">
      <c r="A43" s="24" t="s">
        <v>25</v>
      </c>
      <c r="B43" s="12"/>
      <c r="C43" s="8"/>
      <c r="D43" s="12"/>
      <c r="E43" s="8"/>
      <c r="F43" s="8"/>
      <c r="G43" s="8"/>
      <c r="H43" s="16"/>
      <c r="I43" s="8"/>
    </row>
    <row r="44" spans="1:9" ht="12.75">
      <c r="A44" s="25" t="s">
        <v>26</v>
      </c>
      <c r="B44" s="7">
        <v>0</v>
      </c>
      <c r="C44" s="8"/>
      <c r="D44" s="8">
        <v>0</v>
      </c>
      <c r="E44" s="8"/>
      <c r="F44" s="8">
        <f aca="true" t="shared" si="4" ref="F44:F65">B44-D44</f>
        <v>0</v>
      </c>
      <c r="G44" s="8"/>
      <c r="H44" s="9"/>
      <c r="I44" s="8"/>
    </row>
    <row r="45" spans="1:9" ht="12.75">
      <c r="A45" s="25" t="s">
        <v>77</v>
      </c>
      <c r="B45" s="7">
        <v>35000</v>
      </c>
      <c r="C45" s="8"/>
      <c r="D45" s="8">
        <v>0</v>
      </c>
      <c r="E45" s="8"/>
      <c r="F45" s="8">
        <f t="shared" si="4"/>
        <v>35000</v>
      </c>
      <c r="G45" s="8"/>
      <c r="H45" s="9"/>
      <c r="I45" s="8"/>
    </row>
    <row r="46" spans="1:9" ht="12.75">
      <c r="A46" s="2" t="s">
        <v>28</v>
      </c>
      <c r="B46" s="7">
        <v>35000</v>
      </c>
      <c r="C46" s="8"/>
      <c r="D46" s="8">
        <f>75000-75000</f>
        <v>0</v>
      </c>
      <c r="E46" s="8"/>
      <c r="F46" s="8">
        <f t="shared" si="4"/>
        <v>35000</v>
      </c>
      <c r="G46" s="8"/>
      <c r="H46" s="9"/>
      <c r="I46" s="8"/>
    </row>
    <row r="47" spans="1:9" ht="12.75">
      <c r="A47" s="25" t="s">
        <v>29</v>
      </c>
      <c r="B47" s="7">
        <v>14000</v>
      </c>
      <c r="C47" s="8"/>
      <c r="D47" s="8">
        <v>12000</v>
      </c>
      <c r="E47" s="8"/>
      <c r="F47" s="8">
        <f t="shared" si="4"/>
        <v>2000</v>
      </c>
      <c r="G47" s="8"/>
      <c r="H47" s="9">
        <f aca="true" t="shared" si="5" ref="H47:H64">+B47/D47</f>
        <v>1.1666666666666667</v>
      </c>
      <c r="I47" s="8"/>
    </row>
    <row r="48" spans="1:9" ht="12.75">
      <c r="A48" s="2" t="s">
        <v>30</v>
      </c>
      <c r="B48" s="7">
        <v>4400</v>
      </c>
      <c r="C48" s="8"/>
      <c r="D48" s="8">
        <v>4400</v>
      </c>
      <c r="E48" s="8"/>
      <c r="F48" s="8">
        <f t="shared" si="4"/>
        <v>0</v>
      </c>
      <c r="G48" s="8"/>
      <c r="H48" s="9">
        <f t="shared" si="5"/>
        <v>1</v>
      </c>
      <c r="I48" s="8"/>
    </row>
    <row r="49" spans="1:9" ht="12.75">
      <c r="A49" s="26" t="s">
        <v>31</v>
      </c>
      <c r="B49" s="7">
        <v>65000</v>
      </c>
      <c r="C49" s="8"/>
      <c r="D49" s="8">
        <v>46000</v>
      </c>
      <c r="E49" s="8"/>
      <c r="F49" s="8">
        <f t="shared" si="4"/>
        <v>19000</v>
      </c>
      <c r="G49" s="8"/>
      <c r="H49" s="9">
        <f t="shared" si="5"/>
        <v>1.4130434782608696</v>
      </c>
      <c r="I49" s="8"/>
    </row>
    <row r="50" spans="1:9" ht="12.75">
      <c r="A50" s="2" t="s">
        <v>32</v>
      </c>
      <c r="B50" s="7">
        <v>25000</v>
      </c>
      <c r="C50" s="8"/>
      <c r="D50" s="8">
        <v>18000</v>
      </c>
      <c r="E50" s="8"/>
      <c r="F50" s="8">
        <f t="shared" si="4"/>
        <v>7000</v>
      </c>
      <c r="G50" s="8"/>
      <c r="H50" s="9">
        <f t="shared" si="5"/>
        <v>1.3888888888888888</v>
      </c>
      <c r="I50" s="8"/>
    </row>
    <row r="51" spans="1:9" ht="12.75">
      <c r="A51" s="25" t="s">
        <v>33</v>
      </c>
      <c r="B51" s="7">
        <v>43000</v>
      </c>
      <c r="C51" s="8"/>
      <c r="D51" s="8">
        <v>47324</v>
      </c>
      <c r="E51" s="8"/>
      <c r="F51" s="8">
        <f t="shared" si="4"/>
        <v>-4324</v>
      </c>
      <c r="G51" s="8"/>
      <c r="H51" s="9">
        <f t="shared" si="5"/>
        <v>0.9086298706787254</v>
      </c>
      <c r="I51" s="8"/>
    </row>
    <row r="52" spans="1:9" ht="12.75">
      <c r="A52" s="25" t="s">
        <v>34</v>
      </c>
      <c r="B52" s="7">
        <v>8500</v>
      </c>
      <c r="C52" s="8"/>
      <c r="D52" s="8">
        <v>2580</v>
      </c>
      <c r="E52" s="8"/>
      <c r="F52" s="8">
        <f t="shared" si="4"/>
        <v>5920</v>
      </c>
      <c r="G52" s="8"/>
      <c r="H52" s="9">
        <f t="shared" si="5"/>
        <v>3.294573643410853</v>
      </c>
      <c r="I52" s="8"/>
    </row>
    <row r="53" spans="1:9" ht="12.75">
      <c r="A53" s="2" t="s">
        <v>35</v>
      </c>
      <c r="B53" s="7">
        <v>48000</v>
      </c>
      <c r="C53" s="8"/>
      <c r="D53" s="8">
        <v>44400</v>
      </c>
      <c r="E53" s="8"/>
      <c r="F53" s="8">
        <f t="shared" si="4"/>
        <v>3600</v>
      </c>
      <c r="G53" s="8"/>
      <c r="H53" s="9">
        <f t="shared" si="5"/>
        <v>1.0810810810810811</v>
      </c>
      <c r="I53" s="8"/>
    </row>
    <row r="54" spans="1:9" ht="12.75">
      <c r="A54" s="25" t="s">
        <v>36</v>
      </c>
      <c r="B54" s="7">
        <v>17000</v>
      </c>
      <c r="C54" s="8"/>
      <c r="D54" s="8">
        <v>17000</v>
      </c>
      <c r="E54" s="8"/>
      <c r="F54" s="8">
        <f t="shared" si="4"/>
        <v>0</v>
      </c>
      <c r="G54" s="8"/>
      <c r="H54" s="9">
        <f t="shared" si="5"/>
        <v>1</v>
      </c>
      <c r="I54" s="8"/>
    </row>
    <row r="55" spans="1:9" ht="12.75">
      <c r="A55" s="27" t="s">
        <v>37</v>
      </c>
      <c r="B55" s="7">
        <v>76900</v>
      </c>
      <c r="C55" s="8"/>
      <c r="D55" s="8">
        <v>76900</v>
      </c>
      <c r="E55" s="8"/>
      <c r="F55" s="8">
        <f t="shared" si="4"/>
        <v>0</v>
      </c>
      <c r="G55" s="8"/>
      <c r="H55" s="9">
        <f t="shared" si="5"/>
        <v>1</v>
      </c>
      <c r="I55" s="8"/>
    </row>
    <row r="56" spans="1:9" ht="12.75">
      <c r="A56" s="25" t="s">
        <v>38</v>
      </c>
      <c r="B56" s="7">
        <v>47000</v>
      </c>
      <c r="C56" s="8"/>
      <c r="D56" s="8">
        <v>37500</v>
      </c>
      <c r="E56" s="8"/>
      <c r="F56" s="8">
        <f t="shared" si="4"/>
        <v>9500</v>
      </c>
      <c r="G56" s="8"/>
      <c r="H56" s="9">
        <f t="shared" si="5"/>
        <v>1.2533333333333334</v>
      </c>
      <c r="I56" s="8"/>
    </row>
    <row r="57" spans="1:9" ht="12.75">
      <c r="A57" s="25" t="s">
        <v>39</v>
      </c>
      <c r="B57" s="7">
        <v>20000</v>
      </c>
      <c r="C57" s="8"/>
      <c r="D57" s="8">
        <v>19200</v>
      </c>
      <c r="E57" s="8"/>
      <c r="F57" s="8">
        <f t="shared" si="4"/>
        <v>800</v>
      </c>
      <c r="G57" s="8"/>
      <c r="H57" s="9">
        <f t="shared" si="5"/>
        <v>1.0416666666666667</v>
      </c>
      <c r="I57" s="8"/>
    </row>
    <row r="58" spans="1:9" ht="12.75">
      <c r="A58" s="28" t="s">
        <v>40</v>
      </c>
      <c r="B58" s="7">
        <v>200000</v>
      </c>
      <c r="C58" s="8"/>
      <c r="D58" s="8">
        <v>216000</v>
      </c>
      <c r="E58" s="8"/>
      <c r="F58" s="8">
        <f t="shared" si="4"/>
        <v>-16000</v>
      </c>
      <c r="G58" s="8"/>
      <c r="H58" s="9">
        <f t="shared" si="5"/>
        <v>0.9259259259259259</v>
      </c>
      <c r="I58" s="8"/>
    </row>
    <row r="59" spans="1:9" ht="12.75">
      <c r="A59" s="2" t="s">
        <v>41</v>
      </c>
      <c r="B59" s="7">
        <v>15000</v>
      </c>
      <c r="C59" s="8"/>
      <c r="D59" s="8">
        <v>15000</v>
      </c>
      <c r="E59" s="8"/>
      <c r="F59" s="8">
        <f t="shared" si="4"/>
        <v>0</v>
      </c>
      <c r="G59" s="8"/>
      <c r="H59" s="9">
        <f t="shared" si="5"/>
        <v>1</v>
      </c>
      <c r="I59" s="8"/>
    </row>
    <row r="60" spans="1:9" ht="12.75">
      <c r="A60" s="25" t="s">
        <v>42</v>
      </c>
      <c r="B60" s="7">
        <v>5000</v>
      </c>
      <c r="C60" s="8"/>
      <c r="D60" s="8">
        <v>6000</v>
      </c>
      <c r="E60" s="8"/>
      <c r="F60" s="8">
        <f t="shared" si="4"/>
        <v>-1000</v>
      </c>
      <c r="G60" s="8"/>
      <c r="H60" s="9">
        <f t="shared" si="5"/>
        <v>0.8333333333333334</v>
      </c>
      <c r="I60" s="8"/>
    </row>
    <row r="61" spans="1:9" ht="12.75">
      <c r="A61" s="25" t="s">
        <v>43</v>
      </c>
      <c r="B61" s="7">
        <v>45000</v>
      </c>
      <c r="C61" s="8"/>
      <c r="D61" s="8">
        <v>25000</v>
      </c>
      <c r="E61" s="8"/>
      <c r="F61" s="8">
        <f t="shared" si="4"/>
        <v>20000</v>
      </c>
      <c r="G61" s="8"/>
      <c r="H61" s="9">
        <f t="shared" si="5"/>
        <v>1.8</v>
      </c>
      <c r="I61" s="8"/>
    </row>
    <row r="62" spans="1:9" ht="12.75">
      <c r="A62" s="2" t="s">
        <v>44</v>
      </c>
      <c r="B62" s="7">
        <v>18000</v>
      </c>
      <c r="C62" s="8"/>
      <c r="D62" s="8">
        <v>18000</v>
      </c>
      <c r="E62" s="8"/>
      <c r="F62" s="8">
        <f t="shared" si="4"/>
        <v>0</v>
      </c>
      <c r="G62" s="8"/>
      <c r="H62" s="9">
        <f t="shared" si="5"/>
        <v>1</v>
      </c>
      <c r="I62" s="8"/>
    </row>
    <row r="63" spans="1:9" ht="13.5" customHeight="1">
      <c r="A63" s="25" t="s">
        <v>45</v>
      </c>
      <c r="B63" s="7">
        <v>5000</v>
      </c>
      <c r="C63" s="8"/>
      <c r="D63" s="8">
        <v>3700</v>
      </c>
      <c r="E63" s="8"/>
      <c r="F63" s="8">
        <f t="shared" si="4"/>
        <v>1300</v>
      </c>
      <c r="G63" s="8"/>
      <c r="H63" s="9">
        <f t="shared" si="5"/>
        <v>1.3513513513513513</v>
      </c>
      <c r="I63" s="8"/>
    </row>
    <row r="64" spans="1:9" ht="12.75">
      <c r="A64" s="29" t="s">
        <v>46</v>
      </c>
      <c r="B64" s="7">
        <v>5000</v>
      </c>
      <c r="C64" s="8"/>
      <c r="D64" s="8">
        <v>3500</v>
      </c>
      <c r="E64" s="8"/>
      <c r="F64" s="8">
        <f t="shared" si="4"/>
        <v>1500</v>
      </c>
      <c r="G64" s="8"/>
      <c r="H64" s="9">
        <f t="shared" si="5"/>
        <v>1.4285714285714286</v>
      </c>
      <c r="I64" s="8"/>
    </row>
    <row r="65" spans="1:9" ht="12.75">
      <c r="A65" s="30" t="s">
        <v>47</v>
      </c>
      <c r="B65" s="7">
        <f>SUM(B44:B64)</f>
        <v>731800</v>
      </c>
      <c r="C65" s="8"/>
      <c r="D65" s="31">
        <f>SUM(D44:D64)</f>
        <v>612504</v>
      </c>
      <c r="E65" s="8"/>
      <c r="F65" s="8">
        <f t="shared" si="4"/>
        <v>119296</v>
      </c>
      <c r="G65" s="8"/>
      <c r="H65" s="9"/>
      <c r="I65" s="8"/>
    </row>
    <row r="66" spans="1:9" ht="6.75" customHeight="1">
      <c r="A66" s="29"/>
      <c r="B66" s="31"/>
      <c r="C66" s="8"/>
      <c r="D66" s="8"/>
      <c r="E66" s="8"/>
      <c r="F66" s="8"/>
      <c r="G66" s="8"/>
      <c r="H66" s="9"/>
      <c r="I66" s="8"/>
    </row>
    <row r="67" spans="1:9" ht="12.75">
      <c r="A67" s="32" t="s">
        <v>48</v>
      </c>
      <c r="B67" s="20">
        <f>B41+B65</f>
        <v>3182610</v>
      </c>
      <c r="C67" s="8"/>
      <c r="D67" s="20">
        <f>D41+D65</f>
        <v>2590934</v>
      </c>
      <c r="E67" s="8"/>
      <c r="F67" s="38"/>
      <c r="G67" s="8"/>
      <c r="H67" s="9"/>
      <c r="I67" s="8"/>
    </row>
    <row r="68" spans="1:11" ht="13.5" thickBot="1">
      <c r="A68" s="33" t="s">
        <v>49</v>
      </c>
      <c r="B68" s="34">
        <f>+B32-B67</f>
        <v>326590</v>
      </c>
      <c r="C68" s="8"/>
      <c r="D68" s="34" t="e">
        <f>+D32-D67</f>
        <v>#REF!</v>
      </c>
      <c r="E68" s="8"/>
      <c r="F68" s="38"/>
      <c r="G68" s="8"/>
      <c r="H68" s="8"/>
      <c r="I68" s="8"/>
      <c r="K68" s="22"/>
    </row>
    <row r="69" spans="2:9" ht="13.5" thickTop="1">
      <c r="B69" s="8"/>
      <c r="C69" s="8"/>
      <c r="D69" s="8"/>
      <c r="E69" s="8"/>
      <c r="F69" s="8"/>
      <c r="G69" s="8"/>
      <c r="H69" s="8"/>
      <c r="I69" s="8"/>
    </row>
    <row r="70" spans="1:9" ht="12.75" hidden="1">
      <c r="A70" s="35" t="s">
        <v>56</v>
      </c>
      <c r="B70" s="8"/>
      <c r="C70" s="8"/>
      <c r="D70" s="8"/>
      <c r="E70" s="8"/>
      <c r="F70" s="8"/>
      <c r="G70" s="8"/>
      <c r="H70" s="8"/>
      <c r="I70" s="8"/>
    </row>
    <row r="71" spans="1:10" ht="12.75" hidden="1">
      <c r="A71" s="35" t="s">
        <v>50</v>
      </c>
      <c r="B71" s="8"/>
      <c r="C71" s="8"/>
      <c r="D71" s="8"/>
      <c r="E71" s="8"/>
      <c r="F71" s="8"/>
      <c r="G71" s="8"/>
      <c r="H71" s="8"/>
      <c r="I71" s="8"/>
      <c r="J71" s="22"/>
    </row>
    <row r="72" spans="1:9" ht="12.75" hidden="1">
      <c r="A72" s="36" t="s">
        <v>51</v>
      </c>
      <c r="B72" s="8"/>
      <c r="C72" s="8"/>
      <c r="D72" s="8"/>
      <c r="E72" s="8"/>
      <c r="F72" s="8"/>
      <c r="G72" s="8"/>
      <c r="H72" s="8"/>
      <c r="I72" s="8"/>
    </row>
    <row r="73" spans="1:9" ht="12.75" hidden="1">
      <c r="A73" s="1" t="s">
        <v>52</v>
      </c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1:9" ht="12.75">
      <c r="A75" s="44"/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1:9" ht="12.75">
      <c r="A79" s="25"/>
      <c r="B79" s="8"/>
      <c r="C79" s="8"/>
      <c r="D79" s="8"/>
      <c r="E79" s="8"/>
      <c r="F79" s="8"/>
      <c r="G79" s="8"/>
      <c r="H79" s="8"/>
      <c r="I79" s="8"/>
    </row>
    <row r="80" spans="1:9" ht="12.75">
      <c r="A80" s="2"/>
      <c r="B80" s="8"/>
      <c r="C80" s="8"/>
      <c r="D80" s="8"/>
      <c r="E80" s="8"/>
      <c r="F80" s="8"/>
      <c r="G80" s="8"/>
      <c r="H80" s="8"/>
      <c r="I80" s="8"/>
    </row>
    <row r="81" spans="1:9" ht="12.75">
      <c r="A81" s="43"/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</sheetData>
  <mergeCells count="3">
    <mergeCell ref="A1:I1"/>
    <mergeCell ref="A2:I2"/>
    <mergeCell ref="A3:I3"/>
  </mergeCells>
  <printOptions horizontalCentered="1"/>
  <pageMargins left="1" right="1" top="1" bottom="1" header="0.5" footer="0.5"/>
  <pageSetup horizontalDpi="600" verticalDpi="600" orientation="portrait" scale="73" r:id="rId1"/>
  <headerFooter alignWithMargins="0">
    <oddHeader>&amp;L&amp;D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workbookViewId="0" topLeftCell="A13">
      <selection activeCell="P12" sqref="P12"/>
    </sheetView>
  </sheetViews>
  <sheetFormatPr defaultColWidth="9.140625" defaultRowHeight="12.75"/>
  <cols>
    <col min="1" max="1" width="24.28125" style="45" customWidth="1"/>
    <col min="2" max="2" width="15.57421875" style="45" customWidth="1"/>
    <col min="3" max="3" width="0.85546875" style="45" customWidth="1"/>
    <col min="4" max="4" width="16.00390625" style="45" bestFit="1" customWidth="1"/>
    <col min="5" max="5" width="0.85546875" style="45" customWidth="1"/>
    <col min="6" max="6" width="16.57421875" style="45" bestFit="1" customWidth="1"/>
    <col min="7" max="7" width="0.85546875" style="45" customWidth="1"/>
    <col min="8" max="8" width="13.7109375" style="45" customWidth="1"/>
    <col min="9" max="9" width="0.85546875" style="45" customWidth="1"/>
    <col min="10" max="10" width="12.57421875" style="45" customWidth="1"/>
    <col min="11" max="11" width="0.85546875" style="45" customWidth="1"/>
    <col min="12" max="12" width="15.7109375" style="45" bestFit="1" customWidth="1"/>
    <col min="13" max="16384" width="9.140625" style="45" customWidth="1"/>
  </cols>
  <sheetData>
    <row r="3" spans="7:11" ht="15.75">
      <c r="G3" s="46"/>
      <c r="J3" s="46" t="s">
        <v>3</v>
      </c>
      <c r="K3" s="46"/>
    </row>
    <row r="4" spans="2:12" ht="15.75">
      <c r="B4" s="46" t="s">
        <v>78</v>
      </c>
      <c r="D4" s="46" t="s">
        <v>79</v>
      </c>
      <c r="F4" s="46" t="s">
        <v>80</v>
      </c>
      <c r="G4" s="47"/>
      <c r="H4" s="46" t="s">
        <v>81</v>
      </c>
      <c r="J4" s="46" t="s">
        <v>82</v>
      </c>
      <c r="K4" s="46"/>
      <c r="L4" s="48" t="s">
        <v>83</v>
      </c>
    </row>
    <row r="5" spans="4:6" ht="15.75">
      <c r="D5" s="46" t="s">
        <v>84</v>
      </c>
      <c r="F5" s="46" t="s">
        <v>85</v>
      </c>
    </row>
    <row r="6" spans="1:2" ht="15.75">
      <c r="A6" s="49" t="s">
        <v>25</v>
      </c>
      <c r="B6" s="50"/>
    </row>
    <row r="7" spans="1:12" ht="15">
      <c r="A7" s="51" t="s">
        <v>26</v>
      </c>
      <c r="B7" s="52">
        <v>0</v>
      </c>
      <c r="D7" s="53">
        <v>100</v>
      </c>
      <c r="F7" s="54">
        <v>200</v>
      </c>
      <c r="G7" s="54"/>
      <c r="H7" s="55">
        <f aca="true" t="shared" si="0" ref="H7:H28">D7+F7</f>
        <v>300</v>
      </c>
      <c r="J7" s="55">
        <f aca="true" t="shared" si="1" ref="J7:J28">B7-H7</f>
        <v>-300</v>
      </c>
      <c r="L7" s="56"/>
    </row>
    <row r="8" spans="1:12" ht="15">
      <c r="A8" s="51" t="s">
        <v>27</v>
      </c>
      <c r="B8" s="52">
        <v>10000</v>
      </c>
      <c r="D8" s="53">
        <v>2805</v>
      </c>
      <c r="F8" s="54">
        <v>1500</v>
      </c>
      <c r="G8" s="54"/>
      <c r="H8" s="55">
        <f t="shared" si="0"/>
        <v>4305</v>
      </c>
      <c r="J8" s="55">
        <f t="shared" si="1"/>
        <v>5695</v>
      </c>
      <c r="L8" s="56"/>
    </row>
    <row r="9" spans="1:12" ht="15">
      <c r="A9" s="57" t="s">
        <v>28</v>
      </c>
      <c r="B9" s="52">
        <v>0</v>
      </c>
      <c r="D9" s="53">
        <v>73855</v>
      </c>
      <c r="F9" s="54">
        <v>0</v>
      </c>
      <c r="G9" s="54"/>
      <c r="H9" s="55">
        <f t="shared" si="0"/>
        <v>73855</v>
      </c>
      <c r="J9" s="55">
        <f t="shared" si="1"/>
        <v>-73855</v>
      </c>
      <c r="L9" s="56"/>
    </row>
    <row r="10" spans="1:12" ht="15">
      <c r="A10" s="57" t="s">
        <v>77</v>
      </c>
      <c r="B10" s="52">
        <v>0</v>
      </c>
      <c r="D10" s="53">
        <v>32515</v>
      </c>
      <c r="F10" s="54">
        <v>0</v>
      </c>
      <c r="G10" s="54"/>
      <c r="H10" s="55">
        <f t="shared" si="0"/>
        <v>32515</v>
      </c>
      <c r="J10" s="55">
        <f t="shared" si="1"/>
        <v>-32515</v>
      </c>
      <c r="L10" s="56"/>
    </row>
    <row r="11" spans="1:12" ht="15">
      <c r="A11" s="51" t="s">
        <v>29</v>
      </c>
      <c r="B11" s="52">
        <v>12000</v>
      </c>
      <c r="D11" s="53">
        <v>0</v>
      </c>
      <c r="F11" s="54">
        <v>13000</v>
      </c>
      <c r="G11" s="54"/>
      <c r="H11" s="55">
        <f t="shared" si="0"/>
        <v>13000</v>
      </c>
      <c r="J11" s="55">
        <f t="shared" si="1"/>
        <v>-1000</v>
      </c>
      <c r="L11" s="56"/>
    </row>
    <row r="12" spans="1:12" ht="15">
      <c r="A12" s="57" t="s">
        <v>30</v>
      </c>
      <c r="B12" s="52">
        <v>4400</v>
      </c>
      <c r="D12" s="53">
        <v>4636</v>
      </c>
      <c r="F12" s="54">
        <v>1200</v>
      </c>
      <c r="G12" s="54"/>
      <c r="H12" s="55">
        <f t="shared" si="0"/>
        <v>5836</v>
      </c>
      <c r="J12" s="55">
        <f t="shared" si="1"/>
        <v>-1436</v>
      </c>
      <c r="L12" s="56"/>
    </row>
    <row r="13" spans="1:12" ht="15">
      <c r="A13" s="57" t="s">
        <v>31</v>
      </c>
      <c r="B13" s="52">
        <v>46000</v>
      </c>
      <c r="D13" s="53">
        <f>45375+47000</f>
        <v>92375</v>
      </c>
      <c r="F13" s="54">
        <f>D13/8*4</f>
        <v>46187.5</v>
      </c>
      <c r="G13" s="54"/>
      <c r="H13" s="55">
        <f t="shared" si="0"/>
        <v>138562.5</v>
      </c>
      <c r="J13" s="55">
        <f t="shared" si="1"/>
        <v>-92562.5</v>
      </c>
      <c r="L13" s="56"/>
    </row>
    <row r="14" spans="1:12" ht="15">
      <c r="A14" s="57" t="s">
        <v>32</v>
      </c>
      <c r="B14" s="52">
        <v>20000</v>
      </c>
      <c r="D14" s="53">
        <v>21171</v>
      </c>
      <c r="F14" s="54">
        <f>D14/8*4</f>
        <v>10585.5</v>
      </c>
      <c r="G14" s="54"/>
      <c r="H14" s="55">
        <f t="shared" si="0"/>
        <v>31756.5</v>
      </c>
      <c r="J14" s="55">
        <f t="shared" si="1"/>
        <v>-11756.5</v>
      </c>
      <c r="L14" s="56"/>
    </row>
    <row r="15" spans="1:12" ht="15">
      <c r="A15" s="51" t="s">
        <v>33</v>
      </c>
      <c r="B15" s="52">
        <v>50400</v>
      </c>
      <c r="D15" s="53">
        <v>38386</v>
      </c>
      <c r="F15" s="54">
        <v>5000</v>
      </c>
      <c r="G15" s="54"/>
      <c r="H15" s="55">
        <f t="shared" si="0"/>
        <v>43386</v>
      </c>
      <c r="J15" s="55">
        <f t="shared" si="1"/>
        <v>7014</v>
      </c>
      <c r="L15" s="56"/>
    </row>
    <row r="16" spans="1:12" ht="15">
      <c r="A16" s="51" t="s">
        <v>34</v>
      </c>
      <c r="B16" s="52">
        <v>8500</v>
      </c>
      <c r="D16" s="53">
        <v>6058</v>
      </c>
      <c r="F16" s="54">
        <f>D16/8*4</f>
        <v>3029</v>
      </c>
      <c r="G16" s="54"/>
      <c r="H16" s="55">
        <f t="shared" si="0"/>
        <v>9087</v>
      </c>
      <c r="J16" s="55">
        <f t="shared" si="1"/>
        <v>-587</v>
      </c>
      <c r="L16" s="56"/>
    </row>
    <row r="17" spans="1:12" ht="15">
      <c r="A17" s="57" t="s">
        <v>35</v>
      </c>
      <c r="B17" s="52">
        <v>45000</v>
      </c>
      <c r="D17" s="53">
        <v>36250</v>
      </c>
      <c r="F17" s="54">
        <f>D17/8*4</f>
        <v>18125</v>
      </c>
      <c r="G17" s="54"/>
      <c r="H17" s="55">
        <f t="shared" si="0"/>
        <v>54375</v>
      </c>
      <c r="J17" s="55">
        <f t="shared" si="1"/>
        <v>-9375</v>
      </c>
      <c r="L17" s="56"/>
    </row>
    <row r="18" spans="1:12" ht="15">
      <c r="A18" s="51" t="s">
        <v>36</v>
      </c>
      <c r="B18" s="52">
        <v>17000</v>
      </c>
      <c r="D18" s="53">
        <v>205</v>
      </c>
      <c r="F18" s="54">
        <v>150</v>
      </c>
      <c r="G18" s="54"/>
      <c r="H18" s="55">
        <f t="shared" si="0"/>
        <v>355</v>
      </c>
      <c r="J18" s="55">
        <f t="shared" si="1"/>
        <v>16645</v>
      </c>
      <c r="L18" s="56"/>
    </row>
    <row r="19" spans="1:12" ht="15">
      <c r="A19" s="58" t="s">
        <v>37</v>
      </c>
      <c r="B19" s="52">
        <v>76900</v>
      </c>
      <c r="D19" s="53">
        <v>56624</v>
      </c>
      <c r="F19" s="54">
        <f>D19/8*4</f>
        <v>28312</v>
      </c>
      <c r="G19" s="54"/>
      <c r="H19" s="55">
        <f t="shared" si="0"/>
        <v>84936</v>
      </c>
      <c r="J19" s="55">
        <f t="shared" si="1"/>
        <v>-8036</v>
      </c>
      <c r="L19" s="56"/>
    </row>
    <row r="20" spans="1:12" ht="15">
      <c r="A20" s="51" t="s">
        <v>38</v>
      </c>
      <c r="B20" s="52">
        <v>37500</v>
      </c>
      <c r="D20" s="53">
        <v>30270</v>
      </c>
      <c r="F20" s="54">
        <f>D20/8*4</f>
        <v>15135</v>
      </c>
      <c r="G20" s="54"/>
      <c r="H20" s="55">
        <f t="shared" si="0"/>
        <v>45405</v>
      </c>
      <c r="J20" s="55">
        <f t="shared" si="1"/>
        <v>-7905</v>
      </c>
      <c r="L20" s="56"/>
    </row>
    <row r="21" spans="1:12" ht="15">
      <c r="A21" s="51" t="s">
        <v>39</v>
      </c>
      <c r="B21" s="52">
        <v>20000</v>
      </c>
      <c r="D21" s="53">
        <v>11185</v>
      </c>
      <c r="F21" s="54">
        <f>D21/8*4</f>
        <v>5592.5</v>
      </c>
      <c r="G21" s="54"/>
      <c r="H21" s="55">
        <f t="shared" si="0"/>
        <v>16777.5</v>
      </c>
      <c r="J21" s="55">
        <f t="shared" si="1"/>
        <v>3222.5</v>
      </c>
      <c r="L21" s="56"/>
    </row>
    <row r="22" spans="1:12" ht="15">
      <c r="A22" s="59" t="s">
        <v>40</v>
      </c>
      <c r="B22" s="52">
        <v>216000</v>
      </c>
      <c r="D22" s="53">
        <v>147137</v>
      </c>
      <c r="F22" s="54">
        <f>46790*1</f>
        <v>46790</v>
      </c>
      <c r="G22" s="54"/>
      <c r="H22" s="55">
        <f t="shared" si="0"/>
        <v>193927</v>
      </c>
      <c r="J22" s="55">
        <f t="shared" si="1"/>
        <v>22073</v>
      </c>
      <c r="L22" s="56"/>
    </row>
    <row r="23" spans="1:12" ht="15">
      <c r="A23" s="57" t="s">
        <v>41</v>
      </c>
      <c r="B23" s="52">
        <v>15000</v>
      </c>
      <c r="D23" s="53">
        <v>2383</v>
      </c>
      <c r="F23" s="54">
        <f>D23/8*4</f>
        <v>1191.5</v>
      </c>
      <c r="G23" s="54"/>
      <c r="H23" s="55">
        <f t="shared" si="0"/>
        <v>3574.5</v>
      </c>
      <c r="J23" s="55">
        <f t="shared" si="1"/>
        <v>11425.5</v>
      </c>
      <c r="L23" s="56"/>
    </row>
    <row r="24" spans="1:12" ht="15">
      <c r="A24" s="57" t="s">
        <v>86</v>
      </c>
      <c r="B24" s="52">
        <v>25000</v>
      </c>
      <c r="D24" s="53">
        <f>700+43621.3</f>
        <v>44321.3</v>
      </c>
      <c r="F24" s="54">
        <v>0</v>
      </c>
      <c r="G24" s="54"/>
      <c r="H24" s="55">
        <f t="shared" si="0"/>
        <v>44321.3</v>
      </c>
      <c r="J24" s="55">
        <f t="shared" si="1"/>
        <v>-19321.300000000003</v>
      </c>
      <c r="L24" s="56"/>
    </row>
    <row r="25" spans="1:12" ht="15">
      <c r="A25" s="51" t="s">
        <v>42</v>
      </c>
      <c r="B25" s="52">
        <v>6500</v>
      </c>
      <c r="D25" s="53">
        <v>3415</v>
      </c>
      <c r="F25" s="54">
        <v>1500</v>
      </c>
      <c r="G25" s="54"/>
      <c r="H25" s="55">
        <f t="shared" si="0"/>
        <v>4915</v>
      </c>
      <c r="J25" s="55">
        <f t="shared" si="1"/>
        <v>1585</v>
      </c>
      <c r="L25" s="56"/>
    </row>
    <row r="26" spans="1:12" ht="15">
      <c r="A26" s="57" t="s">
        <v>44</v>
      </c>
      <c r="B26" s="52">
        <v>18000</v>
      </c>
      <c r="D26" s="53">
        <v>10530</v>
      </c>
      <c r="F26" s="54">
        <f>D26/8*4</f>
        <v>5265</v>
      </c>
      <c r="G26" s="54"/>
      <c r="H26" s="55">
        <f t="shared" si="0"/>
        <v>15795</v>
      </c>
      <c r="J26" s="55">
        <f t="shared" si="1"/>
        <v>2205</v>
      </c>
      <c r="L26" s="56"/>
    </row>
    <row r="27" spans="1:12" ht="15">
      <c r="A27" s="51" t="s">
        <v>45</v>
      </c>
      <c r="B27" s="52">
        <v>5500</v>
      </c>
      <c r="D27" s="53">
        <v>1210</v>
      </c>
      <c r="F27" s="54">
        <f>D27/8*4</f>
        <v>605</v>
      </c>
      <c r="G27" s="54"/>
      <c r="H27" s="55">
        <f t="shared" si="0"/>
        <v>1815</v>
      </c>
      <c r="J27" s="55">
        <f t="shared" si="1"/>
        <v>3685</v>
      </c>
      <c r="L27" s="56"/>
    </row>
    <row r="28" spans="1:12" ht="15">
      <c r="A28" s="60" t="s">
        <v>46</v>
      </c>
      <c r="B28" s="52">
        <v>4500</v>
      </c>
      <c r="D28" s="53">
        <v>2486</v>
      </c>
      <c r="F28" s="54">
        <f>D28/8*4</f>
        <v>1243</v>
      </c>
      <c r="G28" s="54"/>
      <c r="H28" s="55">
        <f t="shared" si="0"/>
        <v>3729</v>
      </c>
      <c r="J28" s="55">
        <f t="shared" si="1"/>
        <v>771</v>
      </c>
      <c r="L28" s="56"/>
    </row>
    <row r="29" spans="1:4" ht="15">
      <c r="A29" s="60"/>
      <c r="B29" s="52"/>
      <c r="D29" s="53"/>
    </row>
    <row r="30" spans="1:10" ht="15.75">
      <c r="A30" s="61" t="s">
        <v>47</v>
      </c>
      <c r="B30" s="52">
        <f>SUM(B7:B28)</f>
        <v>638200</v>
      </c>
      <c r="D30" s="52">
        <f>SUM(D7:D28)</f>
        <v>617917.3</v>
      </c>
      <c r="F30" s="52">
        <f>SUM(F7:F28)</f>
        <v>204611</v>
      </c>
      <c r="G30" s="52"/>
      <c r="H30" s="52">
        <f>SUM(H7:H28)</f>
        <v>822528.3</v>
      </c>
      <c r="J30" s="52">
        <f>SUM(J7:J28)</f>
        <v>-184328.3</v>
      </c>
    </row>
  </sheetData>
  <printOptions/>
  <pageMargins left="0.75" right="0.75" top="1" bottom="1" header="0.5" footer="0.5"/>
  <pageSetup orientation="portrait" scale="65" r:id="rId1"/>
  <headerFooter alignWithMargins="0">
    <oddHeader>&amp;L&amp;D&amp;R&amp;T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Aloysius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sasadmin</dc:creator>
  <cp:keywords/>
  <dc:description/>
  <cp:lastModifiedBy>Holden</cp:lastModifiedBy>
  <cp:lastPrinted>2007-08-20T18:28:35Z</cp:lastPrinted>
  <dcterms:created xsi:type="dcterms:W3CDTF">2005-07-12T21:08:03Z</dcterms:created>
  <dcterms:modified xsi:type="dcterms:W3CDTF">2008-06-26T10:29:31Z</dcterms:modified>
  <cp:category/>
  <cp:version/>
  <cp:contentType/>
  <cp:contentStatus/>
</cp:coreProperties>
</file>