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80" windowHeight="8535" tabRatio="895" activeTab="0"/>
  </bookViews>
  <sheets>
    <sheet name="OPs Rpt" sheetId="1" r:id="rId1"/>
    <sheet name="2007 Op rpt by mth" sheetId="2" r:id="rId2"/>
    <sheet name="2006 Op rpt by mth" sheetId="3" r:id="rId3"/>
    <sheet name="2005 Op rpt by month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<sst xmlns="http://schemas.openxmlformats.org/spreadsheetml/2006/main" count="284" uniqueCount="94">
  <si>
    <t>Budget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</si>
  <si>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</si>
  <si>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</si>
  <si>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</si>
  <si>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</si>
  <si>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</si>
  <si>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</si>
  <si>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</si>
  <si>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</si>
  <si>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</si>
  <si>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</si>
  <si>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</si>
  <si>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</si>
  <si>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April</t>
  </si>
  <si>
    <t xml:space="preserve">% var </t>
  </si>
  <si>
    <t># Shops opened</t>
  </si>
  <si>
    <t># Clinics opened</t>
  </si>
  <si>
    <t># Shops closed</t>
  </si>
  <si>
    <t># Clinics closed</t>
  </si>
  <si>
    <t>Net # of Shops</t>
  </si>
  <si>
    <t>Net # of Clinics</t>
  </si>
  <si>
    <t>NET OUTLETS OPEN Month End</t>
  </si>
  <si>
    <t>4-Wall Shop sales</t>
  </si>
  <si>
    <t>4-Wall Clinic Sales</t>
  </si>
  <si>
    <t>Total 4-Wall Sales</t>
  </si>
  <si>
    <t>Avg 4-wall Shop sales</t>
  </si>
  <si>
    <t>Avg 4-wall Clinic Sales</t>
  </si>
  <si>
    <t>Avg 4-Wall Sales per Outlet (ALL OUTLETS)</t>
  </si>
  <si>
    <t># of Outlets at Target Avg Drug Sales</t>
  </si>
  <si>
    <t># Patient visits Shops</t>
  </si>
  <si>
    <t># Patient visits Clinics</t>
  </si>
  <si>
    <t># Out-reach visits All Outlets</t>
  </si>
  <si>
    <t xml:space="preserve">Total Patient visits </t>
  </si>
  <si>
    <t>Visits per Shop</t>
  </si>
  <si>
    <t>Visits per Clinic</t>
  </si>
  <si>
    <t>Paid Visits per Outlet Overall</t>
  </si>
  <si>
    <t>Avg Transaction value Shops</t>
  </si>
  <si>
    <t>Avg Transaction value Clinics</t>
  </si>
  <si>
    <t>Average Total Transaction Value</t>
  </si>
  <si>
    <t># of Paid Consultations</t>
  </si>
  <si>
    <t># of Outlets over 30 Days past due</t>
  </si>
  <si>
    <t># shops out of compliance</t>
  </si>
  <si>
    <t>Malaria</t>
  </si>
  <si>
    <t>Respiratory Infections</t>
  </si>
  <si>
    <t>Worms</t>
  </si>
  <si>
    <t>Diarrheal Diseases</t>
  </si>
  <si>
    <t># Bednets Sold</t>
  </si>
  <si>
    <t># Net Re-treatment Sold</t>
  </si>
  <si>
    <t>Bottles of Water Treatment Sold</t>
  </si>
  <si>
    <t>AIDS Refferals</t>
  </si>
  <si>
    <t>Field Staff Headcount</t>
  </si>
  <si>
    <t>Admin Staff Headcount</t>
  </si>
  <si>
    <t># of training session attendees (IFC Grant Only)</t>
  </si>
  <si>
    <t># patient visits Shops</t>
  </si>
  <si>
    <t># patient visits Clinics</t>
  </si>
  <si>
    <t>Visits per Outlet Overall</t>
  </si>
  <si>
    <t>Treatments by Condition:</t>
  </si>
  <si>
    <t>Seasonal Sales Curve 01-03</t>
  </si>
  <si>
    <t>2005 Adjusted Visits/Outlet</t>
  </si>
  <si>
    <t xml:space="preserve">   Var to prior month</t>
  </si>
  <si>
    <t>2005 Adjusted Sales/Outlet</t>
  </si>
  <si>
    <t>SHEF Monthly Report  2005</t>
  </si>
  <si>
    <t>05 YTD</t>
  </si>
  <si>
    <t>04 Ytd</t>
  </si>
  <si>
    <t>Var V LY</t>
  </si>
  <si>
    <t>N/A</t>
  </si>
  <si>
    <t>Worms (includes de-worming promotion)</t>
  </si>
  <si>
    <t>SHEF Monthly Report  2006</t>
  </si>
  <si>
    <t>05 Ytd</t>
  </si>
  <si>
    <t>06 YTD</t>
  </si>
  <si>
    <t>2006 Adjusted Sales/Outlet</t>
  </si>
  <si>
    <t>2006 Adjusted Visits/Outlet</t>
  </si>
  <si>
    <t>N.B. YTD figures based on average number of outlets over the period</t>
  </si>
  <si>
    <t>School screening program</t>
  </si>
  <si>
    <t>No. of children screened</t>
  </si>
  <si>
    <t>No. of adults reached</t>
  </si>
  <si>
    <t>avg</t>
  </si>
  <si>
    <t>Total</t>
  </si>
  <si>
    <t>-</t>
  </si>
  <si>
    <t>07 YTD</t>
  </si>
  <si>
    <t>SHEF Monthly Report  2007</t>
  </si>
  <si>
    <r>
      <t xml:space="preserve">Treatments by Condition: </t>
    </r>
    <r>
      <rPr>
        <i/>
        <sz val="10"/>
        <rFont val="Arial"/>
        <family val="2"/>
      </rPr>
      <t>(</t>
    </r>
    <r>
      <rPr>
        <i/>
        <sz val="10"/>
        <color indexed="10"/>
        <rFont val="Arial"/>
        <family val="2"/>
      </rPr>
      <t>to be confirmed</t>
    </r>
    <r>
      <rPr>
        <i/>
        <sz val="10"/>
        <rFont val="Arial"/>
        <family val="2"/>
      </rPr>
      <t>)</t>
    </r>
  </si>
  <si>
    <t>SHEF Monthly Operations Report April 2007</t>
  </si>
  <si>
    <r>
      <t>Current</t>
    </r>
    <r>
      <rPr>
        <b/>
        <sz val="8"/>
        <rFont val="Arial"/>
        <family val="2"/>
      </rPr>
      <t xml:space="preserve"> Month Actual</t>
    </r>
  </si>
  <si>
    <r>
      <t>Prior</t>
    </r>
    <r>
      <rPr>
        <b/>
        <sz val="8"/>
        <rFont val="Arial"/>
        <family val="2"/>
      </rPr>
      <t xml:space="preserve"> Month</t>
    </r>
  </si>
  <si>
    <t>Notes to Current Month Actuals</t>
  </si>
  <si>
    <r>
      <t xml:space="preserve">Admin Staff Headcount </t>
    </r>
    <r>
      <rPr>
        <b/>
        <sz val="10"/>
        <color indexed="10"/>
        <rFont val="Arial"/>
        <family val="2"/>
      </rPr>
      <t>(Hq Headcount)</t>
    </r>
  </si>
  <si>
    <t>2007 Adjusted Sales/Outlet</t>
  </si>
  <si>
    <t>2007 Adjusted Visits/Outlet</t>
  </si>
  <si>
    <t>Month</t>
  </si>
  <si>
    <t>Prior Year</t>
  </si>
  <si>
    <r>
      <t xml:space="preserve">Conversions </t>
    </r>
    <r>
      <rPr>
        <sz val="10"/>
        <rFont val="Arial"/>
        <family val="2"/>
      </rPr>
      <t>[Gakiambika, Maisha Bora, St Judy]</t>
    </r>
  </si>
  <si>
    <r>
      <t xml:space="preserve">School </t>
    </r>
    <r>
      <rPr>
        <b/>
        <i/>
        <sz val="10"/>
        <color indexed="10"/>
        <rFont val="Arial"/>
        <family val="2"/>
      </rPr>
      <t xml:space="preserve"> Health </t>
    </r>
    <r>
      <rPr>
        <b/>
        <i/>
        <sz val="10"/>
        <rFont val="Arial"/>
        <family val="2"/>
      </rPr>
      <t>Program</t>
    </r>
  </si>
  <si>
    <r>
      <t xml:space="preserve">No. of children </t>
    </r>
    <r>
      <rPr>
        <i/>
        <sz val="10"/>
        <color indexed="10"/>
        <rFont val="Arial"/>
        <family val="2"/>
      </rPr>
      <t>Reached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</si>
</sst>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s.&quot;#,##0_);\(&quot;Kshs.&quot;#,##0\)"/>
    <numFmt numFmtId="165" formatCode="&quot;Kshs.&quot;#,##0_);[Red]\(&quot;Kshs.&quot;#,##0\)"/>
    <numFmt numFmtId="166" formatCode="&quot;Kshs.&quot;#,##0.00_);\(&quot;Kshs.&quot;#,##0.00\)"/>
    <numFmt numFmtId="167" formatCode="&quot;Kshs.&quot;#,##0.00_);[Red]\(&quot;Kshs.&quot;#,##0.00\)"/>
    <numFmt numFmtId="168" formatCode="_(&quot;Kshs.&quot;* #,##0_);_(&quot;Kshs.&quot;* \(#,##0\);_(&quot;Kshs.&quot;* &quot;-&quot;_);_(@_)"/>
    <numFmt numFmtId="169" formatCode="_(&quot;Kshs.&quot;* #,##0.00_);_(&quot;Kshs.&quot;* \(#,##0.00\);_(&quot;Kshs.&quot;* &quot;-&quot;??_);_(@_)"/>
    <numFmt numFmtId="170" formatCode="&quot;Ksh.&quot;#,##0;\-&quot;Ksh.&quot;#,##0"/>
    <numFmt numFmtId="171" formatCode="&quot;Ksh.&quot;#,##0;[Red]\-&quot;Ksh.&quot;#,##0"/>
    <numFmt numFmtId="172" formatCode="&quot;Ksh.&quot;#,##0.00;\-&quot;Ksh.&quot;#,##0.00"/>
    <numFmt numFmtId="173" formatCode="&quot;Ksh.&quot;#,##0.00;[Red]\-&quot;Ksh.&quot;#,##0.00"/>
    <numFmt numFmtId="174" formatCode="_-&quot;Ksh.&quot;* #,##0_-;\-&quot;Ksh.&quot;* #,##0_-;_-&quot;Ksh.&quot;* &quot;-&quot;_-;_-@_-"/>
    <numFmt numFmtId="175" formatCode="_-* #,##0_-;\-* #,##0_-;_-* &quot;-&quot;_-;_-@_-"/>
    <numFmt numFmtId="176" formatCode="_-&quot;Ksh.&quot;* #,##0.00_-;\-&quot;Ksh.&quot;* #,##0.00_-;_-&quot;Ksh.&quot;* &quot;-&quot;??_-;_-@_-"/>
    <numFmt numFmtId="177" formatCode="_-* #,##0.00_-;\-* #,##0.00_-;_-* &quot;-&quot;??_-;_-@_-"/>
    <numFmt numFmtId="178" formatCode="&quot;Kshs&quot;#,##0_);\(&quot;Kshs&quot;#,##0\)"/>
    <numFmt numFmtId="179" formatCode="&quot;Kshs&quot;#,##0_);[Red]\(&quot;Kshs&quot;#,##0\)"/>
    <numFmt numFmtId="180" formatCode="&quot;Kshs&quot;#,##0.00_);\(&quot;Kshs&quot;#,##0.00\)"/>
    <numFmt numFmtId="181" formatCode="&quot;Kshs&quot;#,##0.00_);[Red]\(&quot;Kshs&quot;#,##0.00\)"/>
    <numFmt numFmtId="182" formatCode="_(&quot;Kshs&quot;* #,##0_);_(&quot;Kshs&quot;* \(#,##0\);_(&quot;Kshs&quot;* &quot;-&quot;_);_(@_)"/>
    <numFmt numFmtId="183" formatCode="_(&quot;Kshs&quot;* #,##0.00_);_(&quot;Kshs&quot;* \(#,##0.00\);_(&quot;Kshs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Ksh.&quot;#,##0_);\(&quot;Ksh.&quot;#,##0\)"/>
    <numFmt numFmtId="191" formatCode="&quot;Ksh.&quot;#,##0_);[Red]\(&quot;Ksh.&quot;#,##0\)"/>
    <numFmt numFmtId="192" formatCode="&quot;Ksh.&quot;#,##0.00_);\(&quot;Ksh.&quot;#,##0.00\)"/>
    <numFmt numFmtId="193" formatCode="&quot;Ksh.&quot;#,##0.00_);[Red]\(&quot;Ksh.&quot;#,##0.00\)"/>
    <numFmt numFmtId="194" formatCode="_(&quot;Ksh.&quot;* #,##0_);_(&quot;Ksh.&quot;* \(#,##0\);_(&quot;Ksh.&quot;* &quot;-&quot;_);_(@_)"/>
    <numFmt numFmtId="195" formatCode="_(&quot;Ksh.&quot;* #,##0.00_);_(&quot;Ksh.&quot;* \(#,##0.00\);_(&quot;Ksh.&quot;* &quot;-&quot;??_);_(@_)"/>
    <numFmt numFmtId="196" formatCode="_(* #,##0_);_(* \(#,##0\);_(* &quot;-&quot;??_);_(@_)"/>
    <numFmt numFmtId="197" formatCode="_(&quot;$&quot;* #,##0_);_(&quot;$&quot;* \(#,##0\);_(&quot;$&quot;* &quot;-&quot;??_);_(@_)"/>
    <numFmt numFmtId="198" formatCode="0.0%"/>
    <numFmt numFmtId="199" formatCode="_(* #,##0.0_);_(* \(#,##0.0\);_(* &quot;-&quot;?_);_(@_)"/>
    <numFmt numFmtId="200" formatCode="_(* #,##0.0_);_(* \(#,##0.0\);_(* &quot;-&quot;??_);_(@_)"/>
    <numFmt numFmtId="201" formatCode="[$-409]mmm\-yy;@"/>
    <numFmt numFmtId="202" formatCode="_-* #,##0_-;\-* #,##0_-;_-* &quot;-&quot;??_-;_-@_-"/>
    <numFmt numFmtId="203" formatCode="0.0"/>
    <numFmt numFmtId="204" formatCode="_-* #,##0.0_-;\-* #,##0.0_-;_-* &quot;-&quot;?_-;_-@_-"/>
    <numFmt numFmtId="205" formatCode="0.00000000000000%"/>
    <numFmt numFmtId="206" formatCode="0.000"/>
    <numFmt numFmtId="207" formatCode="0.000000"/>
    <numFmt numFmtId="208" formatCode="0.0000000"/>
    <numFmt numFmtId="209" formatCode="0.00000000"/>
    <numFmt numFmtId="210" formatCode="0.00000"/>
    <numFmt numFmtId="211" formatCode="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31">
    <font>
      <sz val="10"/>
      <name val="Arial"/>
      <family val="0"/>
    </font>
    <font>
      <sz val="10"/>
      <color indexed="4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8"/>
      <color indexed="48"/>
      <name val="Arial"/>
      <family val="0"/>
    </font>
    <font>
      <i/>
      <sz val="8"/>
      <name val="Arial"/>
      <family val="2"/>
    </font>
    <font>
      <b/>
      <sz val="10"/>
      <color indexed="48"/>
      <name val="Arial"/>
      <family val="2"/>
    </font>
    <font>
      <b/>
      <sz val="1.75"/>
      <name val="Arial"/>
      <family val="0"/>
    </font>
    <font>
      <sz val="1.5"/>
      <name val="Arial"/>
      <family val="0"/>
    </font>
    <font>
      <b/>
      <i/>
      <sz val="10"/>
      <color indexed="10"/>
      <name val="Arial"/>
      <family val="2"/>
    </font>
    <font>
      <b/>
      <i/>
      <sz val="10"/>
      <color indexed="48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"/>
      <name val="Arial"/>
      <family val="2"/>
    </font>
    <font>
      <sz val="2"/>
      <name val="Arial"/>
      <family val="0"/>
    </font>
    <font>
      <sz val="1.25"/>
      <name val="Arial"/>
      <family val="2"/>
    </font>
    <font>
      <b/>
      <sz val="2.5"/>
      <name val="Arial"/>
      <family val="0"/>
    </font>
    <font>
      <b/>
      <u val="single"/>
      <sz val="10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 quotePrefix="1">
      <alignment/>
    </xf>
    <xf numFmtId="9" fontId="2" fillId="2" borderId="0" xfId="21" applyFont="1" applyFill="1" applyAlignment="1">
      <alignment horizontal="center"/>
    </xf>
    <xf numFmtId="0" fontId="2" fillId="0" borderId="0" xfId="0" applyFont="1" applyAlignment="1">
      <alignment/>
    </xf>
    <xf numFmtId="9" fontId="2" fillId="0" borderId="0" xfId="21" applyFont="1" applyAlignment="1">
      <alignment horizontal="center"/>
    </xf>
    <xf numFmtId="0" fontId="11" fillId="0" borderId="0" xfId="0" applyFont="1" applyAlignment="1">
      <alignment/>
    </xf>
    <xf numFmtId="0" fontId="12" fillId="0" borderId="3" xfId="0" applyFont="1" applyBorder="1" applyAlignment="1">
      <alignment wrapText="1"/>
    </xf>
    <xf numFmtId="9" fontId="12" fillId="0" borderId="4" xfId="21" applyFont="1" applyBorder="1" applyAlignment="1">
      <alignment horizontal="center" wrapText="1"/>
    </xf>
    <xf numFmtId="9" fontId="12" fillId="0" borderId="5" xfId="21" applyFont="1" applyBorder="1" applyAlignment="1">
      <alignment horizontal="center" wrapText="1"/>
    </xf>
    <xf numFmtId="0" fontId="5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9" fontId="13" fillId="0" borderId="8" xfId="2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14" fillId="0" borderId="0" xfId="0" applyFont="1" applyAlignment="1">
      <alignment/>
    </xf>
    <xf numFmtId="0" fontId="1" fillId="0" borderId="6" xfId="0" applyFont="1" applyFill="1" applyBorder="1" applyAlignment="1">
      <alignment/>
    </xf>
    <xf numFmtId="0" fontId="1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6" fontId="1" fillId="0" borderId="6" xfId="15" applyNumberFormat="1" applyFont="1" applyFill="1" applyBorder="1" applyAlignment="1">
      <alignment/>
    </xf>
    <xf numFmtId="1" fontId="1" fillId="0" borderId="6" xfId="0" applyNumberFormat="1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196" fontId="1" fillId="0" borderId="9" xfId="15" applyNumberFormat="1" applyFont="1" applyFill="1" applyBorder="1" applyAlignment="1">
      <alignment/>
    </xf>
    <xf numFmtId="9" fontId="13" fillId="0" borderId="10" xfId="21" applyFont="1" applyFill="1" applyBorder="1" applyAlignment="1">
      <alignment horizontal="center"/>
    </xf>
    <xf numFmtId="9" fontId="2" fillId="0" borderId="0" xfId="21" applyFont="1" applyFill="1" applyAlignment="1">
      <alignment horizontal="center"/>
    </xf>
    <xf numFmtId="0" fontId="5" fillId="0" borderId="4" xfId="0" applyFont="1" applyBorder="1" applyAlignment="1">
      <alignment/>
    </xf>
    <xf numFmtId="0" fontId="0" fillId="0" borderId="11" xfId="0" applyBorder="1" applyAlignment="1">
      <alignment/>
    </xf>
    <xf numFmtId="0" fontId="5" fillId="0" borderId="9" xfId="0" applyFont="1" applyBorder="1" applyAlignment="1">
      <alignment/>
    </xf>
    <xf numFmtId="0" fontId="6" fillId="2" borderId="0" xfId="0" applyFont="1" applyFill="1" applyAlignment="1">
      <alignment/>
    </xf>
    <xf numFmtId="0" fontId="18" fillId="2" borderId="0" xfId="0" applyFont="1" applyFill="1" applyAlignment="1" quotePrefix="1">
      <alignment/>
    </xf>
    <xf numFmtId="0" fontId="19" fillId="2" borderId="0" xfId="0" applyFont="1" applyFill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>
      <alignment wrapText="1"/>
    </xf>
    <xf numFmtId="201" fontId="12" fillId="0" borderId="12" xfId="0" applyNumberFormat="1" applyFont="1" applyBorder="1" applyAlignment="1">
      <alignment horizontal="center" wrapText="1"/>
    </xf>
    <xf numFmtId="201" fontId="12" fillId="0" borderId="4" xfId="0" applyNumberFormat="1" applyFont="1" applyBorder="1" applyAlignment="1">
      <alignment horizontal="center" wrapText="1"/>
    </xf>
    <xf numFmtId="201" fontId="2" fillId="0" borderId="13" xfId="0" applyNumberFormat="1" applyFont="1" applyFill="1" applyBorder="1" applyAlignment="1">
      <alignment horizontal="center" wrapText="1"/>
    </xf>
    <xf numFmtId="196" fontId="5" fillId="0" borderId="0" xfId="15" applyNumberFormat="1" applyFont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96" fontId="0" fillId="0" borderId="0" xfId="15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1" fontId="0" fillId="0" borderId="17" xfId="0" applyNumberFormat="1" applyBorder="1" applyAlignment="1">
      <alignment/>
    </xf>
    <xf numFmtId="0" fontId="20" fillId="0" borderId="0" xfId="0" applyFont="1" applyAlignment="1">
      <alignment/>
    </xf>
    <xf numFmtId="196" fontId="0" fillId="0" borderId="9" xfId="15" applyNumberFormat="1" applyBorder="1" applyAlignment="1">
      <alignment/>
    </xf>
    <xf numFmtId="196" fontId="0" fillId="0" borderId="16" xfId="15" applyNumberFormat="1" applyBorder="1" applyAlignment="1">
      <alignment/>
    </xf>
    <xf numFmtId="196" fontId="0" fillId="0" borderId="16" xfId="15" applyNumberFormat="1" applyBorder="1" applyAlignment="1">
      <alignment horizontal="left" indent="1"/>
    </xf>
    <xf numFmtId="196" fontId="0" fillId="0" borderId="16" xfId="0" applyNumberFormat="1" applyBorder="1" applyAlignment="1">
      <alignment/>
    </xf>
    <xf numFmtId="9" fontId="0" fillId="0" borderId="16" xfId="21" applyBorder="1" applyAlignment="1">
      <alignment/>
    </xf>
    <xf numFmtId="0" fontId="0" fillId="0" borderId="0" xfId="0" applyFill="1" applyAlignment="1">
      <alignment/>
    </xf>
    <xf numFmtId="9" fontId="0" fillId="0" borderId="0" xfId="21" applyFill="1" applyAlignment="1">
      <alignment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/>
    </xf>
    <xf numFmtId="196" fontId="0" fillId="0" borderId="14" xfId="15" applyNumberFormat="1" applyBorder="1" applyAlignment="1">
      <alignment/>
    </xf>
    <xf numFmtId="196" fontId="0" fillId="0" borderId="15" xfId="15" applyNumberFormat="1" applyBorder="1" applyAlignment="1">
      <alignment/>
    </xf>
    <xf numFmtId="196" fontId="0" fillId="0" borderId="16" xfId="15" applyNumberFormat="1" applyFill="1" applyBorder="1" applyAlignment="1">
      <alignment/>
    </xf>
    <xf numFmtId="196" fontId="0" fillId="0" borderId="17" xfId="15" applyNumberFormat="1" applyBorder="1" applyAlignment="1">
      <alignment/>
    </xf>
    <xf numFmtId="196" fontId="0" fillId="0" borderId="17" xfId="0" applyNumberFormat="1" applyBorder="1" applyAlignment="1">
      <alignment/>
    </xf>
    <xf numFmtId="9" fontId="0" fillId="0" borderId="0" xfId="2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7" fillId="0" borderId="13" xfId="0" applyFont="1" applyFill="1" applyBorder="1" applyAlignment="1">
      <alignment/>
    </xf>
    <xf numFmtId="196" fontId="0" fillId="0" borderId="0" xfId="15" applyNumberFormat="1" applyFont="1" applyAlignment="1">
      <alignment/>
    </xf>
    <xf numFmtId="0" fontId="12" fillId="0" borderId="16" xfId="0" applyFont="1" applyBorder="1" applyAlignment="1">
      <alignment/>
    </xf>
    <xf numFmtId="198" fontId="0" fillId="0" borderId="16" xfId="0" applyNumberFormat="1" applyFont="1" applyBorder="1" applyAlignment="1">
      <alignment/>
    </xf>
    <xf numFmtId="198" fontId="0" fillId="0" borderId="17" xfId="0" applyNumberFormat="1" applyFont="1" applyBorder="1" applyAlignment="1">
      <alignment/>
    </xf>
    <xf numFmtId="196" fontId="0" fillId="2" borderId="16" xfId="15" applyNumberFormat="1" applyFont="1" applyFill="1" applyBorder="1" applyAlignment="1">
      <alignment/>
    </xf>
    <xf numFmtId="196" fontId="5" fillId="0" borderId="16" xfId="15" applyNumberFormat="1" applyFont="1" applyBorder="1" applyAlignment="1">
      <alignment/>
    </xf>
    <xf numFmtId="196" fontId="0" fillId="2" borderId="19" xfId="15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196" fontId="0" fillId="2" borderId="20" xfId="15" applyNumberFormat="1" applyFont="1" applyFill="1" applyBorder="1" applyAlignment="1">
      <alignment/>
    </xf>
    <xf numFmtId="2" fontId="0" fillId="0" borderId="0" xfId="0" applyNumberFormat="1" applyAlignment="1">
      <alignment/>
    </xf>
    <xf numFmtId="201" fontId="12" fillId="2" borderId="21" xfId="0" applyNumberFormat="1" applyFont="1" applyFill="1" applyBorder="1" applyAlignment="1">
      <alignment horizontal="center" wrapText="1"/>
    </xf>
    <xf numFmtId="201" fontId="12" fillId="2" borderId="22" xfId="0" applyNumberFormat="1" applyFont="1" applyFill="1" applyBorder="1" applyAlignment="1">
      <alignment horizontal="center" wrapText="1"/>
    </xf>
    <xf numFmtId="0" fontId="5" fillId="2" borderId="20" xfId="0" applyFont="1" applyFill="1" applyBorder="1" applyAlignment="1">
      <alignment/>
    </xf>
    <xf numFmtId="1" fontId="5" fillId="3" borderId="23" xfId="0" applyNumberFormat="1" applyFont="1" applyFill="1" applyBorder="1" applyAlignment="1">
      <alignment/>
    </xf>
    <xf numFmtId="9" fontId="0" fillId="2" borderId="24" xfId="21" applyFill="1" applyBorder="1" applyAlignment="1">
      <alignment/>
    </xf>
    <xf numFmtId="0" fontId="5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1" fontId="5" fillId="2" borderId="23" xfId="0" applyNumberFormat="1" applyFont="1" applyFill="1" applyBorder="1" applyAlignment="1">
      <alignment/>
    </xf>
    <xf numFmtId="0" fontId="5" fillId="3" borderId="23" xfId="0" applyFont="1" applyFill="1" applyBorder="1" applyAlignment="1">
      <alignment/>
    </xf>
    <xf numFmtId="196" fontId="5" fillId="2" borderId="23" xfId="0" applyNumberFormat="1" applyFont="1" applyFill="1" applyBorder="1" applyAlignment="1">
      <alignment/>
    </xf>
    <xf numFmtId="196" fontId="5" fillId="3" borderId="23" xfId="15" applyNumberFormat="1" applyFont="1" applyFill="1" applyBorder="1" applyAlignment="1">
      <alignment/>
    </xf>
    <xf numFmtId="177" fontId="0" fillId="0" borderId="0" xfId="0" applyNumberFormat="1" applyAlignment="1">
      <alignment/>
    </xf>
    <xf numFmtId="196" fontId="5" fillId="2" borderId="23" xfId="0" applyNumberFormat="1" applyFont="1" applyFill="1" applyBorder="1" applyAlignment="1">
      <alignment horizontal="left" indent="2"/>
    </xf>
    <xf numFmtId="0" fontId="5" fillId="2" borderId="25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3" borderId="27" xfId="0" applyFill="1" applyBorder="1" applyAlignment="1">
      <alignment/>
    </xf>
    <xf numFmtId="0" fontId="0" fillId="2" borderId="28" xfId="0" applyFill="1" applyBorder="1" applyAlignment="1">
      <alignment/>
    </xf>
    <xf numFmtId="196" fontId="5" fillId="2" borderId="19" xfId="0" applyNumberFormat="1" applyFont="1" applyFill="1" applyBorder="1" applyAlignment="1">
      <alignment/>
    </xf>
    <xf numFmtId="196" fontId="5" fillId="3" borderId="23" xfId="0" applyNumberFormat="1" applyFont="1" applyFill="1" applyBorder="1" applyAlignment="1">
      <alignment/>
    </xf>
    <xf numFmtId="2" fontId="5" fillId="2" borderId="23" xfId="0" applyNumberFormat="1" applyFont="1" applyFill="1" applyBorder="1" applyAlignment="1">
      <alignment/>
    </xf>
    <xf numFmtId="2" fontId="5" fillId="3" borderId="2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2" borderId="25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11" xfId="0" applyFont="1" applyFill="1" applyBorder="1" applyAlignment="1">
      <alignment/>
    </xf>
    <xf numFmtId="196" fontId="0" fillId="0" borderId="18" xfId="0" applyNumberFormat="1" applyBorder="1" applyAlignment="1">
      <alignment/>
    </xf>
    <xf numFmtId="196" fontId="0" fillId="0" borderId="0" xfId="0" applyNumberFormat="1" applyAlignment="1">
      <alignment/>
    </xf>
    <xf numFmtId="0" fontId="1" fillId="0" borderId="9" xfId="0" applyFont="1" applyFill="1" applyBorder="1" applyAlignment="1">
      <alignment/>
    </xf>
    <xf numFmtId="0" fontId="0" fillId="0" borderId="0" xfId="0" applyAlignment="1">
      <alignment horizontal="center"/>
    </xf>
    <xf numFmtId="196" fontId="20" fillId="0" borderId="0" xfId="0" applyNumberFormat="1" applyFont="1" applyAlignment="1">
      <alignment/>
    </xf>
    <xf numFmtId="198" fontId="0" fillId="0" borderId="0" xfId="0" applyNumberFormat="1" applyFont="1" applyBorder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4" xfId="15" applyNumberFormat="1" applyFont="1" applyFill="1" applyBorder="1" applyAlignment="1">
      <alignment/>
    </xf>
    <xf numFmtId="9" fontId="13" fillId="0" borderId="4" xfId="21" applyFont="1" applyFill="1" applyBorder="1" applyAlignment="1">
      <alignment horizontal="center"/>
    </xf>
    <xf numFmtId="9" fontId="13" fillId="0" borderId="6" xfId="21" applyFont="1" applyFill="1" applyBorder="1" applyAlignment="1">
      <alignment horizontal="center"/>
    </xf>
    <xf numFmtId="9" fontId="13" fillId="0" borderId="9" xfId="21" applyFont="1" applyFill="1" applyBorder="1" applyAlignment="1">
      <alignment horizontal="center"/>
    </xf>
    <xf numFmtId="9" fontId="13" fillId="0" borderId="29" xfId="21" applyFont="1" applyFill="1" applyBorder="1" applyAlignment="1">
      <alignment horizontal="center"/>
    </xf>
    <xf numFmtId="9" fontId="2" fillId="0" borderId="0" xfId="21" applyFont="1" applyFill="1" applyBorder="1" applyAlignment="1">
      <alignment horizontal="center"/>
    </xf>
    <xf numFmtId="196" fontId="1" fillId="0" borderId="6" xfId="15" applyNumberFormat="1" applyFont="1" applyBorder="1" applyAlignment="1">
      <alignment/>
    </xf>
    <xf numFmtId="201" fontId="2" fillId="0" borderId="30" xfId="0" applyNumberFormat="1" applyFont="1" applyFill="1" applyBorder="1" applyAlignment="1">
      <alignment horizontal="center" wrapText="1"/>
    </xf>
    <xf numFmtId="201" fontId="2" fillId="0" borderId="31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196" fontId="0" fillId="0" borderId="16" xfId="15" applyNumberFormat="1" applyFont="1" applyFill="1" applyBorder="1" applyAlignment="1">
      <alignment/>
    </xf>
    <xf numFmtId="196" fontId="0" fillId="0" borderId="16" xfId="21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Border="1" applyAlignment="1">
      <alignment/>
    </xf>
    <xf numFmtId="9" fontId="0" fillId="0" borderId="16" xfId="21" applyFont="1" applyFill="1" applyBorder="1" applyAlignment="1">
      <alignment/>
    </xf>
    <xf numFmtId="43" fontId="0" fillId="0" borderId="16" xfId="15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wrapText="1"/>
    </xf>
    <xf numFmtId="196" fontId="0" fillId="0" borderId="16" xfId="15" applyNumberFormat="1" applyFont="1" applyFill="1" applyBorder="1" applyAlignment="1">
      <alignment/>
    </xf>
    <xf numFmtId="0" fontId="0" fillId="0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29" xfId="15" applyNumberFormat="1" applyFont="1" applyFill="1" applyBorder="1" applyAlignment="1">
      <alignment/>
    </xf>
    <xf numFmtId="196" fontId="1" fillId="0" borderId="8" xfId="15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Fill="1" applyBorder="1" applyAlignment="1">
      <alignment/>
    </xf>
    <xf numFmtId="196" fontId="1" fillId="0" borderId="6" xfId="0" applyNumberFormat="1" applyFont="1" applyFill="1" applyBorder="1" applyAlignment="1">
      <alignment/>
    </xf>
    <xf numFmtId="196" fontId="1" fillId="0" borderId="6" xfId="0" applyNumberFormat="1" applyFont="1" applyFill="1" applyBorder="1" applyAlignment="1">
      <alignment horizontal="left" indent="2"/>
    </xf>
    <xf numFmtId="43" fontId="1" fillId="0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4" xfId="21" applyFont="1" applyBorder="1" applyAlignment="1">
      <alignment horizontal="center"/>
    </xf>
    <xf numFmtId="196" fontId="1" fillId="0" borderId="0" xfId="15" applyNumberFormat="1" applyFont="1" applyBorder="1" applyAlignment="1">
      <alignment/>
    </xf>
    <xf numFmtId="9" fontId="1" fillId="0" borderId="0" xfId="21" applyFont="1" applyBorder="1" applyAlignment="1">
      <alignment/>
    </xf>
    <xf numFmtId="9" fontId="12" fillId="0" borderId="5" xfId="21" applyFont="1" applyFill="1" applyBorder="1" applyAlignment="1">
      <alignment horizontal="center" wrapText="1"/>
    </xf>
    <xf numFmtId="0" fontId="15" fillId="0" borderId="8" xfId="0" applyFont="1" applyFill="1" applyBorder="1" applyAlignment="1">
      <alignment/>
    </xf>
    <xf numFmtId="197" fontId="1" fillId="0" borderId="8" xfId="17" applyNumberFormat="1" applyFont="1" applyFill="1" applyBorder="1" applyAlignment="1">
      <alignment/>
    </xf>
    <xf numFmtId="197" fontId="1" fillId="3" borderId="8" xfId="17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196" fontId="1" fillId="0" borderId="10" xfId="15" applyNumberFormat="1" applyFont="1" applyFill="1" applyBorder="1" applyAlignment="1">
      <alignment/>
    </xf>
    <xf numFmtId="9" fontId="12" fillId="0" borderId="16" xfId="21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5" fillId="0" borderId="6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98" fontId="0" fillId="0" borderId="1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96" fontId="1" fillId="0" borderId="12" xfId="15" applyNumberFormat="1" applyFont="1" applyFill="1" applyBorder="1" applyAlignment="1">
      <alignment horizontal="center"/>
    </xf>
    <xf numFmtId="196" fontId="1" fillId="0" borderId="11" xfId="15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196" fontId="0" fillId="0" borderId="16" xfId="15" applyNumberFormat="1" applyFont="1" applyBorder="1" applyAlignment="1">
      <alignment horizontal="center"/>
    </xf>
    <xf numFmtId="196" fontId="0" fillId="0" borderId="16" xfId="15" applyNumberFormat="1" applyFont="1" applyBorder="1" applyAlignment="1">
      <alignment/>
    </xf>
    <xf numFmtId="43" fontId="0" fillId="0" borderId="16" xfId="15" applyFont="1" applyFill="1" applyBorder="1" applyAlignment="1">
      <alignment/>
    </xf>
    <xf numFmtId="196" fontId="0" fillId="0" borderId="16" xfId="15" applyNumberFormat="1" applyFont="1" applyBorder="1" applyAlignment="1">
      <alignment horizontal="left" indent="1"/>
    </xf>
    <xf numFmtId="2" fontId="0" fillId="0" borderId="16" xfId="0" applyNumberFormat="1" applyFont="1" applyFill="1" applyBorder="1" applyAlignment="1">
      <alignment/>
    </xf>
    <xf numFmtId="196" fontId="0" fillId="2" borderId="10" xfId="15" applyNumberFormat="1" applyFont="1" applyFill="1" applyBorder="1" applyAlignment="1">
      <alignment/>
    </xf>
    <xf numFmtId="196" fontId="0" fillId="2" borderId="0" xfId="15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8" fillId="0" borderId="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" fontId="1" fillId="0" borderId="8" xfId="0" applyNumberFormat="1" applyFont="1" applyFill="1" applyBorder="1" applyAlignment="1">
      <alignment/>
    </xf>
    <xf numFmtId="44" fontId="1" fillId="0" borderId="8" xfId="15" applyNumberFormat="1" applyFont="1" applyFill="1" applyBorder="1" applyAlignment="1">
      <alignment/>
    </xf>
    <xf numFmtId="196" fontId="0" fillId="0" borderId="16" xfId="15" applyNumberFormat="1" applyFont="1" applyFill="1" applyBorder="1" applyAlignment="1">
      <alignment horizontal="center"/>
    </xf>
    <xf numFmtId="43" fontId="0" fillId="0" borderId="16" xfId="15" applyFont="1" applyFill="1" applyBorder="1" applyAlignment="1">
      <alignment/>
    </xf>
    <xf numFmtId="196" fontId="0" fillId="0" borderId="16" xfId="15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196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201" fontId="22" fillId="0" borderId="33" xfId="0" applyNumberFormat="1" applyFont="1" applyBorder="1" applyAlignment="1">
      <alignment horizontal="center" wrapText="1"/>
    </xf>
    <xf numFmtId="9" fontId="13" fillId="0" borderId="12" xfId="21" applyFont="1" applyFill="1" applyBorder="1" applyAlignment="1">
      <alignment horizontal="center"/>
    </xf>
    <xf numFmtId="9" fontId="13" fillId="0" borderId="11" xfId="21" applyFont="1" applyFill="1" applyBorder="1" applyAlignment="1">
      <alignment horizontal="center"/>
    </xf>
    <xf numFmtId="9" fontId="13" fillId="0" borderId="34" xfId="21" applyFont="1" applyFill="1" applyBorder="1" applyAlignment="1">
      <alignment horizontal="center"/>
    </xf>
    <xf numFmtId="196" fontId="1" fillId="0" borderId="4" xfId="15" applyNumberFormat="1" applyFont="1" applyBorder="1" applyAlignment="1">
      <alignment/>
    </xf>
    <xf numFmtId="196" fontId="1" fillId="0" borderId="6" xfId="15" applyNumberFormat="1" applyFont="1" applyFill="1" applyBorder="1" applyAlignment="1">
      <alignment/>
    </xf>
    <xf numFmtId="1" fontId="1" fillId="0" borderId="6" xfId="0" applyNumberFormat="1" applyFont="1" applyBorder="1" applyAlignment="1">
      <alignment/>
    </xf>
    <xf numFmtId="196" fontId="1" fillId="0" borderId="6" xfId="15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196" fontId="1" fillId="0" borderId="6" xfId="15" applyNumberFormat="1" applyFont="1" applyFill="1" applyBorder="1" applyAlignment="1">
      <alignment horizontal="center"/>
    </xf>
    <xf numFmtId="196" fontId="1" fillId="0" borderId="6" xfId="15" applyNumberFormat="1" applyFont="1" applyBorder="1" applyAlignment="1">
      <alignment horizontal="center"/>
    </xf>
    <xf numFmtId="196" fontId="1" fillId="0" borderId="9" xfId="15" applyNumberFormat="1" applyFont="1" applyBorder="1" applyAlignment="1">
      <alignment horizontal="center"/>
    </xf>
    <xf numFmtId="196" fontId="2" fillId="0" borderId="0" xfId="21" applyNumberFormat="1" applyFont="1" applyAlignment="1">
      <alignment horizontal="center"/>
    </xf>
    <xf numFmtId="196" fontId="1" fillId="0" borderId="11" xfId="15" applyNumberFormat="1" applyFont="1" applyFill="1" applyBorder="1" applyAlignment="1">
      <alignment/>
    </xf>
    <xf numFmtId="196" fontId="1" fillId="0" borderId="34" xfId="15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196" fontId="0" fillId="0" borderId="16" xfId="0" applyNumberFormat="1" applyFont="1" applyBorder="1" applyAlignment="1">
      <alignment/>
    </xf>
    <xf numFmtId="196" fontId="0" fillId="0" borderId="16" xfId="15" applyNumberFormat="1" applyFill="1" applyBorder="1" applyAlignment="1">
      <alignment/>
    </xf>
    <xf numFmtId="196" fontId="0" fillId="0" borderId="16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96" fontId="0" fillId="0" borderId="0" xfId="15" applyNumberFormat="1" applyFont="1" applyBorder="1" applyAlignment="1">
      <alignment horizontal="center"/>
    </xf>
    <xf numFmtId="196" fontId="0" fillId="0" borderId="0" xfId="15" applyNumberFormat="1" applyBorder="1" applyAlignment="1">
      <alignment/>
    </xf>
    <xf numFmtId="196" fontId="0" fillId="0" borderId="0" xfId="15" applyNumberFormat="1" applyFont="1" applyFill="1" applyBorder="1" applyAlignment="1">
      <alignment/>
    </xf>
    <xf numFmtId="196" fontId="0" fillId="0" borderId="0" xfId="15" applyNumberFormat="1" applyFont="1" applyFill="1" applyBorder="1" applyAlignment="1">
      <alignment/>
    </xf>
    <xf numFmtId="9" fontId="0" fillId="0" borderId="0" xfId="21" applyFont="1" applyFill="1" applyBorder="1" applyAlignment="1">
      <alignment/>
    </xf>
    <xf numFmtId="196" fontId="0" fillId="0" borderId="4" xfId="15" applyNumberFormat="1" applyBorder="1" applyAlignment="1">
      <alignment horizontal="left" indent="1"/>
    </xf>
    <xf numFmtId="196" fontId="0" fillId="0" borderId="9" xfId="15" applyNumberFormat="1" applyBorder="1" applyAlignment="1">
      <alignment horizontal="left" indent="1"/>
    </xf>
    <xf numFmtId="196" fontId="0" fillId="0" borderId="0" xfId="15" applyNumberFormat="1" applyBorder="1" applyAlignment="1">
      <alignment horizontal="left" inden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9" fontId="2" fillId="0" borderId="16" xfId="21" applyFont="1" applyBorder="1" applyAlignment="1">
      <alignment horizontal="center"/>
    </xf>
    <xf numFmtId="9" fontId="2" fillId="0" borderId="16" xfId="21" applyFont="1" applyFill="1" applyBorder="1" applyAlignment="1">
      <alignment horizontal="center"/>
    </xf>
    <xf numFmtId="9" fontId="13" fillId="0" borderId="16" xfId="21" applyFont="1" applyFill="1" applyBorder="1" applyAlignment="1">
      <alignment horizontal="center"/>
    </xf>
    <xf numFmtId="196" fontId="1" fillId="0" borderId="16" xfId="15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201" fontId="22" fillId="0" borderId="16" xfId="0" applyNumberFormat="1" applyFont="1" applyFill="1" applyBorder="1" applyAlignment="1">
      <alignment horizontal="center" wrapText="1"/>
    </xf>
    <xf numFmtId="198" fontId="0" fillId="0" borderId="0" xfId="0" applyNumberFormat="1" applyAlignment="1">
      <alignment/>
    </xf>
    <xf numFmtId="196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0" fillId="0" borderId="0" xfId="15" applyNumberFormat="1" applyAlignment="1">
      <alignment/>
    </xf>
    <xf numFmtId="198" fontId="0" fillId="0" borderId="0" xfId="15" applyNumberFormat="1" applyAlignment="1">
      <alignment/>
    </xf>
    <xf numFmtId="198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9" fontId="13" fillId="0" borderId="0" xfId="21" applyFont="1" applyFill="1" applyBorder="1" applyAlignment="1">
      <alignment horizontal="center"/>
    </xf>
    <xf numFmtId="0" fontId="29" fillId="0" borderId="0" xfId="0" applyFont="1" applyAlignment="1">
      <alignment/>
    </xf>
    <xf numFmtId="9" fontId="2" fillId="0" borderId="0" xfId="21" applyFont="1" applyBorder="1" applyAlignment="1">
      <alignment horizontal="center"/>
    </xf>
    <xf numFmtId="0" fontId="1" fillId="0" borderId="11" xfId="0" applyFont="1" applyFill="1" applyBorder="1" applyAlignment="1">
      <alignment/>
    </xf>
    <xf numFmtId="9" fontId="12" fillId="0" borderId="7" xfId="21" applyFont="1" applyFill="1" applyBorder="1" applyAlignment="1">
      <alignment horizontal="center" wrapText="1"/>
    </xf>
    <xf numFmtId="0" fontId="0" fillId="0" borderId="16" xfId="15" applyNumberFormat="1" applyFont="1" applyFill="1" applyBorder="1" applyAlignment="1">
      <alignment/>
    </xf>
    <xf numFmtId="196" fontId="0" fillId="0" borderId="23" xfId="15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196" fontId="0" fillId="0" borderId="0" xfId="15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96" fontId="30" fillId="0" borderId="0" xfId="15" applyNumberFormat="1" applyFont="1" applyAlignment="1">
      <alignment/>
    </xf>
    <xf numFmtId="196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Sales &amp; Visits Per Outlet - Seasonally Adjusted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'2007 Op rpt by mth'!$B$63</c:f>
              <c:strCache>
                <c:ptCount val="1"/>
                <c:pt idx="0">
                  <c:v>2007 Adjusted Sales/Outlet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 Op rpt by mth'!$C$61:$N$61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'2007 Op rpt by mth'!$C$63:$N$63</c:f>
              <c:numCache>
                <c:ptCount val="5"/>
                <c:pt idx="0">
                  <c:v>396.8582549291322</c:v>
                </c:pt>
                <c:pt idx="1">
                  <c:v>418.73059775095885</c:v>
                </c:pt>
                <c:pt idx="2">
                  <c:v>388.77197682814096</c:v>
                </c:pt>
                <c:pt idx="3">
                  <c:v>388.7508894670031</c:v>
                </c:pt>
                <c:pt idx="4">
                  <c:v>405.72722209370033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'2007 Op rpt by mth'!$B$66</c:f>
              <c:strCache>
                <c:ptCount val="1"/>
                <c:pt idx="0">
                  <c:v>2007 Adjusted Visits/Outlet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 Op rpt by mth'!$C$61:$N$61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'2007 Op rpt by mth'!$C$66:$N$66</c:f>
              <c:numCache>
                <c:ptCount val="5"/>
                <c:pt idx="0">
                  <c:v>541.81974902732</c:v>
                </c:pt>
                <c:pt idx="1">
                  <c:v>561.6746347592308</c:v>
                </c:pt>
                <c:pt idx="2">
                  <c:v>538.6025612756896</c:v>
                </c:pt>
                <c:pt idx="3">
                  <c:v>529.9674746567866</c:v>
                </c:pt>
                <c:pt idx="4">
                  <c:v>523.751363476412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'2007 Op rpt by mth'!$B$70</c:f>
              <c:strCache>
                <c:ptCount val="1"/>
                <c:pt idx="0">
                  <c:v>2006 Adjusted Sales/Outlet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 Op rpt by mth'!$C$61:$N$61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'2007 Op rpt by mth'!$C$70:$N$70</c:f>
              <c:numCache>
                <c:ptCount val="5"/>
                <c:pt idx="0">
                  <c:v>280.5889744267114</c:v>
                </c:pt>
                <c:pt idx="1">
                  <c:v>301.4777229934297</c:v>
                </c:pt>
                <c:pt idx="2">
                  <c:v>391.6054574331222</c:v>
                </c:pt>
                <c:pt idx="3">
                  <c:v>319.5650994815113</c:v>
                </c:pt>
                <c:pt idx="4">
                  <c:v>299.09627844097946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'2007 Op rpt by mth'!$B$73</c:f>
              <c:strCache>
                <c:ptCount val="1"/>
                <c:pt idx="0">
                  <c:v>2006 Adjusted Visits/Outlet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 Op rpt by mth'!$C$61:$N$61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'2007 Op rpt by mth'!$C$73:$N$73</c:f>
              <c:numCache>
                <c:ptCount val="5"/>
                <c:pt idx="0">
                  <c:v>515.0624967206375</c:v>
                </c:pt>
                <c:pt idx="1">
                  <c:v>554.3312109355247</c:v>
                </c:pt>
                <c:pt idx="2">
                  <c:v>643.5162153302917</c:v>
                </c:pt>
                <c:pt idx="3">
                  <c:v>492.5068444663758</c:v>
                </c:pt>
                <c:pt idx="4">
                  <c:v>456.68541218508653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'2007 Op rpt by mth'!$B$77</c:f>
              <c:strCache>
                <c:ptCount val="1"/>
                <c:pt idx="0">
                  <c:v>2005 Adjusted Sales/Outlet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 Op rpt by mth'!$C$61:$N$61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'2007 Op rpt by mth'!$C$77:$N$77</c:f>
              <c:numCache>
                <c:ptCount val="5"/>
                <c:pt idx="0">
                  <c:v>173.9932613662877</c:v>
                </c:pt>
                <c:pt idx="1">
                  <c:v>210.46734333365958</c:v>
                </c:pt>
                <c:pt idx="2">
                  <c:v>233.6677050148361</c:v>
                </c:pt>
                <c:pt idx="3">
                  <c:v>226.50436134282543</c:v>
                </c:pt>
                <c:pt idx="4">
                  <c:v>249.71178365391995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'2007 Op rpt by mth'!$B$80</c:f>
              <c:strCache>
                <c:ptCount val="1"/>
                <c:pt idx="0">
                  <c:v>2005 Adjusted Visits/Outlet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 Op rpt by mth'!$C$61:$N$61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'2007 Op rpt by mth'!$C$80:$N$80</c:f>
              <c:numCache>
                <c:ptCount val="5"/>
                <c:pt idx="0">
                  <c:v>397.13447029584444</c:v>
                </c:pt>
                <c:pt idx="1">
                  <c:v>597.5612804146828</c:v>
                </c:pt>
                <c:pt idx="2">
                  <c:v>621.7192698773739</c:v>
                </c:pt>
                <c:pt idx="3">
                  <c:v>527.2395280674132</c:v>
                </c:pt>
                <c:pt idx="4">
                  <c:v>757.9530283771701</c:v>
                </c:pt>
              </c:numCache>
            </c:numRef>
          </c:val>
          <c:smooth val="0"/>
        </c:ser>
        <c:marker val="1"/>
        <c:axId val="3324664"/>
        <c:axId val="29921977"/>
      </c:line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921977"/>
        <c:crosses val="autoZero"/>
        <c:auto val="1"/>
        <c:lblOffset val="100"/>
        <c:noMultiLvlLbl val="0"/>
      </c:catAx>
      <c:valAx>
        <c:axId val="29921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24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Sales &amp; Visits per Outlet Seasonally Adjusted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Visits per outlet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'[2]Ops Rpt by mth - 05'!$B$52:$M$52</c:f>
              <c:numCache>
                <c:ptCount val="12"/>
                <c:pt idx="0">
                  <c:v>386.8495390469899</c:v>
                </c:pt>
                <c:pt idx="1">
                  <c:v>595.9820576244807</c:v>
                </c:pt>
                <c:pt idx="2">
                  <c:v>588.2310874292245</c:v>
                </c:pt>
                <c:pt idx="3">
                  <c:v>527.2395280674132</c:v>
                </c:pt>
                <c:pt idx="4">
                  <c:v>757.9530283771701</c:v>
                </c:pt>
                <c:pt idx="5">
                  <c:v>478.67081783349374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Sales per outlet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'[2]Ops Rpt by mth - 05'!$B$49:$M$49</c:f>
              <c:numCache>
                <c:ptCount val="12"/>
                <c:pt idx="0">
                  <c:v>173.9932613662877</c:v>
                </c:pt>
                <c:pt idx="1">
                  <c:v>210.46734333365958</c:v>
                </c:pt>
                <c:pt idx="2">
                  <c:v>233.6677050148361</c:v>
                </c:pt>
                <c:pt idx="3">
                  <c:v>226.50436134282543</c:v>
                </c:pt>
                <c:pt idx="4">
                  <c:v>249.71178365391995</c:v>
                </c:pt>
                <c:pt idx="5">
                  <c:v>195.08158228916605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1043"/>
        <c:crosses val="autoZero"/>
        <c:auto val="1"/>
        <c:lblOffset val="100"/>
        <c:noMultiLvlLbl val="0"/>
      </c:catAx>
      <c:valAx>
        <c:axId val="7761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Sales &amp; Visits per Outlet Seasonally Adjusted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visits per outlet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 Op rpt by mth'!$C$58:$N$58</c:f>
              <c:numCache>
                <c:ptCount val="12"/>
                <c:pt idx="0">
                  <c:v>515.0624967206375</c:v>
                </c:pt>
                <c:pt idx="1">
                  <c:v>554.3312109355247</c:v>
                </c:pt>
                <c:pt idx="2">
                  <c:v>643.5162153302917</c:v>
                </c:pt>
                <c:pt idx="3">
                  <c:v>492.5068444663758</c:v>
                </c:pt>
                <c:pt idx="4">
                  <c:v>456.68541218508653</c:v>
                </c:pt>
                <c:pt idx="5">
                  <c:v>408.141798433186</c:v>
                </c:pt>
                <c:pt idx="6">
                  <c:v>419.05747384682815</c:v>
                </c:pt>
                <c:pt idx="7">
                  <c:v>455.90738849165814</c:v>
                </c:pt>
                <c:pt idx="8">
                  <c:v>652.7413414968912</c:v>
                </c:pt>
                <c:pt idx="9">
                  <c:v>707.0328387138393</c:v>
                </c:pt>
                <c:pt idx="10">
                  <c:v>569.7576214058105</c:v>
                </c:pt>
                <c:pt idx="11">
                  <c:v>563.7453204750441</c:v>
                </c:pt>
              </c:numCache>
            </c:numRef>
          </c:val>
          <c:smooth val="0"/>
        </c:ser>
        <c:ser>
          <c:idx val="1"/>
          <c:order val="1"/>
          <c:tx>
            <c:v>sales per outlet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 Op rpt by mth'!$C$55:$N$55</c:f>
              <c:numCache>
                <c:ptCount val="12"/>
                <c:pt idx="0">
                  <c:v>280.5889744267114</c:v>
                </c:pt>
                <c:pt idx="1">
                  <c:v>301.4777229934297</c:v>
                </c:pt>
                <c:pt idx="2">
                  <c:v>391.6054574331222</c:v>
                </c:pt>
                <c:pt idx="3">
                  <c:v>319.5650994815113</c:v>
                </c:pt>
                <c:pt idx="4">
                  <c:v>299.09627844097946</c:v>
                </c:pt>
                <c:pt idx="5">
                  <c:v>269.2421555967705</c:v>
                </c:pt>
                <c:pt idx="6">
                  <c:v>267.0551846740087</c:v>
                </c:pt>
                <c:pt idx="7">
                  <c:v>305.8818522301668</c:v>
                </c:pt>
                <c:pt idx="8">
                  <c:v>417.5225117057588</c:v>
                </c:pt>
                <c:pt idx="9">
                  <c:v>425.63925785026953</c:v>
                </c:pt>
                <c:pt idx="10">
                  <c:v>367.9551433864281</c:v>
                </c:pt>
                <c:pt idx="11">
                  <c:v>390.8781030637512</c:v>
                </c:pt>
              </c:numCache>
            </c:numRef>
          </c:val>
          <c:smooth val="0"/>
        </c:ser>
        <c:ser>
          <c:idx val="2"/>
          <c:order val="2"/>
          <c:tx>
            <c:v>2005 visits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'[3]2005 Ops Rpt by Mth'!$B$53:$M$53</c:f>
              <c:numCache>
                <c:ptCount val="12"/>
                <c:pt idx="0">
                  <c:v>397.13447029584444</c:v>
                </c:pt>
                <c:pt idx="1">
                  <c:v>597.5612804146828</c:v>
                </c:pt>
                <c:pt idx="2">
                  <c:v>621.7192698773739</c:v>
                </c:pt>
                <c:pt idx="3">
                  <c:v>527.2395280674132</c:v>
                </c:pt>
                <c:pt idx="4">
                  <c:v>757.9530283771701</c:v>
                </c:pt>
                <c:pt idx="5">
                  <c:v>478.67081783349374</c:v>
                </c:pt>
                <c:pt idx="6">
                  <c:v>510.76029454800084</c:v>
                </c:pt>
                <c:pt idx="7">
                  <c:v>551.3082266317545</c:v>
                </c:pt>
                <c:pt idx="8">
                  <c:v>700.9121219409793</c:v>
                </c:pt>
                <c:pt idx="9">
                  <c:v>662.4083505308831</c:v>
                </c:pt>
                <c:pt idx="10">
                  <c:v>588.6371136938839</c:v>
                </c:pt>
                <c:pt idx="11">
                  <c:v>580.5875381657409</c:v>
                </c:pt>
              </c:numCache>
            </c:numRef>
          </c:val>
          <c:smooth val="0"/>
        </c:ser>
        <c:ser>
          <c:idx val="3"/>
          <c:order val="3"/>
          <c:tx>
            <c:v>2005 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'[3]2005 Ops Rpt by Mth'!$B$50:$M$50</c:f>
              <c:numCache>
                <c:ptCount val="12"/>
                <c:pt idx="0">
                  <c:v>173.9932613662877</c:v>
                </c:pt>
                <c:pt idx="1">
                  <c:v>210.46734333365958</c:v>
                </c:pt>
                <c:pt idx="2">
                  <c:v>233.6677050148361</c:v>
                </c:pt>
                <c:pt idx="3">
                  <c:v>226.50436134282543</c:v>
                </c:pt>
                <c:pt idx="4">
                  <c:v>249.71178365391995</c:v>
                </c:pt>
                <c:pt idx="5">
                  <c:v>195.08158228916605</c:v>
                </c:pt>
                <c:pt idx="6">
                  <c:v>263.9734599067648</c:v>
                </c:pt>
                <c:pt idx="7">
                  <c:v>280.70617479615504</c:v>
                </c:pt>
                <c:pt idx="8">
                  <c:v>302.96124357395905</c:v>
                </c:pt>
                <c:pt idx="9">
                  <c:v>297.3860182511087</c:v>
                </c:pt>
                <c:pt idx="10">
                  <c:v>306.3569360185858</c:v>
                </c:pt>
                <c:pt idx="11">
                  <c:v>320.9937063972093</c:v>
                </c:pt>
              </c:numCache>
            </c:numRef>
          </c:val>
          <c:smooth val="0"/>
        </c:ser>
        <c:marker val="1"/>
        <c:axId val="2740524"/>
        <c:axId val="24664717"/>
      </c:lineChart>
      <c:catAx>
        <c:axId val="27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64717"/>
        <c:crosses val="autoZero"/>
        <c:auto val="1"/>
        <c:lblOffset val="100"/>
        <c:noMultiLvlLbl val="0"/>
      </c:catAx>
      <c:valAx>
        <c:axId val="24664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0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Sales &amp; Visits per Outlet Seasonally Adjusted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Visits per outlet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'[2]Ops Rpt by mth - 05'!$B$52:$M$52</c:f>
              <c:numCache>
                <c:ptCount val="12"/>
                <c:pt idx="0">
                  <c:v>386.8495390469899</c:v>
                </c:pt>
                <c:pt idx="1">
                  <c:v>595.9820576244807</c:v>
                </c:pt>
                <c:pt idx="2">
                  <c:v>588.2310874292245</c:v>
                </c:pt>
                <c:pt idx="3">
                  <c:v>527.2395280674132</c:v>
                </c:pt>
                <c:pt idx="4">
                  <c:v>757.9530283771701</c:v>
                </c:pt>
                <c:pt idx="5">
                  <c:v>478.67081783349374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Sales per outlet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'[2]Ops Rpt by mth - 05'!$B$49:$M$49</c:f>
              <c:numCache>
                <c:ptCount val="12"/>
                <c:pt idx="0">
                  <c:v>173.9932613662877</c:v>
                </c:pt>
                <c:pt idx="1">
                  <c:v>210.46734333365958</c:v>
                </c:pt>
                <c:pt idx="2">
                  <c:v>233.6677050148361</c:v>
                </c:pt>
                <c:pt idx="3">
                  <c:v>226.50436134282543</c:v>
                </c:pt>
                <c:pt idx="4">
                  <c:v>249.71178365391995</c:v>
                </c:pt>
                <c:pt idx="5">
                  <c:v>195.08158228916605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85031"/>
        <c:crosses val="autoZero"/>
        <c:auto val="1"/>
        <c:lblOffset val="100"/>
        <c:noMultiLvlLbl val="0"/>
      </c:catAx>
      <c:valAx>
        <c:axId val="51685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5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Sales &amp; Visits per Outlet Seasonally Adjusted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visits per outlet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'[1]Ops Rpt by mth-05 '!$B$53:$M$53</c:f>
              <c:numCache>
                <c:ptCount val="12"/>
                <c:pt idx="0">
                  <c:v>397.13447029584444</c:v>
                </c:pt>
                <c:pt idx="1">
                  <c:v>597.5612804146828</c:v>
                </c:pt>
                <c:pt idx="2">
                  <c:v>621.7192698773739</c:v>
                </c:pt>
                <c:pt idx="3">
                  <c:v>527.2395280674132</c:v>
                </c:pt>
                <c:pt idx="4">
                  <c:v>757.9530283771701</c:v>
                </c:pt>
                <c:pt idx="5">
                  <c:v>478.67081783349374</c:v>
                </c:pt>
                <c:pt idx="6">
                  <c:v>510.76029454800084</c:v>
                </c:pt>
                <c:pt idx="7">
                  <c:v>551.3082266317545</c:v>
                </c:pt>
                <c:pt idx="8">
                  <c:v>700.9121219409793</c:v>
                </c:pt>
                <c:pt idx="9">
                  <c:v>662.4083505308831</c:v>
                </c:pt>
                <c:pt idx="10">
                  <c:v>588.6371136938839</c:v>
                </c:pt>
                <c:pt idx="11">
                  <c:v>580.5875381657409</c:v>
                </c:pt>
              </c:numCache>
            </c:numRef>
          </c:val>
          <c:smooth val="0"/>
        </c:ser>
        <c:ser>
          <c:idx val="1"/>
          <c:order val="1"/>
          <c:tx>
            <c:v>sales per outlet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'[1]Ops Rpt by mth-05 '!$B$50:$M$50</c:f>
              <c:numCache>
                <c:ptCount val="12"/>
                <c:pt idx="0">
                  <c:v>173.9932613662877</c:v>
                </c:pt>
                <c:pt idx="1">
                  <c:v>210.46734333365958</c:v>
                </c:pt>
                <c:pt idx="2">
                  <c:v>233.6677050148361</c:v>
                </c:pt>
                <c:pt idx="3">
                  <c:v>226.50436134282543</c:v>
                </c:pt>
                <c:pt idx="4">
                  <c:v>249.71178365391995</c:v>
                </c:pt>
                <c:pt idx="5">
                  <c:v>195.08158228916605</c:v>
                </c:pt>
                <c:pt idx="6">
                  <c:v>263.9734599067648</c:v>
                </c:pt>
                <c:pt idx="7">
                  <c:v>280.70617479615504</c:v>
                </c:pt>
                <c:pt idx="8">
                  <c:v>302.96124357395905</c:v>
                </c:pt>
                <c:pt idx="9">
                  <c:v>297.3860182511087</c:v>
                </c:pt>
                <c:pt idx="10">
                  <c:v>306.3569360185858</c:v>
                </c:pt>
                <c:pt idx="11">
                  <c:v>320.9937063972093</c:v>
                </c:pt>
              </c:numCache>
            </c:numRef>
          </c:val>
          <c:smooth val="0"/>
        </c:ser>
        <c:marker val="1"/>
        <c:axId val="62512096"/>
        <c:axId val="25737953"/>
      </c:lineChart>
      <c:catAx>
        <c:axId val="6251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37953"/>
        <c:crosses val="autoZero"/>
        <c:auto val="1"/>
        <c:lblOffset val="100"/>
        <c:noMultiLvlLbl val="0"/>
      </c:catAx>
      <c:valAx>
        <c:axId val="25737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1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Sales &amp; Visits per Outlet Seasonally Adjusted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Visits per outlet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'[2]Ops Rpt by mth - 05'!$B$52:$M$52</c:f>
              <c:numCache>
                <c:ptCount val="12"/>
                <c:pt idx="0">
                  <c:v>386.8495390469899</c:v>
                </c:pt>
                <c:pt idx="1">
                  <c:v>595.9820576244807</c:v>
                </c:pt>
                <c:pt idx="2">
                  <c:v>588.2310874292245</c:v>
                </c:pt>
                <c:pt idx="3">
                  <c:v>527.2395280674132</c:v>
                </c:pt>
                <c:pt idx="4">
                  <c:v>757.9530283771701</c:v>
                </c:pt>
                <c:pt idx="5">
                  <c:v>478.67081783349374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Sales per outlet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'[2]Ops Rpt by mth - 05'!$B$49:$M$49</c:f>
              <c:numCache>
                <c:ptCount val="12"/>
                <c:pt idx="0">
                  <c:v>173.9932613662877</c:v>
                </c:pt>
                <c:pt idx="1">
                  <c:v>210.46734333365958</c:v>
                </c:pt>
                <c:pt idx="2">
                  <c:v>233.6677050148361</c:v>
                </c:pt>
                <c:pt idx="3">
                  <c:v>226.50436134282543</c:v>
                </c:pt>
                <c:pt idx="4">
                  <c:v>249.71178365391995</c:v>
                </c:pt>
                <c:pt idx="5">
                  <c:v>195.08158228916605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314986"/>
        <c:axId val="4399419"/>
      </c:lineChart>
      <c:catAx>
        <c:axId val="3031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9419"/>
        <c:crosses val="autoZero"/>
        <c:auto val="1"/>
        <c:lblOffset val="100"/>
        <c:noMultiLvlLbl val="0"/>
      </c:catAx>
      <c:valAx>
        <c:axId val="4399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4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Sales &amp; Visits per Outlet Seasonally Adjusted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visits per outlet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'[1]Ops Rpt by mth-05 '!$B$53:$M$53</c:f>
              <c:numCache>
                <c:ptCount val="12"/>
                <c:pt idx="0">
                  <c:v>397.13447029584444</c:v>
                </c:pt>
                <c:pt idx="1">
                  <c:v>597.5612804146828</c:v>
                </c:pt>
                <c:pt idx="2">
                  <c:v>621.7192698773739</c:v>
                </c:pt>
                <c:pt idx="3">
                  <c:v>527.2395280674132</c:v>
                </c:pt>
                <c:pt idx="4">
                  <c:v>757.9530283771701</c:v>
                </c:pt>
                <c:pt idx="5">
                  <c:v>478.67081783349374</c:v>
                </c:pt>
                <c:pt idx="6">
                  <c:v>510.76029454800084</c:v>
                </c:pt>
                <c:pt idx="7">
                  <c:v>551.3082266317545</c:v>
                </c:pt>
                <c:pt idx="8">
                  <c:v>700.9121219409793</c:v>
                </c:pt>
                <c:pt idx="9">
                  <c:v>662.4083505308831</c:v>
                </c:pt>
                <c:pt idx="10">
                  <c:v>588.6371136938839</c:v>
                </c:pt>
                <c:pt idx="11">
                  <c:v>580.5875381657409</c:v>
                </c:pt>
              </c:numCache>
            </c:numRef>
          </c:val>
          <c:smooth val="0"/>
        </c:ser>
        <c:ser>
          <c:idx val="1"/>
          <c:order val="1"/>
          <c:tx>
            <c:v>sales per outlet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'[1]Ops Rpt by mth-05 '!$B$50:$M$50</c:f>
              <c:numCache>
                <c:ptCount val="12"/>
                <c:pt idx="0">
                  <c:v>173.9932613662877</c:v>
                </c:pt>
                <c:pt idx="1">
                  <c:v>210.46734333365958</c:v>
                </c:pt>
                <c:pt idx="2">
                  <c:v>233.6677050148361</c:v>
                </c:pt>
                <c:pt idx="3">
                  <c:v>226.50436134282543</c:v>
                </c:pt>
                <c:pt idx="4">
                  <c:v>249.71178365391995</c:v>
                </c:pt>
                <c:pt idx="5">
                  <c:v>195.08158228916605</c:v>
                </c:pt>
                <c:pt idx="6">
                  <c:v>263.9734599067648</c:v>
                </c:pt>
                <c:pt idx="7">
                  <c:v>280.70617479615504</c:v>
                </c:pt>
                <c:pt idx="8">
                  <c:v>302.96124357395905</c:v>
                </c:pt>
                <c:pt idx="9">
                  <c:v>297.3860182511087</c:v>
                </c:pt>
                <c:pt idx="10">
                  <c:v>306.3569360185858</c:v>
                </c:pt>
                <c:pt idx="11">
                  <c:v>320.9937063972093</c:v>
                </c:pt>
              </c:numCache>
            </c:numRef>
          </c:val>
          <c:smooth val="0"/>
        </c:ser>
        <c:marker val="1"/>
        <c:axId val="39594772"/>
        <c:axId val="20808629"/>
      </c:lineChart>
      <c:catAx>
        <c:axId val="39594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08629"/>
        <c:crosses val="autoZero"/>
        <c:auto val="1"/>
        <c:lblOffset val="100"/>
        <c:noMultiLvlLbl val="0"/>
      </c:catAx>
      <c:valAx>
        <c:axId val="20808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4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81</xdr:row>
      <xdr:rowOff>66675</xdr:rowOff>
    </xdr:from>
    <xdr:to>
      <xdr:col>19</xdr:col>
      <xdr:colOff>28575</xdr:colOff>
      <xdr:row>112</xdr:row>
      <xdr:rowOff>104775</xdr:rowOff>
    </xdr:to>
    <xdr:graphicFrame>
      <xdr:nvGraphicFramePr>
        <xdr:cNvPr id="1" name="Chart 4"/>
        <xdr:cNvGraphicFramePr/>
      </xdr:nvGraphicFramePr>
      <xdr:xfrm>
        <a:off x="2781300" y="9305925"/>
        <a:ext cx="681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0.41575</cdr:x>
      <cdr:y>0.51475</cdr:y>
    </cdr:from>
    <cdr:to>
      <cdr:x>0.463</cdr:x>
      <cdr:y>0.524</cdr:y>
    </cdr:to>
    <cdr:sp>
      <cdr:nvSpPr>
        <cdr:cNvPr id="1" name="TextBox 1"/>
        <cdr:cNvSpPr txBox="1">
          <a:spLocks noChangeArrowheads="1"/>
        </cdr:cNvSpPr>
      </cdr:nvSpPr>
      <cdr:spPr>
        <a:xfrm>
          <a:off x="3257550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62</xdr:row>
      <xdr:rowOff>57150</xdr:rowOff>
    </xdr:from>
    <xdr:to>
      <xdr:col>15</xdr:col>
      <xdr:colOff>0</xdr:colOff>
      <xdr:row>92</xdr:row>
      <xdr:rowOff>123825</xdr:rowOff>
    </xdr:to>
    <xdr:graphicFrame>
      <xdr:nvGraphicFramePr>
        <xdr:cNvPr id="1" name="Chart 1"/>
        <xdr:cNvGraphicFramePr/>
      </xdr:nvGraphicFramePr>
      <xdr:xfrm>
        <a:off x="2943225" y="8496300"/>
        <a:ext cx="7839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63</xdr:row>
      <xdr:rowOff>57150</xdr:rowOff>
    </xdr:from>
    <xdr:to>
      <xdr:col>15</xdr:col>
      <xdr:colOff>0</xdr:colOff>
      <xdr:row>93</xdr:row>
      <xdr:rowOff>123825</xdr:rowOff>
    </xdr:to>
    <xdr:graphicFrame>
      <xdr:nvGraphicFramePr>
        <xdr:cNvPr id="2" name="Chart 2"/>
        <xdr:cNvGraphicFramePr/>
      </xdr:nvGraphicFramePr>
      <xdr:xfrm>
        <a:off x="2943225" y="8496300"/>
        <a:ext cx="7839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0.41475</cdr:x>
      <cdr:y>0.5155</cdr:y>
    </cdr:from>
    <cdr:to>
      <cdr:x>0.462</cdr:x>
      <cdr:y>0.525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0.41475</cdr:x>
      <cdr:y>0.5155</cdr:y>
    </cdr:from>
    <cdr:to>
      <cdr:x>0.462</cdr:x>
      <cdr:y>0.525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58</xdr:row>
      <xdr:rowOff>57150</xdr:rowOff>
    </xdr:from>
    <xdr:to>
      <xdr:col>15</xdr:col>
      <xdr:colOff>0</xdr:colOff>
      <xdr:row>88</xdr:row>
      <xdr:rowOff>123825</xdr:rowOff>
    </xdr:to>
    <xdr:graphicFrame>
      <xdr:nvGraphicFramePr>
        <xdr:cNvPr id="1" name="Chart 1"/>
        <xdr:cNvGraphicFramePr/>
      </xdr:nvGraphicFramePr>
      <xdr:xfrm>
        <a:off x="3105150" y="7943850"/>
        <a:ext cx="7791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59</xdr:row>
      <xdr:rowOff>57150</xdr:rowOff>
    </xdr:from>
    <xdr:to>
      <xdr:col>15</xdr:col>
      <xdr:colOff>0</xdr:colOff>
      <xdr:row>89</xdr:row>
      <xdr:rowOff>123825</xdr:rowOff>
    </xdr:to>
    <xdr:graphicFrame>
      <xdr:nvGraphicFramePr>
        <xdr:cNvPr id="2" name="Chart 2"/>
        <xdr:cNvGraphicFramePr/>
      </xdr:nvGraphicFramePr>
      <xdr:xfrm>
        <a:off x="3105150" y="7943850"/>
        <a:ext cx="7791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228600</xdr:colOff>
      <xdr:row>58</xdr:row>
      <xdr:rowOff>57150</xdr:rowOff>
    </xdr:from>
    <xdr:to>
      <xdr:col>15</xdr:col>
      <xdr:colOff>0</xdr:colOff>
      <xdr:row>88</xdr:row>
      <xdr:rowOff>123825</xdr:rowOff>
    </xdr:to>
    <xdr:graphicFrame>
      <xdr:nvGraphicFramePr>
        <xdr:cNvPr id="3" name="Chart 3"/>
        <xdr:cNvGraphicFramePr/>
      </xdr:nvGraphicFramePr>
      <xdr:xfrm>
        <a:off x="3105150" y="7943850"/>
        <a:ext cx="7791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228600</xdr:colOff>
      <xdr:row>59</xdr:row>
      <xdr:rowOff>57150</xdr:rowOff>
    </xdr:from>
    <xdr:to>
      <xdr:col>15</xdr:col>
      <xdr:colOff>0</xdr:colOff>
      <xdr:row>89</xdr:row>
      <xdr:rowOff>123825</xdr:rowOff>
    </xdr:to>
    <xdr:graphicFrame>
      <xdr:nvGraphicFramePr>
        <xdr:cNvPr id="4" name="Chart 4"/>
        <xdr:cNvGraphicFramePr/>
      </xdr:nvGraphicFramePr>
      <xdr:xfrm>
        <a:off x="3105150" y="7943850"/>
        <a:ext cx="7791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liza\CFWshops\Operations\Outlet%20Fin%20Reports\2005%20reports\Dec%20rpts\Dec%20Financial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June%20reports(1)%20(version%20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liza\CFWshops\Operations\Outlet%20Fin%20Reports\2006%20reports\Feb%20rpts\Feb%2006%20Financi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 Rpt 1"/>
      <sheetName val="Ops Rpt by mth-05 "/>
      <sheetName val="P &amp; L Summary"/>
      <sheetName val="Balance Sheet Summary"/>
      <sheetName val="Cash Flow Summary"/>
      <sheetName val="Ops Rpt by mth - 04"/>
      <sheetName val="P &amp; L by mth"/>
      <sheetName val="Target Outlets"/>
    </sheetNames>
    <sheetDataSet>
      <sheetData sheetId="1">
        <row r="50">
          <cell r="B50">
            <v>173.9932613662877</v>
          </cell>
          <cell r="C50">
            <v>210.46734333365958</v>
          </cell>
          <cell r="D50">
            <v>233.6677050148361</v>
          </cell>
          <cell r="E50">
            <v>226.50436134282543</v>
          </cell>
          <cell r="F50">
            <v>249.71178365391995</v>
          </cell>
          <cell r="G50">
            <v>195.08158228916605</v>
          </cell>
          <cell r="H50">
            <v>263.9734599067648</v>
          </cell>
          <cell r="I50">
            <v>280.70617479615504</v>
          </cell>
          <cell r="J50">
            <v>302.96124357395905</v>
          </cell>
          <cell r="K50">
            <v>297.3860182511087</v>
          </cell>
          <cell r="L50">
            <v>306.3569360185858</v>
          </cell>
          <cell r="M50">
            <v>320.9937063972093</v>
          </cell>
        </row>
        <row r="53">
          <cell r="B53">
            <v>397.13447029584444</v>
          </cell>
          <cell r="C53">
            <v>597.5612804146828</v>
          </cell>
          <cell r="D53">
            <v>621.7192698773739</v>
          </cell>
          <cell r="E53">
            <v>527.2395280674132</v>
          </cell>
          <cell r="F53">
            <v>757.9530283771701</v>
          </cell>
          <cell r="G53">
            <v>478.67081783349374</v>
          </cell>
          <cell r="H53">
            <v>510.76029454800084</v>
          </cell>
          <cell r="I53">
            <v>551.3082266317545</v>
          </cell>
          <cell r="J53">
            <v>700.9121219409793</v>
          </cell>
          <cell r="K53">
            <v>662.4083505308831</v>
          </cell>
          <cell r="L53">
            <v>588.6371136938839</v>
          </cell>
          <cell r="M53">
            <v>580.5875381657409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 Rpt1"/>
      <sheetName val="Ops Rpt by mth - 05"/>
      <sheetName val="Target Outlets"/>
      <sheetName val="P &amp; L Summary"/>
      <sheetName val="Balance Sheet Summary"/>
      <sheetName val="Cash Flows"/>
      <sheetName val="Ops Rpt"/>
      <sheetName val="Ops Rpt - by mth"/>
      <sheetName val="Ops Rpt by mth-04"/>
      <sheetName val="P &amp; L by mth"/>
    </sheetNames>
    <sheetDataSet>
      <sheetData sheetId="1">
        <row r="49">
          <cell r="B49">
            <v>173.9932613662877</v>
          </cell>
          <cell r="C49">
            <v>210.46734333365958</v>
          </cell>
          <cell r="D49">
            <v>233.6677050148361</v>
          </cell>
          <cell r="E49">
            <v>226.50436134282543</v>
          </cell>
          <cell r="F49">
            <v>249.71178365391995</v>
          </cell>
          <cell r="G49">
            <v>195.08158228916605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2">
          <cell r="B52">
            <v>386.8495390469899</v>
          </cell>
          <cell r="C52">
            <v>595.9820576244807</v>
          </cell>
          <cell r="D52">
            <v>588.2310874292245</v>
          </cell>
          <cell r="E52">
            <v>527.2395280674132</v>
          </cell>
          <cell r="F52">
            <v>757.9530283771701</v>
          </cell>
          <cell r="G52">
            <v>478.67081783349374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 &amp; L Summary"/>
      <sheetName val="P &amp; L by mth"/>
      <sheetName val="Balance Sheet Summary"/>
      <sheetName val="Cash Flow Summary"/>
      <sheetName val="Ops Rpt"/>
      <sheetName val="2006 Ops Rpt by Mth"/>
      <sheetName val="2005 Ops Rpt by Mth"/>
      <sheetName val="Balance Sheet by mth"/>
    </sheetNames>
    <sheetDataSet>
      <sheetData sheetId="6">
        <row r="50">
          <cell r="B50">
            <v>173.9932613662877</v>
          </cell>
          <cell r="C50">
            <v>210.46734333365958</v>
          </cell>
          <cell r="D50">
            <v>233.6677050148361</v>
          </cell>
          <cell r="E50">
            <v>226.50436134282543</v>
          </cell>
          <cell r="F50">
            <v>249.71178365391995</v>
          </cell>
          <cell r="G50">
            <v>195.08158228916605</v>
          </cell>
          <cell r="H50">
            <v>263.9734599067648</v>
          </cell>
          <cell r="I50">
            <v>280.70617479615504</v>
          </cell>
          <cell r="J50">
            <v>302.96124357395905</v>
          </cell>
          <cell r="K50">
            <v>297.3860182511087</v>
          </cell>
          <cell r="L50">
            <v>306.3569360185858</v>
          </cell>
          <cell r="M50">
            <v>320.9937063972093</v>
          </cell>
        </row>
        <row r="53">
          <cell r="B53">
            <v>397.13447029584444</v>
          </cell>
          <cell r="C53">
            <v>597.5612804146828</v>
          </cell>
          <cell r="D53">
            <v>621.7192698773739</v>
          </cell>
          <cell r="E53">
            <v>527.2395280674132</v>
          </cell>
          <cell r="F53">
            <v>757.9530283771701</v>
          </cell>
          <cell r="G53">
            <v>478.67081783349374</v>
          </cell>
          <cell r="H53">
            <v>510.76029454800084</v>
          </cell>
          <cell r="I53">
            <v>551.3082266317545</v>
          </cell>
          <cell r="J53">
            <v>700.9121219409793</v>
          </cell>
          <cell r="K53">
            <v>662.4083505308831</v>
          </cell>
          <cell r="L53">
            <v>588.6371136938839</v>
          </cell>
          <cell r="M53">
            <v>580.5875381657409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zoomScale="75" zoomScaleNormal="75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1" sqref="J21"/>
    </sheetView>
  </sheetViews>
  <sheetFormatPr defaultColWidth="9.140625" defaultRowHeight="12.75"/>
  <cols>
    <col min="1" max="1" width="6.140625" style="0" customWidth="1"/>
    <col min="2" max="2" width="43.7109375" style="0" customWidth="1"/>
    <col min="3" max="4" width="9.421875" style="0" bestFit="1" customWidth="1"/>
    <col min="5" max="5" width="9.28125" style="0" bestFit="1" customWidth="1"/>
    <col min="6" max="6" width="11.8515625" style="0" customWidth="1"/>
    <col min="7" max="7" width="9.28125" style="0" bestFit="1" customWidth="1"/>
    <col min="8" max="8" width="9.8515625" style="0" bestFit="1" customWidth="1"/>
    <col min="9" max="9" width="9.28125" style="0" bestFit="1" customWidth="1"/>
    <col min="10" max="10" width="63.8515625" style="0" bestFit="1" customWidth="1"/>
  </cols>
  <sheetData>
    <row r="2" spans="2:10" ht="15.75">
      <c r="B2" s="5" t="s">
        <v>82</v>
      </c>
      <c r="C2" s="6"/>
      <c r="D2" s="7"/>
      <c r="E2" s="8"/>
      <c r="F2" s="8"/>
      <c r="G2" s="8"/>
      <c r="H2" s="8"/>
      <c r="I2" s="8"/>
      <c r="J2" s="9"/>
    </row>
    <row r="3" spans="2:10" ht="12.75">
      <c r="B3" s="1"/>
      <c r="E3" s="10"/>
      <c r="F3" s="10"/>
      <c r="G3" s="10"/>
      <c r="H3" s="10"/>
      <c r="I3" s="10"/>
      <c r="J3" s="11"/>
    </row>
    <row r="4" spans="2:10" ht="33.75">
      <c r="B4" s="158"/>
      <c r="C4" s="231" t="s">
        <v>83</v>
      </c>
      <c r="D4" s="190" t="s">
        <v>84</v>
      </c>
      <c r="E4" s="13" t="s">
        <v>14</v>
      </c>
      <c r="F4" s="244" t="s">
        <v>90</v>
      </c>
      <c r="G4" s="157" t="s">
        <v>14</v>
      </c>
      <c r="H4" s="150" t="s">
        <v>0</v>
      </c>
      <c r="I4" s="14" t="s">
        <v>14</v>
      </c>
      <c r="J4" s="12" t="s">
        <v>85</v>
      </c>
    </row>
    <row r="5" spans="2:10" ht="12.75">
      <c r="B5" s="15" t="s">
        <v>15</v>
      </c>
      <c r="C5" s="16">
        <v>0</v>
      </c>
      <c r="D5" s="16">
        <v>0</v>
      </c>
      <c r="E5" s="117">
        <v>0</v>
      </c>
      <c r="F5" s="17">
        <v>4</v>
      </c>
      <c r="G5" s="118">
        <v>0</v>
      </c>
      <c r="H5" s="141">
        <v>0</v>
      </c>
      <c r="I5" s="18">
        <v>0</v>
      </c>
      <c r="J5" s="22"/>
    </row>
    <row r="6" spans="2:10" ht="12.75">
      <c r="B6" s="15" t="s">
        <v>16</v>
      </c>
      <c r="C6" s="23">
        <v>3</v>
      </c>
      <c r="D6" s="23">
        <v>1</v>
      </c>
      <c r="E6" s="118" t="s">
        <v>78</v>
      </c>
      <c r="F6" s="20">
        <v>25</v>
      </c>
      <c r="G6" s="118">
        <f>(C6-F6)/F6</f>
        <v>-0.88</v>
      </c>
      <c r="H6" s="141">
        <v>0</v>
      </c>
      <c r="I6" s="18">
        <v>0</v>
      </c>
      <c r="J6" s="247" t="s">
        <v>91</v>
      </c>
    </row>
    <row r="7" spans="2:10" ht="12.75">
      <c r="B7" s="15" t="s">
        <v>17</v>
      </c>
      <c r="C7" s="23">
        <v>3</v>
      </c>
      <c r="D7" s="23">
        <v>0</v>
      </c>
      <c r="E7" s="118">
        <v>0</v>
      </c>
      <c r="F7" s="20">
        <v>12</v>
      </c>
      <c r="G7" s="118">
        <v>0</v>
      </c>
      <c r="H7" s="141">
        <v>0</v>
      </c>
      <c r="I7" s="18">
        <v>0</v>
      </c>
      <c r="J7" s="247"/>
    </row>
    <row r="8" spans="2:10" ht="12.75">
      <c r="B8" s="15" t="s">
        <v>18</v>
      </c>
      <c r="C8" s="23">
        <v>0</v>
      </c>
      <c r="D8" s="23">
        <v>0</v>
      </c>
      <c r="E8" s="118">
        <v>0</v>
      </c>
      <c r="F8" s="20">
        <v>8</v>
      </c>
      <c r="G8" s="118">
        <v>0</v>
      </c>
      <c r="H8" s="141">
        <v>0</v>
      </c>
      <c r="I8" s="18">
        <v>0</v>
      </c>
      <c r="J8" s="247"/>
    </row>
    <row r="9" spans="2:10" ht="12.75">
      <c r="B9" s="15"/>
      <c r="C9" s="19"/>
      <c r="D9" s="19"/>
      <c r="E9" s="118"/>
      <c r="F9" s="20"/>
      <c r="G9" s="118"/>
      <c r="H9" s="141"/>
      <c r="I9" s="18"/>
      <c r="J9" s="9"/>
    </row>
    <row r="10" spans="2:10" ht="12.75">
      <c r="B10" s="159" t="s">
        <v>19</v>
      </c>
      <c r="C10" s="243">
        <f>D10+C5-C7</f>
        <v>15</v>
      </c>
      <c r="D10" s="28">
        <v>18</v>
      </c>
      <c r="E10" s="118">
        <f>(C10-D10)/D10</f>
        <v>-0.16666666666666666</v>
      </c>
      <c r="F10" s="20">
        <v>20</v>
      </c>
      <c r="G10" s="118">
        <f>(C10-F10)/F10</f>
        <v>-0.25</v>
      </c>
      <c r="H10" s="142"/>
      <c r="I10" s="18"/>
      <c r="J10" s="22"/>
    </row>
    <row r="11" spans="2:10" ht="12.75">
      <c r="B11" s="159" t="s">
        <v>20</v>
      </c>
      <c r="C11" s="243">
        <f>D11+C6-C8</f>
        <v>48</v>
      </c>
      <c r="D11" s="23">
        <v>45</v>
      </c>
      <c r="E11" s="118">
        <f>(C11-D11)/D11</f>
        <v>0.06666666666666667</v>
      </c>
      <c r="F11" s="20">
        <v>42</v>
      </c>
      <c r="G11" s="118">
        <f>(C11-F11)/F11</f>
        <v>0.14285714285714285</v>
      </c>
      <c r="H11" s="142"/>
      <c r="I11" s="18"/>
      <c r="J11" s="9"/>
    </row>
    <row r="12" spans="2:10" ht="12.75">
      <c r="B12" s="159" t="s">
        <v>21</v>
      </c>
      <c r="C12" s="23">
        <f>SUM(C10:C11)</f>
        <v>63</v>
      </c>
      <c r="D12" s="28">
        <f>SUM(D10:D11)</f>
        <v>63</v>
      </c>
      <c r="E12" s="118">
        <f>(C12-D12)/D12</f>
        <v>0</v>
      </c>
      <c r="F12" s="23">
        <f>SUM(F10:F11)</f>
        <v>62</v>
      </c>
      <c r="G12" s="118">
        <f>(C12-F12)/F12</f>
        <v>0.016129032258064516</v>
      </c>
      <c r="H12" s="151">
        <v>66</v>
      </c>
      <c r="I12" s="18">
        <f>(C12-H12)/H12</f>
        <v>-0.045454545454545456</v>
      </c>
      <c r="J12" s="24"/>
    </row>
    <row r="13" spans="2:10" ht="12.75">
      <c r="B13" s="15"/>
      <c r="C13" s="23"/>
      <c r="D13" s="23"/>
      <c r="E13" s="118"/>
      <c r="F13" s="20"/>
      <c r="G13" s="118"/>
      <c r="H13" s="141"/>
      <c r="I13" s="18"/>
      <c r="J13" s="9"/>
    </row>
    <row r="14" spans="2:10" ht="12.75">
      <c r="B14" s="159" t="s">
        <v>22</v>
      </c>
      <c r="C14" s="143">
        <v>2390.007575757576</v>
      </c>
      <c r="D14" s="143">
        <v>3090.7285714285713</v>
      </c>
      <c r="E14" s="118">
        <f>(C14-D14)/D14</f>
        <v>-0.22671709258089712</v>
      </c>
      <c r="F14" s="148">
        <v>51728</v>
      </c>
      <c r="G14" s="118">
        <f>(C14-F14)/F14</f>
        <v>-0.9537966367198117</v>
      </c>
      <c r="H14" s="152"/>
      <c r="I14" s="18"/>
      <c r="J14" s="9"/>
    </row>
    <row r="15" spans="2:10" ht="12.75">
      <c r="B15" s="159" t="s">
        <v>23</v>
      </c>
      <c r="C15" s="143">
        <v>26321.848484848484</v>
      </c>
      <c r="D15" s="143">
        <v>20478.557142857142</v>
      </c>
      <c r="E15" s="118">
        <f>(C15-D15)/D15</f>
        <v>0.2853370626274549</v>
      </c>
      <c r="F15" s="148">
        <v>190536</v>
      </c>
      <c r="G15" s="118">
        <f>(C15-F15)/F15</f>
        <v>-0.8618536734010975</v>
      </c>
      <c r="H15" s="152"/>
      <c r="I15" s="18"/>
      <c r="J15" s="9"/>
    </row>
    <row r="16" spans="2:10" ht="12.75">
      <c r="B16" s="159" t="s">
        <v>24</v>
      </c>
      <c r="C16" s="143">
        <f>SUM(C14:C15)</f>
        <v>28711.85606060606</v>
      </c>
      <c r="D16" s="143">
        <f>SUM(D14:D15)</f>
        <v>23569.285714285714</v>
      </c>
      <c r="E16" s="118">
        <f>(C16-D16)/D16</f>
        <v>0.21818948646387504</v>
      </c>
      <c r="F16" s="143">
        <f>SUM(F14:F15)</f>
        <v>242264</v>
      </c>
      <c r="G16" s="118">
        <f>(C16-F16)/F16</f>
        <v>-0.8814852555038881</v>
      </c>
      <c r="H16" s="152">
        <v>27344.5</v>
      </c>
      <c r="I16" s="18">
        <f>(C16-H16)/H16</f>
        <v>0.0500047929421295</v>
      </c>
      <c r="J16" s="25"/>
    </row>
    <row r="17" spans="2:10" ht="12.75">
      <c r="B17" s="15"/>
      <c r="C17" s="143"/>
      <c r="D17" s="143"/>
      <c r="E17" s="118"/>
      <c r="F17" s="149"/>
      <c r="G17" s="118"/>
      <c r="H17" s="141"/>
      <c r="I17" s="18"/>
      <c r="J17" s="9"/>
    </row>
    <row r="18" spans="2:10" ht="12.75">
      <c r="B18" s="159" t="s">
        <v>25</v>
      </c>
      <c r="C18" s="143">
        <f aca="true" t="shared" si="0" ref="C18:D20">C14/C10</f>
        <v>159.3338383838384</v>
      </c>
      <c r="D18" s="143">
        <f t="shared" si="0"/>
        <v>171.70714285714286</v>
      </c>
      <c r="E18" s="118">
        <f>(C18-D18)/D18</f>
        <v>-0.07206051109707651</v>
      </c>
      <c r="F18" s="143">
        <f>F14/F10</f>
        <v>2586.4</v>
      </c>
      <c r="G18" s="118">
        <f>(C18-F18)/F18</f>
        <v>-0.9383955156264157</v>
      </c>
      <c r="H18" s="152"/>
      <c r="I18" s="18"/>
      <c r="J18" s="9"/>
    </row>
    <row r="19" spans="2:10" ht="12.75">
      <c r="B19" s="159" t="s">
        <v>26</v>
      </c>
      <c r="C19" s="143">
        <f t="shared" si="0"/>
        <v>548.3718434343434</v>
      </c>
      <c r="D19" s="143">
        <f t="shared" si="0"/>
        <v>455.0790476190476</v>
      </c>
      <c r="E19" s="118">
        <f>(C19-D19)/D19</f>
        <v>0.20500349621323888</v>
      </c>
      <c r="F19" s="143">
        <f>F15/F11</f>
        <v>4536.571428571428</v>
      </c>
      <c r="G19" s="118">
        <f>(C19-F19)/F19</f>
        <v>-0.8791219642259602</v>
      </c>
      <c r="H19" s="152"/>
      <c r="I19" s="18"/>
      <c r="J19" s="9"/>
    </row>
    <row r="20" spans="2:10" ht="12.75">
      <c r="B20" s="159" t="s">
        <v>27</v>
      </c>
      <c r="C20" s="143">
        <f t="shared" si="0"/>
        <v>455.743746993747</v>
      </c>
      <c r="D20" s="143">
        <f t="shared" si="0"/>
        <v>374.1156462585034</v>
      </c>
      <c r="E20" s="118">
        <f>(C20-D20)/D20</f>
        <v>0.2181894864638751</v>
      </c>
      <c r="F20" s="143">
        <f>F16/F12</f>
        <v>3907.483870967742</v>
      </c>
      <c r="G20" s="118">
        <f>(C20-F20)/F20</f>
        <v>-0.8833664419244612</v>
      </c>
      <c r="H20" s="152">
        <f>H16/H12</f>
        <v>414.31060606060606</v>
      </c>
      <c r="I20" s="18">
        <f>(C20-H20)/H20</f>
        <v>0.10000502117746898</v>
      </c>
      <c r="J20" s="9"/>
    </row>
    <row r="21" spans="2:10" ht="12.75">
      <c r="B21" s="159" t="s">
        <v>28</v>
      </c>
      <c r="C21" s="144">
        <v>36</v>
      </c>
      <c r="D21" s="144">
        <v>29</v>
      </c>
      <c r="E21" s="118">
        <f>(C21-D21)/D21</f>
        <v>0.2413793103448276</v>
      </c>
      <c r="F21" s="138">
        <v>28</v>
      </c>
      <c r="G21" s="118">
        <f>(C21-F21)/F21</f>
        <v>0.2857142857142857</v>
      </c>
      <c r="H21" s="153"/>
      <c r="I21" s="18"/>
      <c r="J21" s="9"/>
    </row>
    <row r="22" spans="2:10" ht="12.75">
      <c r="B22" s="160"/>
      <c r="C22" s="111"/>
      <c r="D22" s="111"/>
      <c r="E22" s="119"/>
      <c r="F22" s="20"/>
      <c r="G22" s="119"/>
      <c r="H22" s="154"/>
      <c r="I22" s="31"/>
      <c r="J22" s="9"/>
    </row>
    <row r="23" spans="2:10" ht="12.75">
      <c r="B23" s="178" t="s">
        <v>29</v>
      </c>
      <c r="C23" s="116">
        <v>5131</v>
      </c>
      <c r="D23" s="116">
        <v>5678</v>
      </c>
      <c r="E23" s="191">
        <f>(C23-D23)/D23</f>
        <v>-0.09633673828812962</v>
      </c>
      <c r="F23" s="194">
        <v>121155</v>
      </c>
      <c r="G23" s="120">
        <f>(C23-F23)/F23</f>
        <v>-0.9576492922289629</v>
      </c>
      <c r="H23" s="142"/>
      <c r="I23" s="18"/>
      <c r="J23" s="9"/>
    </row>
    <row r="24" spans="2:10" ht="12.75">
      <c r="B24" s="178" t="s">
        <v>30</v>
      </c>
      <c r="C24" s="27">
        <v>31933</v>
      </c>
      <c r="D24" s="27">
        <v>26453</v>
      </c>
      <c r="E24" s="192">
        <f>(C24-D24)/D24</f>
        <v>0.20715986844592296</v>
      </c>
      <c r="F24" s="122">
        <v>269407</v>
      </c>
      <c r="G24" s="18">
        <f>(C24-F24)/F24</f>
        <v>-0.8814693010946264</v>
      </c>
      <c r="H24" s="142"/>
      <c r="I24" s="18"/>
      <c r="J24" s="26"/>
    </row>
    <row r="25" spans="2:10" ht="12.75">
      <c r="B25" s="178" t="s">
        <v>31</v>
      </c>
      <c r="C25" s="122">
        <v>12303</v>
      </c>
      <c r="D25" s="122">
        <v>12303</v>
      </c>
      <c r="E25" s="192">
        <f>(C25-D25)/D25</f>
        <v>0</v>
      </c>
      <c r="F25" s="27">
        <v>80086.475</v>
      </c>
      <c r="G25" s="18">
        <f>(C25-F25)/F25</f>
        <v>-0.8463785551805095</v>
      </c>
      <c r="H25" s="140">
        <f>200000/12</f>
        <v>16666.666666666668</v>
      </c>
      <c r="I25" s="18">
        <f>(C25-H25)/H25</f>
        <v>-0.26182000000000005</v>
      </c>
      <c r="J25" s="9"/>
    </row>
    <row r="26" spans="2:10" ht="12.75">
      <c r="B26" s="178" t="s">
        <v>32</v>
      </c>
      <c r="C26" s="27">
        <f>SUM(C23:C25)</f>
        <v>49367</v>
      </c>
      <c r="D26" s="140">
        <f>SUM(D23:D25)</f>
        <v>44434</v>
      </c>
      <c r="E26" s="192">
        <f>(C26-D26)/D26</f>
        <v>0.11101858936850159</v>
      </c>
      <c r="F26" s="27">
        <f>SUM(F23:F25)</f>
        <v>470648.475</v>
      </c>
      <c r="G26" s="18">
        <f>(C26-F26)/F26</f>
        <v>-0.89510855208869</v>
      </c>
      <c r="H26" s="140">
        <f>655000/12</f>
        <v>54583.333333333336</v>
      </c>
      <c r="I26" s="18">
        <f>(C26-H26)/H26</f>
        <v>-0.0955664122137405</v>
      </c>
      <c r="J26" s="26"/>
    </row>
    <row r="27" spans="2:10" ht="12.75">
      <c r="B27" s="180"/>
      <c r="C27" s="23"/>
      <c r="D27" s="20"/>
      <c r="E27" s="192"/>
      <c r="F27" s="19"/>
      <c r="G27" s="18"/>
      <c r="H27" s="141"/>
      <c r="I27" s="18"/>
      <c r="J27" s="9"/>
    </row>
    <row r="28" spans="2:10" ht="12.75">
      <c r="B28" s="178" t="s">
        <v>33</v>
      </c>
      <c r="C28" s="28">
        <f>C23/C10</f>
        <v>342.06666666666666</v>
      </c>
      <c r="D28" s="181">
        <f>D23/D10</f>
        <v>315.44444444444446</v>
      </c>
      <c r="E28" s="192">
        <f>(C28-D28)/D28</f>
        <v>0.0843959140542444</v>
      </c>
      <c r="F28" s="27">
        <f>F23/F10</f>
        <v>6057.75</v>
      </c>
      <c r="G28" s="18">
        <f>(C28-F28)/F28</f>
        <v>-0.9435323896386172</v>
      </c>
      <c r="H28" s="142"/>
      <c r="I28" s="18"/>
      <c r="J28" s="26"/>
    </row>
    <row r="29" spans="2:10" ht="12.75">
      <c r="B29" s="178" t="s">
        <v>34</v>
      </c>
      <c r="C29" s="28">
        <f>C24/C11</f>
        <v>665.2708333333334</v>
      </c>
      <c r="D29" s="181">
        <f>D24/D11</f>
        <v>587.8444444444444</v>
      </c>
      <c r="E29" s="192">
        <f>(C29-D29)/D29</f>
        <v>0.13171237666805286</v>
      </c>
      <c r="F29" s="27">
        <f>F24/F11</f>
        <v>6414.452380952381</v>
      </c>
      <c r="G29" s="18">
        <f>(C29-F29)/F29</f>
        <v>-0.8962856384577981</v>
      </c>
      <c r="H29" s="142"/>
      <c r="I29" s="18"/>
      <c r="J29" s="26"/>
    </row>
    <row r="30" spans="2:10" ht="12.75">
      <c r="B30" s="178" t="s">
        <v>35</v>
      </c>
      <c r="C30" s="28">
        <f>(C23+C24)/C12</f>
        <v>588.3174603174604</v>
      </c>
      <c r="D30" s="181">
        <f>(D23+D24)/D12</f>
        <v>510.015873015873</v>
      </c>
      <c r="E30" s="192">
        <f>(C30-D30)/D30</f>
        <v>0.15352774579066952</v>
      </c>
      <c r="F30" s="195">
        <f>(F23+F24)/F12</f>
        <v>6299.387096774193</v>
      </c>
      <c r="G30" s="18">
        <f>(C30-F30)/F30</f>
        <v>-0.9066071903060653</v>
      </c>
      <c r="H30" s="181">
        <f>(H26-H25)/H12</f>
        <v>574.4949494949495</v>
      </c>
      <c r="I30" s="18">
        <f>(C30-H30)/H30</f>
        <v>0.024060282574568284</v>
      </c>
      <c r="J30" s="26"/>
    </row>
    <row r="31" spans="2:10" ht="12.75">
      <c r="B31" s="180"/>
      <c r="C31" s="23"/>
      <c r="D31" s="138"/>
      <c r="E31" s="192"/>
      <c r="F31" s="196"/>
      <c r="G31" s="18"/>
      <c r="H31" s="141"/>
      <c r="I31" s="18"/>
      <c r="J31" s="9"/>
    </row>
    <row r="32" spans="2:10" ht="12.75">
      <c r="B32" s="178" t="s">
        <v>36</v>
      </c>
      <c r="C32" s="29">
        <f>C14/C23</f>
        <v>0.465797617571151</v>
      </c>
      <c r="D32" s="179">
        <f>D14/D23</f>
        <v>0.5443340210335631</v>
      </c>
      <c r="E32" s="192">
        <f>(C32-D32)/D32</f>
        <v>-0.14427979958572093</v>
      </c>
      <c r="F32" s="29">
        <f>F14/F23</f>
        <v>0.4269572035821881</v>
      </c>
      <c r="G32" s="18">
        <f>(C32-F34)/F34</f>
        <v>-0.09509073420526618</v>
      </c>
      <c r="H32" s="155"/>
      <c r="I32" s="18"/>
      <c r="J32" s="9"/>
    </row>
    <row r="33" spans="2:10" ht="12.75">
      <c r="B33" s="178" t="s">
        <v>37</v>
      </c>
      <c r="C33" s="29">
        <f>C15/C24</f>
        <v>0.8242836089577704</v>
      </c>
      <c r="D33" s="179">
        <f>D15/D24</f>
        <v>0.7741487597950003</v>
      </c>
      <c r="E33" s="192">
        <f>(C33-D33)/D33</f>
        <v>0.06476126006588985</v>
      </c>
      <c r="F33" s="29">
        <f>F15/F24</f>
        <v>0.7072422023184253</v>
      </c>
      <c r="G33" s="18">
        <f>(C33-F33)/F33</f>
        <v>0.165489850938857</v>
      </c>
      <c r="H33" s="142"/>
      <c r="I33" s="18"/>
      <c r="J33" s="9"/>
    </row>
    <row r="34" spans="2:10" ht="12.75">
      <c r="B34" s="178" t="s">
        <v>38</v>
      </c>
      <c r="C34" s="29">
        <f>C16/C26</f>
        <v>0.5816001794843936</v>
      </c>
      <c r="D34" s="29">
        <f>D16/D26</f>
        <v>0.5304335804628373</v>
      </c>
      <c r="E34" s="192">
        <f>(C34-D34)/D34</f>
        <v>0.09646183972159182</v>
      </c>
      <c r="F34" s="29">
        <f>F16/F26</f>
        <v>0.5147451078004662</v>
      </c>
      <c r="G34" s="18">
        <f>(C34-F34)/F34</f>
        <v>0.12987995547855266</v>
      </c>
      <c r="H34" s="182">
        <v>0.690517676767677</v>
      </c>
      <c r="I34" s="18">
        <f>(C34-H34)/H34</f>
        <v>-0.15773310510040484</v>
      </c>
      <c r="J34" s="9"/>
    </row>
    <row r="35" spans="2:10" ht="12.75">
      <c r="B35" s="178" t="s">
        <v>39</v>
      </c>
      <c r="C35" s="29"/>
      <c r="D35" s="145"/>
      <c r="E35" s="192"/>
      <c r="F35" s="19"/>
      <c r="G35" s="18"/>
      <c r="H35" s="140"/>
      <c r="I35" s="18"/>
      <c r="J35" s="9"/>
    </row>
    <row r="36" spans="2:10" ht="12.75">
      <c r="B36" s="180"/>
      <c r="C36" s="19"/>
      <c r="D36" s="20"/>
      <c r="E36" s="192"/>
      <c r="F36" s="23"/>
      <c r="G36" s="18"/>
      <c r="H36" s="141"/>
      <c r="I36" s="18"/>
      <c r="J36" s="9"/>
    </row>
    <row r="37" spans="2:10" ht="12.75">
      <c r="B37" s="178" t="s">
        <v>40</v>
      </c>
      <c r="C37" s="27"/>
      <c r="D37" s="115"/>
      <c r="E37" s="192"/>
      <c r="F37" s="197"/>
      <c r="G37" s="18"/>
      <c r="H37" s="140"/>
      <c r="I37" s="18"/>
      <c r="J37" s="9"/>
    </row>
    <row r="38" spans="2:10" ht="12.75">
      <c r="B38" s="178" t="s">
        <v>41</v>
      </c>
      <c r="C38" s="23"/>
      <c r="D38" s="138"/>
      <c r="E38" s="192"/>
      <c r="F38" s="198"/>
      <c r="G38" s="18"/>
      <c r="H38" s="142"/>
      <c r="I38" s="18"/>
      <c r="J38" s="9"/>
    </row>
    <row r="39" spans="2:10" ht="12.75">
      <c r="B39" s="178"/>
      <c r="C39" s="30"/>
      <c r="D39" s="115"/>
      <c r="E39" s="193"/>
      <c r="F39" s="30"/>
      <c r="G39" s="18"/>
      <c r="H39" s="140"/>
      <c r="I39" s="18"/>
      <c r="J39" s="9"/>
    </row>
    <row r="40" spans="2:10" ht="12.75">
      <c r="B40" s="161" t="s">
        <v>81</v>
      </c>
      <c r="C40" s="166"/>
      <c r="D40" s="199"/>
      <c r="E40" s="117"/>
      <c r="F40" s="116"/>
      <c r="G40" s="117"/>
      <c r="H40" s="139"/>
      <c r="I40" s="120"/>
      <c r="J40" s="9"/>
    </row>
    <row r="41" spans="2:10" ht="12.75">
      <c r="B41" s="162" t="s">
        <v>92</v>
      </c>
      <c r="C41" s="167"/>
      <c r="D41" s="200"/>
      <c r="E41" s="118"/>
      <c r="F41" s="201"/>
      <c r="G41" s="118"/>
      <c r="H41" s="140"/>
      <c r="I41" s="18"/>
      <c r="J41" s="9"/>
    </row>
    <row r="42" spans="2:10" ht="12.75">
      <c r="B42" s="177" t="s">
        <v>93</v>
      </c>
      <c r="C42" s="250">
        <v>2727</v>
      </c>
      <c r="D42" s="167">
        <v>0</v>
      </c>
      <c r="E42" s="118"/>
      <c r="F42" s="201">
        <v>6283</v>
      </c>
      <c r="G42" s="118"/>
      <c r="H42" s="140">
        <v>6283</v>
      </c>
      <c r="I42" s="18"/>
      <c r="J42" s="9"/>
    </row>
    <row r="43" spans="2:10" ht="12.75">
      <c r="B43" s="177" t="s">
        <v>75</v>
      </c>
      <c r="C43" s="250">
        <v>1125</v>
      </c>
      <c r="D43" s="167">
        <v>0</v>
      </c>
      <c r="E43" s="118"/>
      <c r="F43" s="201">
        <v>1113</v>
      </c>
      <c r="G43" s="118"/>
      <c r="H43" s="140">
        <v>1113</v>
      </c>
      <c r="I43" s="18"/>
      <c r="J43" s="9"/>
    </row>
    <row r="44" spans="2:10" ht="12.75">
      <c r="B44" s="159" t="s">
        <v>42</v>
      </c>
      <c r="C44" s="250">
        <v>3538</v>
      </c>
      <c r="D44" s="167">
        <v>2890</v>
      </c>
      <c r="E44" s="118">
        <f>(C44-D44)/D44</f>
        <v>0.22422145328719723</v>
      </c>
      <c r="F44" s="202">
        <v>53311</v>
      </c>
      <c r="G44" s="118"/>
      <c r="H44" s="140">
        <v>52644</v>
      </c>
      <c r="I44" s="18"/>
      <c r="J44" s="9"/>
    </row>
    <row r="45" spans="2:10" ht="12.75">
      <c r="B45" s="159" t="s">
        <v>43</v>
      </c>
      <c r="C45" s="250">
        <v>7896</v>
      </c>
      <c r="D45" s="167">
        <v>4458</v>
      </c>
      <c r="E45" s="118">
        <f aca="true" t="shared" si="1" ref="E45:E51">(C45-D45)/D45</f>
        <v>0.7711978465679677</v>
      </c>
      <c r="F45" s="202">
        <v>77763</v>
      </c>
      <c r="G45" s="118"/>
      <c r="H45" s="140">
        <v>70471</v>
      </c>
      <c r="I45" s="18"/>
      <c r="J45" s="9"/>
    </row>
    <row r="46" spans="2:10" ht="12.75">
      <c r="B46" s="159" t="s">
        <v>44</v>
      </c>
      <c r="C46" s="250">
        <v>5368</v>
      </c>
      <c r="D46" s="167">
        <v>3350</v>
      </c>
      <c r="E46" s="118">
        <f t="shared" si="1"/>
        <v>0.6023880597014926</v>
      </c>
      <c r="F46" s="202">
        <v>40033</v>
      </c>
      <c r="G46" s="118"/>
      <c r="H46" s="140">
        <v>37217</v>
      </c>
      <c r="I46" s="18"/>
      <c r="J46" s="9"/>
    </row>
    <row r="47" spans="2:10" ht="12.75">
      <c r="B47" s="159" t="s">
        <v>45</v>
      </c>
      <c r="C47" s="250">
        <v>1062</v>
      </c>
      <c r="D47" s="167">
        <v>788</v>
      </c>
      <c r="E47" s="118">
        <f t="shared" si="1"/>
        <v>0.3477157360406091</v>
      </c>
      <c r="F47" s="202">
        <v>18064</v>
      </c>
      <c r="G47" s="118"/>
      <c r="H47" s="140">
        <v>14861</v>
      </c>
      <c r="I47" s="18"/>
      <c r="J47" s="9"/>
    </row>
    <row r="48" spans="2:10" ht="12.75">
      <c r="B48" s="159" t="s">
        <v>46</v>
      </c>
      <c r="C48" s="250">
        <v>284</v>
      </c>
      <c r="D48" s="167">
        <v>345</v>
      </c>
      <c r="E48" s="118">
        <f t="shared" si="1"/>
        <v>-0.17681159420289855</v>
      </c>
      <c r="F48" s="202">
        <v>14542</v>
      </c>
      <c r="G48" s="118"/>
      <c r="H48" s="140">
        <v>14279</v>
      </c>
      <c r="I48" s="18"/>
      <c r="J48" s="9"/>
    </row>
    <row r="49" spans="2:10" ht="12.75">
      <c r="B49" s="159" t="s">
        <v>47</v>
      </c>
      <c r="C49" s="250">
        <v>128</v>
      </c>
      <c r="D49" s="205">
        <v>206</v>
      </c>
      <c r="E49" s="118">
        <f t="shared" si="1"/>
        <v>-0.3786407766990291</v>
      </c>
      <c r="F49" s="202">
        <v>4366</v>
      </c>
      <c r="G49" s="118"/>
      <c r="H49" s="140">
        <v>2177</v>
      </c>
      <c r="I49" s="18"/>
      <c r="J49" s="9"/>
    </row>
    <row r="50" spans="2:10" ht="12.75">
      <c r="B50" s="159" t="s">
        <v>48</v>
      </c>
      <c r="C50" s="250">
        <v>373</v>
      </c>
      <c r="D50" s="167">
        <v>753</v>
      </c>
      <c r="E50" s="118">
        <f t="shared" si="1"/>
        <v>-0.5046480743691899</v>
      </c>
      <c r="F50" s="202">
        <v>4579</v>
      </c>
      <c r="G50" s="118"/>
      <c r="H50" s="140">
        <v>2504</v>
      </c>
      <c r="I50" s="18"/>
      <c r="J50" s="9"/>
    </row>
    <row r="51" spans="2:10" ht="13.5" thickBot="1">
      <c r="B51" s="163" t="s">
        <v>49</v>
      </c>
      <c r="C51" s="250">
        <v>81</v>
      </c>
      <c r="D51" s="206">
        <v>115</v>
      </c>
      <c r="E51" s="119">
        <f t="shared" si="1"/>
        <v>-0.2956521739130435</v>
      </c>
      <c r="F51" s="203">
        <v>116</v>
      </c>
      <c r="G51" s="119"/>
      <c r="H51" s="156">
        <v>116</v>
      </c>
      <c r="I51" s="30"/>
      <c r="J51" s="9"/>
    </row>
    <row r="52" spans="2:10" ht="12.75">
      <c r="B52" s="15"/>
      <c r="C52" s="207"/>
      <c r="E52" s="147"/>
      <c r="F52" s="32"/>
      <c r="G52" s="118"/>
      <c r="H52" s="115"/>
      <c r="I52" s="121"/>
      <c r="J52" s="9"/>
    </row>
    <row r="53" spans="2:10" ht="12.75">
      <c r="B53" s="33" t="s">
        <v>50</v>
      </c>
      <c r="C53" s="225">
        <v>16</v>
      </c>
      <c r="D53" s="225">
        <v>15</v>
      </c>
      <c r="E53" s="226"/>
      <c r="F53" s="227"/>
      <c r="G53" s="228"/>
      <c r="H53" s="229"/>
      <c r="I53" s="227"/>
      <c r="J53" s="9"/>
    </row>
    <row r="54" spans="2:10" ht="12.75">
      <c r="B54" s="15" t="s">
        <v>51</v>
      </c>
      <c r="C54" s="225">
        <v>19</v>
      </c>
      <c r="D54" s="225">
        <v>19</v>
      </c>
      <c r="E54" s="226"/>
      <c r="F54" s="227"/>
      <c r="G54" s="228"/>
      <c r="H54" s="226"/>
      <c r="I54" s="227"/>
      <c r="J54" s="9"/>
    </row>
    <row r="55" spans="2:10" ht="12.75">
      <c r="B55" s="35" t="s">
        <v>52</v>
      </c>
      <c r="C55" s="208"/>
      <c r="D55" s="208">
        <v>11</v>
      </c>
      <c r="E55" s="226"/>
      <c r="F55" s="227"/>
      <c r="G55" s="228"/>
      <c r="H55" s="226"/>
      <c r="I55" s="227"/>
      <c r="J55" s="9"/>
    </row>
    <row r="56" spans="2:10" ht="12.75">
      <c r="B56" s="1"/>
      <c r="E56" s="10"/>
      <c r="F56" s="32"/>
      <c r="G56" s="10"/>
      <c r="H56" s="10"/>
      <c r="I56" s="10"/>
      <c r="J56" s="9"/>
    </row>
    <row r="57" spans="1:10" ht="12.75">
      <c r="A57" s="241"/>
      <c r="B57" s="187"/>
      <c r="C57" s="248"/>
      <c r="D57" s="138"/>
      <c r="E57" s="240"/>
      <c r="F57" s="20"/>
      <c r="G57" s="240"/>
      <c r="H57" s="20"/>
      <c r="I57" s="240"/>
      <c r="J57" s="2"/>
    </row>
    <row r="58" spans="2:10" ht="12.75">
      <c r="B58" s="187"/>
      <c r="C58" s="248"/>
      <c r="D58" s="138"/>
      <c r="E58" s="240"/>
      <c r="F58" s="20"/>
      <c r="G58" s="240"/>
      <c r="H58" s="20"/>
      <c r="I58" s="240"/>
      <c r="J58" s="22"/>
    </row>
    <row r="59" spans="2:10" ht="12.75">
      <c r="B59" s="187"/>
      <c r="C59" s="248"/>
      <c r="D59" s="146"/>
      <c r="E59" s="242"/>
      <c r="F59" s="121"/>
      <c r="G59" s="242"/>
      <c r="H59" s="242"/>
      <c r="I59" s="242"/>
      <c r="J59" s="9"/>
    </row>
    <row r="60" spans="2:10" ht="12.75">
      <c r="B60" s="249"/>
      <c r="C60" s="248"/>
      <c r="E60" s="204"/>
      <c r="F60" s="32"/>
      <c r="G60" s="10"/>
      <c r="H60" s="10"/>
      <c r="I60" s="10"/>
      <c r="J60" s="9"/>
    </row>
    <row r="61" spans="2:5" ht="12.75">
      <c r="B61" s="187"/>
      <c r="C61" s="248"/>
      <c r="E61" s="110"/>
    </row>
    <row r="62" spans="2:5" ht="12.75">
      <c r="B62" s="187"/>
      <c r="C62" s="248"/>
      <c r="E62" s="110"/>
    </row>
    <row r="63" spans="2:5" ht="12.75">
      <c r="B63" s="187"/>
      <c r="C63" s="248"/>
      <c r="E63" s="110"/>
    </row>
    <row r="64" spans="2:5" ht="12.75">
      <c r="B64" s="187"/>
      <c r="C64" s="248"/>
      <c r="E64" s="110"/>
    </row>
    <row r="65" spans="2:3" ht="12.75">
      <c r="B65" s="187"/>
      <c r="C65" s="248"/>
    </row>
    <row r="66" spans="2:3" ht="12.75">
      <c r="B66" s="187"/>
      <c r="C66" s="248"/>
    </row>
    <row r="68" ht="12.75">
      <c r="E68" s="110"/>
    </row>
    <row r="69" ht="12.75">
      <c r="E69" s="110"/>
    </row>
    <row r="70" ht="12.75">
      <c r="E70" s="110"/>
    </row>
  </sheetData>
  <printOptions/>
  <pageMargins left="0.75" right="0.75" top="1" bottom="1" header="0.5" footer="0.5"/>
  <pageSetup horizontalDpi="600" verticalDpi="600" orientation="portrait" scale="80" r:id="rId1"/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A11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IV6"/>
    </sheetView>
  </sheetViews>
  <sheetFormatPr defaultColWidth="9.140625" defaultRowHeight="12.75"/>
  <cols>
    <col min="1" max="1" width="2.00390625" style="0" customWidth="1"/>
    <col min="2" max="2" width="38.7109375" style="0" bestFit="1" customWidth="1"/>
    <col min="3" max="3" width="9.421875" style="0" bestFit="1" customWidth="1"/>
    <col min="4" max="5" width="10.421875" style="0" bestFit="1" customWidth="1"/>
    <col min="6" max="7" width="9.28125" style="0" customWidth="1"/>
    <col min="8" max="10" width="9.28125" style="0" hidden="1" customWidth="1"/>
    <col min="11" max="11" width="10.140625" style="0" hidden="1" customWidth="1"/>
    <col min="12" max="13" width="9.28125" style="0" hidden="1" customWidth="1"/>
    <col min="14" max="14" width="9.140625" style="0" hidden="1" customWidth="1"/>
    <col min="15" max="16" width="10.28125" style="0" customWidth="1"/>
    <col min="17" max="17" width="13.7109375" style="0" customWidth="1"/>
    <col min="18" max="18" width="10.57421875" style="0" customWidth="1"/>
  </cols>
  <sheetData>
    <row r="3" spans="2:16" ht="18">
      <c r="B3" s="36" t="s">
        <v>80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6"/>
      <c r="P3" s="6"/>
    </row>
    <row r="4" spans="2:20" ht="13.5" thickBot="1">
      <c r="B4" s="24"/>
      <c r="T4" s="39"/>
    </row>
    <row r="5" spans="2:21" ht="12.75">
      <c r="B5" s="40"/>
      <c r="C5" s="41" t="s">
        <v>12</v>
      </c>
      <c r="D5" s="41" t="s">
        <v>1</v>
      </c>
      <c r="E5" s="41" t="s">
        <v>2</v>
      </c>
      <c r="F5" s="41" t="s">
        <v>13</v>
      </c>
      <c r="G5" s="41" t="s">
        <v>4</v>
      </c>
      <c r="H5" s="42" t="s">
        <v>5</v>
      </c>
      <c r="I5" s="41" t="s">
        <v>6</v>
      </c>
      <c r="J5" s="42" t="s">
        <v>7</v>
      </c>
      <c r="K5" s="41" t="s">
        <v>8</v>
      </c>
      <c r="L5" s="41" t="s">
        <v>9</v>
      </c>
      <c r="M5" s="41" t="s">
        <v>10</v>
      </c>
      <c r="N5" s="41" t="s">
        <v>11</v>
      </c>
      <c r="O5" s="43" t="s">
        <v>79</v>
      </c>
      <c r="P5" s="43" t="s">
        <v>69</v>
      </c>
      <c r="Q5" s="123" t="s">
        <v>68</v>
      </c>
      <c r="R5" s="124" t="s">
        <v>64</v>
      </c>
      <c r="S5" s="1"/>
      <c r="T5" s="44"/>
      <c r="U5" s="1"/>
    </row>
    <row r="6" spans="2:20" ht="12.75">
      <c r="B6" s="125" t="s">
        <v>15</v>
      </c>
      <c r="C6" s="49"/>
      <c r="D6" s="49">
        <v>0</v>
      </c>
      <c r="E6" s="49">
        <v>0</v>
      </c>
      <c r="F6" s="49">
        <v>0</v>
      </c>
      <c r="G6" s="49">
        <v>0</v>
      </c>
      <c r="H6" s="49"/>
      <c r="I6" s="49"/>
      <c r="J6" s="49"/>
      <c r="K6" s="49"/>
      <c r="L6" s="49"/>
      <c r="M6" s="49"/>
      <c r="N6" s="49"/>
      <c r="O6" s="126">
        <f>SUM(C6:N6)</f>
        <v>0</v>
      </c>
      <c r="P6" s="126">
        <v>1</v>
      </c>
      <c r="Q6" s="245">
        <v>1</v>
      </c>
      <c r="R6" s="127">
        <f>O6-Q6</f>
        <v>-1</v>
      </c>
      <c r="T6" s="48"/>
    </row>
    <row r="7" spans="2:20" ht="12.75">
      <c r="B7" s="125" t="s">
        <v>16</v>
      </c>
      <c r="C7" s="49"/>
      <c r="D7" s="49">
        <v>0</v>
      </c>
      <c r="E7" s="49">
        <v>2</v>
      </c>
      <c r="F7" s="49">
        <v>1</v>
      </c>
      <c r="G7" s="49">
        <v>3</v>
      </c>
      <c r="H7" s="49"/>
      <c r="I7" s="49"/>
      <c r="J7" s="49"/>
      <c r="K7" s="49"/>
      <c r="L7" s="49"/>
      <c r="M7" s="49"/>
      <c r="N7" s="49"/>
      <c r="O7" s="126">
        <f>SUM(C7:N7)</f>
        <v>6</v>
      </c>
      <c r="P7" s="126">
        <v>13</v>
      </c>
      <c r="Q7" s="245">
        <v>3</v>
      </c>
      <c r="R7" s="127">
        <f>O7-Q7</f>
        <v>3</v>
      </c>
      <c r="T7" s="48"/>
    </row>
    <row r="8" spans="2:20" ht="12.75">
      <c r="B8" s="176" t="s">
        <v>17</v>
      </c>
      <c r="C8" s="49">
        <v>1</v>
      </c>
      <c r="D8" s="49">
        <v>0</v>
      </c>
      <c r="E8" s="49">
        <v>1</v>
      </c>
      <c r="F8" s="49">
        <v>0</v>
      </c>
      <c r="G8" s="49">
        <v>3</v>
      </c>
      <c r="H8" s="49"/>
      <c r="I8" s="49"/>
      <c r="J8" s="49"/>
      <c r="K8" s="49"/>
      <c r="L8" s="49"/>
      <c r="M8" s="49"/>
      <c r="N8" s="49"/>
      <c r="O8" s="126">
        <f>SUM(C8:N8)</f>
        <v>5</v>
      </c>
      <c r="P8" s="126">
        <v>4</v>
      </c>
      <c r="Q8" s="245">
        <v>7</v>
      </c>
      <c r="R8" s="127">
        <f>O8-Q8</f>
        <v>-2</v>
      </c>
      <c r="T8" s="48"/>
    </row>
    <row r="9" spans="2:20" ht="12.75">
      <c r="B9" s="125" t="s">
        <v>18</v>
      </c>
      <c r="C9" s="49">
        <v>1</v>
      </c>
      <c r="D9" s="49">
        <v>1</v>
      </c>
      <c r="E9" s="49">
        <v>1</v>
      </c>
      <c r="F9" s="49">
        <v>0</v>
      </c>
      <c r="G9" s="49">
        <v>0</v>
      </c>
      <c r="H9" s="49"/>
      <c r="I9" s="49"/>
      <c r="J9" s="49"/>
      <c r="K9" s="49"/>
      <c r="L9" s="49"/>
      <c r="M9" s="49"/>
      <c r="N9" s="49"/>
      <c r="O9" s="126">
        <f>SUM(C9:N9)</f>
        <v>3</v>
      </c>
      <c r="P9" s="126">
        <v>2</v>
      </c>
      <c r="Q9" s="245">
        <v>1</v>
      </c>
      <c r="R9" s="127">
        <f>O9-Q9</f>
        <v>2</v>
      </c>
      <c r="T9" s="48"/>
    </row>
    <row r="10" spans="2:20" ht="12.75">
      <c r="B10" s="12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129"/>
      <c r="O10" s="126"/>
      <c r="P10" s="126"/>
      <c r="Q10" s="126"/>
      <c r="R10" s="125"/>
      <c r="T10" s="48"/>
    </row>
    <row r="11" spans="2:20" ht="12.75">
      <c r="B11" s="125" t="s">
        <v>19</v>
      </c>
      <c r="C11" s="49">
        <v>19</v>
      </c>
      <c r="D11" s="49">
        <v>19</v>
      </c>
      <c r="E11" s="49">
        <v>18</v>
      </c>
      <c r="F11" s="49">
        <v>18</v>
      </c>
      <c r="G11" s="49">
        <v>15</v>
      </c>
      <c r="H11" s="49"/>
      <c r="I11" s="49"/>
      <c r="J11" s="49"/>
      <c r="K11" s="49"/>
      <c r="L11" s="49"/>
      <c r="M11" s="49"/>
      <c r="N11" s="49"/>
      <c r="O11" s="246">
        <f>AVERAGE(C11:N11)</f>
        <v>17.8</v>
      </c>
      <c r="P11" s="49">
        <v>25</v>
      </c>
      <c r="Q11" s="49">
        <v>39</v>
      </c>
      <c r="R11" s="130">
        <f>O11/Q11-1</f>
        <v>-0.5435897435897435</v>
      </c>
      <c r="S11" s="53" t="s">
        <v>72</v>
      </c>
      <c r="T11" s="48"/>
    </row>
    <row r="12" spans="2:20" ht="12.75">
      <c r="B12" s="125" t="s">
        <v>20</v>
      </c>
      <c r="C12" s="49">
        <v>42</v>
      </c>
      <c r="D12" s="49">
        <v>42</v>
      </c>
      <c r="E12" s="49">
        <v>44</v>
      </c>
      <c r="F12" s="49">
        <v>45</v>
      </c>
      <c r="G12" s="49">
        <v>48</v>
      </c>
      <c r="H12" s="49"/>
      <c r="I12" s="49"/>
      <c r="J12" s="49"/>
      <c r="K12" s="49"/>
      <c r="L12" s="49"/>
      <c r="M12" s="49"/>
      <c r="N12" s="49"/>
      <c r="O12" s="246">
        <f>AVERAGE(C12:N12)</f>
        <v>44.2</v>
      </c>
      <c r="P12" s="49">
        <v>37</v>
      </c>
      <c r="Q12" s="49">
        <v>25</v>
      </c>
      <c r="R12" s="130">
        <f>O12/Q12-1</f>
        <v>0.768</v>
      </c>
      <c r="T12" s="48"/>
    </row>
    <row r="13" spans="2:20" ht="12.75">
      <c r="B13" s="125" t="s">
        <v>21</v>
      </c>
      <c r="C13" s="49">
        <f>C12+C11</f>
        <v>61</v>
      </c>
      <c r="D13" s="49">
        <f>D12+D11</f>
        <v>61</v>
      </c>
      <c r="E13" s="49">
        <f>E12+E11</f>
        <v>62</v>
      </c>
      <c r="F13" s="49">
        <f>F12+F11</f>
        <v>63</v>
      </c>
      <c r="G13" s="49">
        <f>G12+G11</f>
        <v>63</v>
      </c>
      <c r="H13" s="49">
        <f aca="true" t="shared" si="0" ref="H13:N13">H12+H11</f>
        <v>0</v>
      </c>
      <c r="I13" s="49">
        <f t="shared" si="0"/>
        <v>0</v>
      </c>
      <c r="J13" s="49">
        <f t="shared" si="0"/>
        <v>0</v>
      </c>
      <c r="K13" s="49">
        <f t="shared" si="0"/>
        <v>0</v>
      </c>
      <c r="L13" s="49">
        <f t="shared" si="0"/>
        <v>0</v>
      </c>
      <c r="M13" s="49">
        <f t="shared" si="0"/>
        <v>0</v>
      </c>
      <c r="N13" s="49">
        <f t="shared" si="0"/>
        <v>0</v>
      </c>
      <c r="O13" s="129">
        <f>O12+O11</f>
        <v>62</v>
      </c>
      <c r="P13" s="49">
        <f>P12+P11</f>
        <v>62</v>
      </c>
      <c r="Q13" s="126">
        <f>SUM(Q11:Q12)</f>
        <v>64</v>
      </c>
      <c r="R13" s="130">
        <f>O13/Q13-1</f>
        <v>-0.03125</v>
      </c>
      <c r="T13" s="48"/>
    </row>
    <row r="14" spans="2:20" ht="12.75">
      <c r="B14" s="125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126"/>
      <c r="P14" s="126"/>
      <c r="Q14" s="126"/>
      <c r="R14" s="130"/>
      <c r="T14" s="48"/>
    </row>
    <row r="15" spans="2:20" ht="12.75">
      <c r="B15" s="125" t="s">
        <v>22</v>
      </c>
      <c r="C15" s="55">
        <v>3248</v>
      </c>
      <c r="D15" s="55">
        <v>3053.6857142857143</v>
      </c>
      <c r="E15" s="55">
        <v>3000.425714285714</v>
      </c>
      <c r="F15" s="55">
        <v>3090.7285714285713</v>
      </c>
      <c r="G15" s="55">
        <v>2390.007575757576</v>
      </c>
      <c r="H15" s="55"/>
      <c r="I15" s="55"/>
      <c r="J15" s="55"/>
      <c r="K15" s="56"/>
      <c r="L15" s="56"/>
      <c r="M15" s="55"/>
      <c r="N15" s="55"/>
      <c r="O15" s="126">
        <f>SUM(C15:N15)</f>
        <v>14782.847575757576</v>
      </c>
      <c r="P15" s="126">
        <v>24102.6441805719</v>
      </c>
      <c r="Q15" s="126">
        <v>30849.594486486487</v>
      </c>
      <c r="R15" s="130">
        <f>O15/Q15-1</f>
        <v>-0.5208090147754412</v>
      </c>
      <c r="T15" s="48"/>
    </row>
    <row r="16" spans="2:20" ht="12.75">
      <c r="B16" s="125" t="s">
        <v>23</v>
      </c>
      <c r="C16" s="55">
        <v>20641</v>
      </c>
      <c r="D16" s="55">
        <v>19542.535714285714</v>
      </c>
      <c r="E16" s="55">
        <v>21171.02857142857</v>
      </c>
      <c r="F16" s="55">
        <v>20478.557142857142</v>
      </c>
      <c r="G16" s="55">
        <v>26321.848484848484</v>
      </c>
      <c r="H16" s="55"/>
      <c r="I16" s="55"/>
      <c r="J16" s="55"/>
      <c r="K16" s="56"/>
      <c r="L16" s="56"/>
      <c r="M16" s="55"/>
      <c r="N16" s="55"/>
      <c r="O16" s="126">
        <f>SUM(C16:N16)</f>
        <v>108154.9699134199</v>
      </c>
      <c r="P16" s="126">
        <v>65285.261166358396</v>
      </c>
      <c r="Q16" s="126">
        <v>40916.95695135135</v>
      </c>
      <c r="R16" s="130">
        <f>O16/Q16-1</f>
        <v>1.6432799008492225</v>
      </c>
      <c r="T16" s="48"/>
    </row>
    <row r="17" spans="2:20" ht="12.75">
      <c r="B17" s="125" t="s">
        <v>24</v>
      </c>
      <c r="C17" s="57">
        <f>C16+C15</f>
        <v>23889</v>
      </c>
      <c r="D17" s="57">
        <f aca="true" t="shared" si="1" ref="D17:N17">D16+D15</f>
        <v>22596.22142857143</v>
      </c>
      <c r="E17" s="57">
        <f t="shared" si="1"/>
        <v>24171.454285714284</v>
      </c>
      <c r="F17" s="57">
        <f t="shared" si="1"/>
        <v>23569.285714285714</v>
      </c>
      <c r="G17" s="57">
        <f t="shared" si="1"/>
        <v>28711.85606060606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>O16+O15</f>
        <v>122937.81748917748</v>
      </c>
      <c r="P17" s="57">
        <f>P16+P15</f>
        <v>89387.90534693029</v>
      </c>
      <c r="Q17" s="126">
        <f>SUM(Q15:Q16)</f>
        <v>71766.55143783783</v>
      </c>
      <c r="R17" s="130">
        <f>O17/Q17-1</f>
        <v>0.7130238952008552</v>
      </c>
      <c r="T17" s="48"/>
    </row>
    <row r="18" spans="2:20" ht="12.75">
      <c r="B18" s="125"/>
      <c r="C18" s="58"/>
      <c r="D18" s="58"/>
      <c r="E18" s="58"/>
      <c r="F18" s="58"/>
      <c r="G18" s="58"/>
      <c r="H18" s="58"/>
      <c r="I18" s="49"/>
      <c r="J18" s="49"/>
      <c r="K18" s="57"/>
      <c r="L18" s="57"/>
      <c r="M18" s="57"/>
      <c r="N18" s="57"/>
      <c r="O18" s="126"/>
      <c r="P18" s="126"/>
      <c r="Q18" s="126"/>
      <c r="R18" s="130"/>
      <c r="T18" s="48"/>
    </row>
    <row r="19" spans="2:21" ht="12.75">
      <c r="B19" s="125" t="s">
        <v>25</v>
      </c>
      <c r="C19" s="57">
        <f aca="true" t="shared" si="2" ref="C19:E21">C15/C11</f>
        <v>170.94736842105263</v>
      </c>
      <c r="D19" s="57">
        <f t="shared" si="2"/>
        <v>160.7203007518797</v>
      </c>
      <c r="E19" s="57">
        <f t="shared" si="2"/>
        <v>166.69031746031746</v>
      </c>
      <c r="F19" s="57">
        <f aca="true" t="shared" si="3" ref="F19:G21">F15/F11</f>
        <v>171.70714285714286</v>
      </c>
      <c r="G19" s="57">
        <f t="shared" si="3"/>
        <v>159.3338383838384</v>
      </c>
      <c r="H19" s="57"/>
      <c r="I19" s="57"/>
      <c r="J19" s="57"/>
      <c r="K19" s="57"/>
      <c r="L19" s="57"/>
      <c r="M19" s="57"/>
      <c r="N19" s="57"/>
      <c r="O19" s="57">
        <f aca="true" t="shared" si="4" ref="O19:P21">O15/O11</f>
        <v>830.4970548178413</v>
      </c>
      <c r="P19" s="57">
        <f>P15/P11</f>
        <v>964.105767222876</v>
      </c>
      <c r="Q19" s="57">
        <f>Q15/Q11</f>
        <v>791.0152432432433</v>
      </c>
      <c r="R19" s="130">
        <f>O19/Q19-1</f>
        <v>0.0499128327953815</v>
      </c>
      <c r="T19" s="48"/>
      <c r="U19" s="59"/>
    </row>
    <row r="20" spans="2:21" ht="12.75">
      <c r="B20" s="125" t="s">
        <v>26</v>
      </c>
      <c r="C20" s="57">
        <f t="shared" si="2"/>
        <v>491.45238095238096</v>
      </c>
      <c r="D20" s="57">
        <f t="shared" si="2"/>
        <v>465.29846938775506</v>
      </c>
      <c r="E20" s="57">
        <f t="shared" si="2"/>
        <v>481.15974025974026</v>
      </c>
      <c r="F20" s="57">
        <f t="shared" si="3"/>
        <v>455.0790476190476</v>
      </c>
      <c r="G20" s="57">
        <f t="shared" si="3"/>
        <v>548.3718434343434</v>
      </c>
      <c r="H20" s="57"/>
      <c r="I20" s="57"/>
      <c r="J20" s="57"/>
      <c r="K20" s="57"/>
      <c r="L20" s="57"/>
      <c r="M20" s="57"/>
      <c r="N20" s="57"/>
      <c r="O20" s="57">
        <f t="shared" si="4"/>
        <v>2446.9450206656084</v>
      </c>
      <c r="P20" s="57">
        <f t="shared" si="4"/>
        <v>1764.4665180096863</v>
      </c>
      <c r="Q20" s="57">
        <f>Q16/Q12</f>
        <v>1636.6782780540539</v>
      </c>
      <c r="R20" s="130">
        <f>O20/Q20-1</f>
        <v>0.4950678172224108</v>
      </c>
      <c r="T20" s="48"/>
      <c r="U20" s="60"/>
    </row>
    <row r="21" spans="2:21" ht="12.75">
      <c r="B21" s="125" t="s">
        <v>27</v>
      </c>
      <c r="C21" s="57">
        <f t="shared" si="2"/>
        <v>391.62295081967216</v>
      </c>
      <c r="D21" s="57">
        <f t="shared" si="2"/>
        <v>370.4298594847775</v>
      </c>
      <c r="E21" s="57">
        <f t="shared" si="2"/>
        <v>389.8621658986175</v>
      </c>
      <c r="F21" s="57">
        <f t="shared" si="3"/>
        <v>374.1156462585034</v>
      </c>
      <c r="G21" s="57">
        <f t="shared" si="3"/>
        <v>455.743746993747</v>
      </c>
      <c r="H21" s="57"/>
      <c r="I21" s="57"/>
      <c r="J21" s="57"/>
      <c r="K21" s="57"/>
      <c r="L21" s="57"/>
      <c r="M21" s="57"/>
      <c r="N21" s="57"/>
      <c r="O21" s="57">
        <f t="shared" si="4"/>
        <v>1982.8680240189917</v>
      </c>
      <c r="P21" s="57">
        <f t="shared" si="4"/>
        <v>1441.7404088214562</v>
      </c>
      <c r="Q21" s="57">
        <f>Q17/Q13</f>
        <v>1121.352366216216</v>
      </c>
      <c r="R21" s="130">
        <f>O21/Q21-1</f>
        <v>0.7682827305299149</v>
      </c>
      <c r="T21" s="48"/>
      <c r="U21" s="59"/>
    </row>
    <row r="22" spans="2:20" ht="12.75">
      <c r="B22" s="125" t="s">
        <v>28</v>
      </c>
      <c r="C22" s="49">
        <v>32</v>
      </c>
      <c r="D22" s="55">
        <v>27</v>
      </c>
      <c r="E22" s="55">
        <v>34</v>
      </c>
      <c r="F22" s="55">
        <v>29</v>
      </c>
      <c r="G22" s="55">
        <v>36</v>
      </c>
      <c r="H22" s="49"/>
      <c r="I22" s="49"/>
      <c r="J22" s="49"/>
      <c r="K22" s="49"/>
      <c r="L22" s="49"/>
      <c r="M22" s="49"/>
      <c r="N22" s="49"/>
      <c r="O22" s="126"/>
      <c r="P22" s="126"/>
      <c r="Q22" s="56"/>
      <c r="R22" s="130"/>
      <c r="T22" s="48"/>
    </row>
    <row r="23" spans="2:20" ht="12.75">
      <c r="B23" s="125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26"/>
      <c r="P23" s="126"/>
      <c r="Q23" s="56"/>
      <c r="R23" s="130"/>
      <c r="T23" s="48"/>
    </row>
    <row r="24" spans="2:20" ht="12.75">
      <c r="B24" s="125" t="s">
        <v>29</v>
      </c>
      <c r="C24" s="55">
        <v>6875</v>
      </c>
      <c r="D24" s="55">
        <v>5963</v>
      </c>
      <c r="E24" s="55">
        <v>6353</v>
      </c>
      <c r="F24" s="55">
        <v>5678</v>
      </c>
      <c r="G24" s="55">
        <v>5131</v>
      </c>
      <c r="H24" s="55"/>
      <c r="I24" s="55"/>
      <c r="J24" s="55"/>
      <c r="K24" s="55"/>
      <c r="L24" s="55"/>
      <c r="M24" s="55"/>
      <c r="N24" s="55"/>
      <c r="O24" s="126">
        <f>SUM(C24:N24)</f>
        <v>30000</v>
      </c>
      <c r="P24" s="126">
        <v>53793</v>
      </c>
      <c r="Q24" s="56">
        <v>103986</v>
      </c>
      <c r="R24" s="130">
        <f>O24/Q24-1</f>
        <v>-0.7114996249495125</v>
      </c>
      <c r="T24" s="48"/>
    </row>
    <row r="25" spans="2:20" ht="12.75">
      <c r="B25" s="125" t="s">
        <v>30</v>
      </c>
      <c r="C25" s="55">
        <v>25740</v>
      </c>
      <c r="D25" s="55">
        <v>24347</v>
      </c>
      <c r="E25" s="55">
        <v>27134</v>
      </c>
      <c r="F25" s="55">
        <v>26453</v>
      </c>
      <c r="G25" s="55">
        <v>31933</v>
      </c>
      <c r="H25" s="55"/>
      <c r="I25" s="55"/>
      <c r="J25" s="55"/>
      <c r="K25" s="55"/>
      <c r="L25" s="55"/>
      <c r="M25" s="55"/>
      <c r="N25" s="55"/>
      <c r="O25" s="126">
        <f>SUM(C25:N25)</f>
        <v>135607</v>
      </c>
      <c r="P25" s="126">
        <v>95436</v>
      </c>
      <c r="Q25" s="56">
        <v>86952</v>
      </c>
      <c r="R25" s="130">
        <f>O25/Q25-1</f>
        <v>0.5595615972030545</v>
      </c>
      <c r="T25" s="48"/>
    </row>
    <row r="26" spans="2:20" ht="12.75">
      <c r="B26" s="125" t="s">
        <v>31</v>
      </c>
      <c r="C26" s="55">
        <v>10616</v>
      </c>
      <c r="D26" s="55">
        <v>11017</v>
      </c>
      <c r="E26" s="55">
        <v>15979</v>
      </c>
      <c r="F26" s="55">
        <v>12303</v>
      </c>
      <c r="G26" s="55">
        <v>12303</v>
      </c>
      <c r="H26" s="55"/>
      <c r="I26" s="55"/>
      <c r="J26" s="55"/>
      <c r="K26" s="55"/>
      <c r="L26" s="55"/>
      <c r="M26" s="55"/>
      <c r="N26" s="55"/>
      <c r="O26" s="126">
        <f>SUM(C26:N26)</f>
        <v>62218</v>
      </c>
      <c r="P26" s="126">
        <v>19006</v>
      </c>
      <c r="Q26" s="57"/>
      <c r="R26" s="130"/>
      <c r="T26" s="48"/>
    </row>
    <row r="27" spans="2:21" ht="12.75">
      <c r="B27" s="125" t="s">
        <v>32</v>
      </c>
      <c r="C27" s="57">
        <f>C25+C24+C26</f>
        <v>43231</v>
      </c>
      <c r="D27" s="57">
        <f aca="true" t="shared" si="5" ref="D27:N27">D25+D24+D26</f>
        <v>41327</v>
      </c>
      <c r="E27" s="57">
        <f t="shared" si="5"/>
        <v>49466</v>
      </c>
      <c r="F27" s="57">
        <f t="shared" si="5"/>
        <v>44434</v>
      </c>
      <c r="G27" s="57">
        <f t="shared" si="5"/>
        <v>49367</v>
      </c>
      <c r="H27" s="57">
        <f t="shared" si="5"/>
        <v>0</v>
      </c>
      <c r="I27" s="57">
        <f t="shared" si="5"/>
        <v>0</v>
      </c>
      <c r="J27" s="57">
        <f t="shared" si="5"/>
        <v>0</v>
      </c>
      <c r="K27" s="57">
        <f t="shared" si="5"/>
        <v>0</v>
      </c>
      <c r="L27" s="57">
        <f t="shared" si="5"/>
        <v>0</v>
      </c>
      <c r="M27" s="57">
        <f t="shared" si="5"/>
        <v>0</v>
      </c>
      <c r="N27" s="57">
        <f t="shared" si="5"/>
        <v>0</v>
      </c>
      <c r="O27" s="56">
        <f>SUM(O24:O26)</f>
        <v>227825</v>
      </c>
      <c r="P27" s="56">
        <f>SUM(P24:P26)</f>
        <v>168235</v>
      </c>
      <c r="Q27" s="56">
        <f>SUM(Q24:Q26)</f>
        <v>190938</v>
      </c>
      <c r="R27" s="130">
        <f>O27/Q27-1</f>
        <v>0.1931883648095194</v>
      </c>
      <c r="S27" s="68"/>
      <c r="U27" s="68"/>
    </row>
    <row r="28" spans="2:20" ht="12.75">
      <c r="B28" s="125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126"/>
      <c r="P28" s="126"/>
      <c r="Q28" s="49"/>
      <c r="R28" s="130"/>
      <c r="T28" s="48"/>
    </row>
    <row r="29" spans="2:20" ht="12.75">
      <c r="B29" s="125" t="s">
        <v>33</v>
      </c>
      <c r="C29" s="57">
        <f aca="true" t="shared" si="6" ref="C29:E30">C24/C11</f>
        <v>361.8421052631579</v>
      </c>
      <c r="D29" s="57">
        <f t="shared" si="6"/>
        <v>313.8421052631579</v>
      </c>
      <c r="E29" s="57">
        <f t="shared" si="6"/>
        <v>352.94444444444446</v>
      </c>
      <c r="F29" s="57">
        <f>F24/F11</f>
        <v>315.44444444444446</v>
      </c>
      <c r="G29" s="57">
        <f>G24/G11</f>
        <v>342.06666666666666</v>
      </c>
      <c r="H29" s="57"/>
      <c r="I29" s="57"/>
      <c r="J29" s="57"/>
      <c r="K29" s="57"/>
      <c r="L29" s="57"/>
      <c r="M29" s="57"/>
      <c r="N29" s="57"/>
      <c r="O29" s="126">
        <f aca="true" t="shared" si="7" ref="O29:Q30">O24/O11</f>
        <v>1685.3932584269662</v>
      </c>
      <c r="P29" s="126">
        <f t="shared" si="7"/>
        <v>2151.72</v>
      </c>
      <c r="Q29" s="126">
        <f t="shared" si="7"/>
        <v>2666.3076923076924</v>
      </c>
      <c r="R29" s="130">
        <f>O29/Q29-1</f>
        <v>-0.367892436687134</v>
      </c>
      <c r="T29" s="48"/>
    </row>
    <row r="30" spans="2:20" ht="12.75">
      <c r="B30" s="125" t="s">
        <v>34</v>
      </c>
      <c r="C30" s="57">
        <f t="shared" si="6"/>
        <v>612.8571428571429</v>
      </c>
      <c r="D30" s="57">
        <f t="shared" si="6"/>
        <v>579.6904761904761</v>
      </c>
      <c r="E30" s="57">
        <f t="shared" si="6"/>
        <v>616.6818181818181</v>
      </c>
      <c r="F30" s="57">
        <f>F25/F12</f>
        <v>587.8444444444444</v>
      </c>
      <c r="G30" s="57">
        <f>G25/G12</f>
        <v>665.2708333333334</v>
      </c>
      <c r="H30" s="57"/>
      <c r="I30" s="57"/>
      <c r="J30" s="57"/>
      <c r="K30" s="57"/>
      <c r="L30" s="57"/>
      <c r="M30" s="57"/>
      <c r="N30" s="57"/>
      <c r="O30" s="126">
        <f t="shared" si="7"/>
        <v>3068.0316742081445</v>
      </c>
      <c r="P30" s="126">
        <f t="shared" si="7"/>
        <v>2579.3513513513512</v>
      </c>
      <c r="Q30" s="126">
        <f t="shared" si="7"/>
        <v>3478.08</v>
      </c>
      <c r="R30" s="130">
        <f>O30/Q31-1</f>
        <v>0.02836537069269207</v>
      </c>
      <c r="T30" s="48"/>
    </row>
    <row r="31" spans="2:20" ht="12.75">
      <c r="B31" s="125" t="s">
        <v>35</v>
      </c>
      <c r="C31" s="57">
        <f>(C24+C25)/C13</f>
        <v>534.672131147541</v>
      </c>
      <c r="D31" s="57">
        <f>(D24+D25)/D13</f>
        <v>496.88524590163934</v>
      </c>
      <c r="E31" s="57">
        <f>(E24+E25)/E13</f>
        <v>540.1129032258065</v>
      </c>
      <c r="F31" s="57">
        <f>(F24+F25)/F13</f>
        <v>510.015873015873</v>
      </c>
      <c r="G31" s="57">
        <f>(G24+G25)/G13</f>
        <v>588.3174603174604</v>
      </c>
      <c r="H31" s="57"/>
      <c r="I31" s="57"/>
      <c r="J31" s="57"/>
      <c r="K31" s="57"/>
      <c r="L31" s="57"/>
      <c r="M31" s="57"/>
      <c r="N31" s="57"/>
      <c r="O31" s="126">
        <f>(O24+O25)/O13</f>
        <v>2671.0806451612902</v>
      </c>
      <c r="P31" s="126">
        <f>(P24+P25)/P13</f>
        <v>2406.9193548387098</v>
      </c>
      <c r="Q31" s="126">
        <f>(Q24+Q25)/Q13</f>
        <v>2983.40625</v>
      </c>
      <c r="R31" s="130">
        <f>O31/Q31-1</f>
        <v>-0.10468758816829249</v>
      </c>
      <c r="T31" s="48"/>
    </row>
    <row r="32" spans="2:20" ht="12.75">
      <c r="B32" s="125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126"/>
      <c r="P32" s="126"/>
      <c r="Q32" s="56"/>
      <c r="R32" s="130"/>
      <c r="T32" s="48"/>
    </row>
    <row r="33" spans="2:20" ht="12.75">
      <c r="B33" s="125" t="s">
        <v>36</v>
      </c>
      <c r="C33" s="69">
        <f aca="true" t="shared" si="8" ref="C33:F34">C15/C24</f>
        <v>0.47243636363636365</v>
      </c>
      <c r="D33" s="69">
        <f t="shared" si="8"/>
        <v>0.5121056036031719</v>
      </c>
      <c r="E33" s="69">
        <f t="shared" si="8"/>
        <v>0.4722848597962717</v>
      </c>
      <c r="F33" s="69">
        <f t="shared" si="8"/>
        <v>0.5443340210335631</v>
      </c>
      <c r="G33" s="69">
        <f>G15/G24</f>
        <v>0.465797617571151</v>
      </c>
      <c r="H33" s="69"/>
      <c r="I33" s="69"/>
      <c r="J33" s="69"/>
      <c r="K33" s="69"/>
      <c r="L33" s="69"/>
      <c r="M33" s="69"/>
      <c r="N33" s="69"/>
      <c r="O33" s="173">
        <f aca="true" t="shared" si="9" ref="O33:Q34">O15/O24</f>
        <v>0.49276158585858587</v>
      </c>
      <c r="P33" s="173">
        <f t="shared" si="9"/>
        <v>0.4480628368109587</v>
      </c>
      <c r="Q33" s="173">
        <f t="shared" si="9"/>
        <v>0.29667065265022685</v>
      </c>
      <c r="R33" s="130">
        <f>O33/Q34-1</f>
        <v>0.04716011663620745</v>
      </c>
      <c r="T33" s="48"/>
    </row>
    <row r="34" spans="2:20" ht="12.75">
      <c r="B34" s="125" t="s">
        <v>37</v>
      </c>
      <c r="C34" s="69">
        <f t="shared" si="8"/>
        <v>0.8019036519036519</v>
      </c>
      <c r="D34" s="69">
        <f t="shared" si="8"/>
        <v>0.8026670930416772</v>
      </c>
      <c r="E34" s="69">
        <f t="shared" si="8"/>
        <v>0.7802398677463172</v>
      </c>
      <c r="F34" s="69">
        <f t="shared" si="8"/>
        <v>0.7741487597950003</v>
      </c>
      <c r="G34" s="69">
        <f>G16/G25</f>
        <v>0.8242836089577704</v>
      </c>
      <c r="H34" s="69"/>
      <c r="I34" s="69"/>
      <c r="J34" s="69"/>
      <c r="K34" s="69"/>
      <c r="L34" s="69"/>
      <c r="M34" s="69"/>
      <c r="N34" s="69"/>
      <c r="O34" s="173">
        <f t="shared" si="9"/>
        <v>0.7975618508883753</v>
      </c>
      <c r="P34" s="173">
        <f t="shared" si="9"/>
        <v>0.6840737370212331</v>
      </c>
      <c r="Q34" s="173">
        <f t="shared" si="9"/>
        <v>0.4705694745532173</v>
      </c>
      <c r="R34" s="130">
        <f>O34/Q35-1</f>
        <v>1.1219476432113291</v>
      </c>
      <c r="T34" s="48"/>
    </row>
    <row r="35" spans="2:20" ht="12.75">
      <c r="B35" s="125" t="s">
        <v>38</v>
      </c>
      <c r="C35" s="69">
        <f>C17/C27</f>
        <v>0.5525895769239666</v>
      </c>
      <c r="D35" s="69">
        <f>D17/D27</f>
        <v>0.5467665552440639</v>
      </c>
      <c r="E35" s="69">
        <f>E17/E27</f>
        <v>0.48864784469563505</v>
      </c>
      <c r="F35" s="69">
        <f>F17/F27</f>
        <v>0.5304335804628373</v>
      </c>
      <c r="G35" s="69">
        <f>G17/G27</f>
        <v>0.5816001794843936</v>
      </c>
      <c r="H35" s="69"/>
      <c r="I35" s="69"/>
      <c r="J35" s="69"/>
      <c r="K35" s="69"/>
      <c r="L35" s="69"/>
      <c r="M35" s="69"/>
      <c r="N35" s="69"/>
      <c r="O35" s="69">
        <f>O17/O27</f>
        <v>0.5396151321811806</v>
      </c>
      <c r="P35" s="69">
        <f>P17/P27</f>
        <v>0.5313276389986049</v>
      </c>
      <c r="Q35" s="69">
        <f>Q17/Q27</f>
        <v>0.37586311492650926</v>
      </c>
      <c r="R35" s="130">
        <f>O35/Q35-1</f>
        <v>0.4356692922280736</v>
      </c>
      <c r="T35" s="48"/>
    </row>
    <row r="36" spans="2:20" ht="12.75">
      <c r="B36" s="125" t="s">
        <v>39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126"/>
      <c r="P36" s="126"/>
      <c r="Q36" s="56">
        <v>0</v>
      </c>
      <c r="R36" s="130"/>
      <c r="T36" s="48"/>
    </row>
    <row r="37" spans="2:20" ht="12.75">
      <c r="B37" s="125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126"/>
      <c r="P37" s="126"/>
      <c r="Q37" s="56"/>
      <c r="R37" s="130"/>
      <c r="T37" s="48"/>
    </row>
    <row r="38" spans="2:20" ht="12.75">
      <c r="B38" s="125" t="s">
        <v>40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126">
        <f>SUM(C38:N38)</f>
        <v>0</v>
      </c>
      <c r="P38" s="126">
        <v>0</v>
      </c>
      <c r="Q38" s="56"/>
      <c r="R38" s="130"/>
      <c r="T38" s="48"/>
    </row>
    <row r="39" spans="2:20" ht="12.75">
      <c r="B39" s="125" t="s">
        <v>41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126">
        <f>SUM(C39:N39)</f>
        <v>0</v>
      </c>
      <c r="P39" s="126">
        <v>0</v>
      </c>
      <c r="Q39" s="56">
        <v>0</v>
      </c>
      <c r="R39" s="130"/>
      <c r="T39" s="48"/>
    </row>
    <row r="40" spans="2:20" ht="12.75">
      <c r="B40" s="125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126"/>
      <c r="P40" s="126"/>
      <c r="Q40" s="56"/>
      <c r="R40" s="130"/>
      <c r="T40" s="48"/>
    </row>
    <row r="41" spans="2:20" ht="12.75">
      <c r="B41" s="132" t="s">
        <v>56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126"/>
      <c r="P41" s="126"/>
      <c r="Q41" s="49"/>
      <c r="R41" s="130"/>
      <c r="T41" s="48"/>
    </row>
    <row r="42" spans="2:20" ht="12.75">
      <c r="B42" s="132" t="s">
        <v>73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126"/>
      <c r="P42" s="126"/>
      <c r="Q42" s="49"/>
      <c r="R42" s="130"/>
      <c r="T42" s="48"/>
    </row>
    <row r="43" spans="2:20" ht="12.75">
      <c r="B43" s="133" t="s">
        <v>74</v>
      </c>
      <c r="C43" s="55"/>
      <c r="D43" s="184">
        <v>0</v>
      </c>
      <c r="E43" s="55"/>
      <c r="F43" s="55">
        <v>0</v>
      </c>
      <c r="G43" s="251">
        <v>2727</v>
      </c>
      <c r="H43" s="49"/>
      <c r="I43" s="134"/>
      <c r="J43" s="134"/>
      <c r="K43" s="49"/>
      <c r="L43" s="168"/>
      <c r="M43" s="128"/>
      <c r="N43" s="49"/>
      <c r="O43" s="126">
        <f aca="true" t="shared" si="10" ref="O43:O52">SUM(C43:N43)</f>
        <v>2727</v>
      </c>
      <c r="P43" s="126">
        <v>3206</v>
      </c>
      <c r="Q43" s="134">
        <v>0</v>
      </c>
      <c r="R43" s="137">
        <v>0</v>
      </c>
      <c r="T43" s="48"/>
    </row>
    <row r="44" spans="2:20" ht="12.75">
      <c r="B44" s="133" t="s">
        <v>75</v>
      </c>
      <c r="C44" s="55">
        <v>702</v>
      </c>
      <c r="D44" s="184">
        <v>0</v>
      </c>
      <c r="E44" s="55"/>
      <c r="F44" s="55">
        <v>0</v>
      </c>
      <c r="G44" s="55">
        <v>1125</v>
      </c>
      <c r="H44" s="49"/>
      <c r="I44" s="49"/>
      <c r="J44" s="49"/>
      <c r="K44" s="49"/>
      <c r="L44" s="168"/>
      <c r="M44" s="128"/>
      <c r="N44" s="49"/>
      <c r="O44" s="126">
        <f t="shared" si="10"/>
        <v>1827</v>
      </c>
      <c r="P44" s="126">
        <v>447</v>
      </c>
      <c r="Q44" s="134">
        <v>0</v>
      </c>
      <c r="R44" s="137">
        <v>0</v>
      </c>
      <c r="T44" s="48"/>
    </row>
    <row r="45" spans="2:20" ht="12.75">
      <c r="B45" s="125" t="s">
        <v>42</v>
      </c>
      <c r="C45" s="55">
        <v>4090</v>
      </c>
      <c r="D45" s="185">
        <v>3314</v>
      </c>
      <c r="E45" s="169">
        <v>3605</v>
      </c>
      <c r="F45" s="55">
        <v>2890</v>
      </c>
      <c r="G45" s="55">
        <v>3538</v>
      </c>
      <c r="H45" s="49"/>
      <c r="I45" s="65"/>
      <c r="J45" s="55"/>
      <c r="K45" s="55"/>
      <c r="L45" s="169"/>
      <c r="M45" s="49"/>
      <c r="N45" s="49"/>
      <c r="O45" s="126">
        <f t="shared" si="10"/>
        <v>17437</v>
      </c>
      <c r="P45" s="126">
        <v>21687</v>
      </c>
      <c r="Q45" s="56">
        <v>26516</v>
      </c>
      <c r="R45" s="130">
        <f>O45/Q45-1</f>
        <v>-0.3423970432946146</v>
      </c>
      <c r="T45" s="48"/>
    </row>
    <row r="46" spans="2:20" ht="12.75">
      <c r="B46" s="125" t="s">
        <v>43</v>
      </c>
      <c r="C46" s="55">
        <v>5971</v>
      </c>
      <c r="D46" s="185">
        <v>5372</v>
      </c>
      <c r="E46" s="169">
        <v>6096</v>
      </c>
      <c r="F46" s="55">
        <v>4458</v>
      </c>
      <c r="G46" s="55">
        <v>7896</v>
      </c>
      <c r="H46" s="49"/>
      <c r="I46" s="55"/>
      <c r="J46" s="55"/>
      <c r="K46" s="55"/>
      <c r="L46" s="169"/>
      <c r="M46" s="49"/>
      <c r="N46" s="49"/>
      <c r="O46" s="126">
        <f t="shared" si="10"/>
        <v>29793</v>
      </c>
      <c r="P46" s="126">
        <v>29942</v>
      </c>
      <c r="Q46" s="56">
        <v>32005</v>
      </c>
      <c r="R46" s="130">
        <f aca="true" t="shared" si="11" ref="R46:R51">O46/Q46-1</f>
        <v>-0.06911420090610843</v>
      </c>
      <c r="T46" s="48"/>
    </row>
    <row r="47" spans="2:20" ht="12.75">
      <c r="B47" s="135" t="s">
        <v>66</v>
      </c>
      <c r="C47" s="55">
        <v>4704</v>
      </c>
      <c r="D47" s="185">
        <v>3854</v>
      </c>
      <c r="E47" s="183">
        <v>4367</v>
      </c>
      <c r="F47" s="55">
        <v>3350</v>
      </c>
      <c r="G47" s="55">
        <v>5368</v>
      </c>
      <c r="H47" s="55"/>
      <c r="I47" s="55"/>
      <c r="J47" s="55"/>
      <c r="K47" s="55"/>
      <c r="L47" s="169"/>
      <c r="M47" s="49"/>
      <c r="N47" s="49"/>
      <c r="O47" s="126">
        <f t="shared" si="10"/>
        <v>21643</v>
      </c>
      <c r="P47" s="126">
        <v>13397</v>
      </c>
      <c r="Q47" s="56">
        <v>15380</v>
      </c>
      <c r="R47" s="130">
        <f>O47/Q47-1</f>
        <v>0.40721716514954487</v>
      </c>
      <c r="T47" s="48"/>
    </row>
    <row r="48" spans="2:20" ht="12.75">
      <c r="B48" s="125" t="s">
        <v>45</v>
      </c>
      <c r="C48" s="55">
        <v>1000</v>
      </c>
      <c r="D48" s="185">
        <v>811</v>
      </c>
      <c r="E48" s="169">
        <v>867</v>
      </c>
      <c r="F48" s="55">
        <v>788</v>
      </c>
      <c r="G48" s="55">
        <v>1062</v>
      </c>
      <c r="H48" s="55"/>
      <c r="I48" s="55"/>
      <c r="J48" s="55"/>
      <c r="K48" s="55"/>
      <c r="L48" s="169"/>
      <c r="M48" s="49"/>
      <c r="N48" s="49"/>
      <c r="O48" s="126">
        <f t="shared" si="10"/>
        <v>4528</v>
      </c>
      <c r="P48" s="126">
        <v>8690</v>
      </c>
      <c r="Q48" s="172">
        <v>14214</v>
      </c>
      <c r="R48" s="130">
        <f t="shared" si="11"/>
        <v>-0.6814408329815675</v>
      </c>
      <c r="T48" s="48"/>
    </row>
    <row r="49" spans="2:20" ht="12.75">
      <c r="B49" s="125" t="s">
        <v>46</v>
      </c>
      <c r="C49" s="55">
        <v>575</v>
      </c>
      <c r="D49" s="185">
        <v>835</v>
      </c>
      <c r="E49" s="169">
        <v>319</v>
      </c>
      <c r="F49" s="55">
        <v>345</v>
      </c>
      <c r="G49" s="55">
        <v>284</v>
      </c>
      <c r="H49" s="55"/>
      <c r="I49" s="55"/>
      <c r="J49" s="55"/>
      <c r="K49" s="55"/>
      <c r="L49" s="169"/>
      <c r="M49" s="49"/>
      <c r="N49" s="49"/>
      <c r="O49" s="126">
        <f t="shared" si="10"/>
        <v>2358</v>
      </c>
      <c r="P49" s="126">
        <v>9895</v>
      </c>
      <c r="Q49" s="56">
        <v>11749</v>
      </c>
      <c r="R49" s="130">
        <f t="shared" si="11"/>
        <v>-0.7993020682611286</v>
      </c>
      <c r="T49" s="48"/>
    </row>
    <row r="50" spans="2:20" ht="12.75">
      <c r="B50" s="125" t="s">
        <v>47</v>
      </c>
      <c r="C50" s="55">
        <v>339</v>
      </c>
      <c r="D50" s="186">
        <v>184</v>
      </c>
      <c r="E50" s="170">
        <v>142</v>
      </c>
      <c r="F50" s="55">
        <v>206</v>
      </c>
      <c r="G50" s="55">
        <v>128</v>
      </c>
      <c r="H50" s="55"/>
      <c r="I50" s="55"/>
      <c r="J50" s="55"/>
      <c r="K50" s="55"/>
      <c r="L50" s="170"/>
      <c r="M50" s="49"/>
      <c r="N50" s="49"/>
      <c r="O50" s="126">
        <f t="shared" si="10"/>
        <v>999</v>
      </c>
      <c r="P50" s="126">
        <v>753</v>
      </c>
      <c r="Q50" s="56">
        <v>213</v>
      </c>
      <c r="R50" s="130">
        <f t="shared" si="11"/>
        <v>3.690140845070423</v>
      </c>
      <c r="T50" s="48"/>
    </row>
    <row r="51" spans="2:20" ht="12.75">
      <c r="B51" s="125" t="s">
        <v>48</v>
      </c>
      <c r="C51" s="49">
        <v>277</v>
      </c>
      <c r="D51" s="128">
        <v>753</v>
      </c>
      <c r="E51" s="169">
        <v>1094</v>
      </c>
      <c r="F51" s="55">
        <v>753</v>
      </c>
      <c r="G51" s="55">
        <v>373</v>
      </c>
      <c r="H51" s="55"/>
      <c r="I51" s="49"/>
      <c r="J51" s="49"/>
      <c r="K51" s="55"/>
      <c r="L51" s="169"/>
      <c r="M51" s="49"/>
      <c r="N51" s="49"/>
      <c r="O51" s="126">
        <f t="shared" si="10"/>
        <v>3250</v>
      </c>
      <c r="P51" s="126">
        <v>1005</v>
      </c>
      <c r="Q51" s="56">
        <v>2096</v>
      </c>
      <c r="R51" s="130">
        <f t="shared" si="11"/>
        <v>0.5505725190839694</v>
      </c>
      <c r="T51" s="48"/>
    </row>
    <row r="52" spans="2:20" ht="12.75">
      <c r="B52" s="125" t="s">
        <v>49</v>
      </c>
      <c r="C52" s="49">
        <v>7</v>
      </c>
      <c r="D52" s="128">
        <v>21</v>
      </c>
      <c r="E52" s="169">
        <v>54</v>
      </c>
      <c r="F52" s="55">
        <v>115</v>
      </c>
      <c r="G52" s="55">
        <v>81</v>
      </c>
      <c r="H52" s="49"/>
      <c r="I52" s="136"/>
      <c r="J52" s="49"/>
      <c r="K52" s="49"/>
      <c r="L52" s="169"/>
      <c r="M52" s="49"/>
      <c r="N52" s="49"/>
      <c r="O52" s="126">
        <f t="shared" si="10"/>
        <v>278</v>
      </c>
      <c r="P52" s="126">
        <v>24</v>
      </c>
      <c r="Q52" s="218">
        <v>0</v>
      </c>
      <c r="R52" s="130">
        <v>0</v>
      </c>
      <c r="T52" s="48"/>
    </row>
    <row r="53" spans="2:20" ht="12.75">
      <c r="B53" s="62"/>
      <c r="C53" s="146"/>
      <c r="D53" s="212"/>
      <c r="E53" s="213"/>
      <c r="F53" s="214"/>
      <c r="G53" s="214"/>
      <c r="H53" s="146"/>
      <c r="I53" s="215"/>
      <c r="J53" s="146"/>
      <c r="K53" s="146"/>
      <c r="L53" s="213"/>
      <c r="M53" s="146"/>
      <c r="N53" s="146"/>
      <c r="O53" s="216"/>
      <c r="P53" s="216"/>
      <c r="Q53" s="220"/>
      <c r="R53" s="217"/>
      <c r="T53" s="48"/>
    </row>
    <row r="54" spans="2:20" ht="12.75">
      <c r="B54" s="33" t="s">
        <v>50</v>
      </c>
      <c r="C54" s="225">
        <v>17</v>
      </c>
      <c r="D54" s="225">
        <v>17</v>
      </c>
      <c r="E54" s="225">
        <v>17</v>
      </c>
      <c r="F54" s="225">
        <v>15</v>
      </c>
      <c r="G54" s="225">
        <v>16</v>
      </c>
      <c r="H54" s="146"/>
      <c r="I54" s="215"/>
      <c r="J54" s="146"/>
      <c r="K54" s="146"/>
      <c r="L54" s="213"/>
      <c r="M54" s="146"/>
      <c r="N54" s="146"/>
      <c r="O54" s="216"/>
      <c r="P54" s="216"/>
      <c r="Q54" s="220"/>
      <c r="R54" s="217"/>
      <c r="T54" s="48"/>
    </row>
    <row r="55" spans="2:24" ht="12.75">
      <c r="B55" s="15" t="s">
        <v>86</v>
      </c>
      <c r="C55" s="225">
        <v>18</v>
      </c>
      <c r="D55" s="225">
        <v>19</v>
      </c>
      <c r="E55" s="225">
        <v>19</v>
      </c>
      <c r="F55" s="225">
        <v>19</v>
      </c>
      <c r="G55" s="225">
        <v>19</v>
      </c>
      <c r="H55" s="146"/>
      <c r="I55" s="215"/>
      <c r="J55" s="146"/>
      <c r="K55" s="146"/>
      <c r="L55" s="213"/>
      <c r="M55" s="146"/>
      <c r="N55" s="146"/>
      <c r="O55" s="216"/>
      <c r="P55" s="216"/>
      <c r="Q55" s="220"/>
      <c r="R55" s="217"/>
      <c r="T55" s="221"/>
      <c r="U55" s="222"/>
      <c r="V55" s="222"/>
      <c r="W55" s="222"/>
      <c r="X55" s="222"/>
    </row>
    <row r="56" spans="2:24" ht="12.75">
      <c r="B56" s="35" t="s">
        <v>52</v>
      </c>
      <c r="C56" s="49">
        <v>0</v>
      </c>
      <c r="D56" s="128">
        <v>64</v>
      </c>
      <c r="E56" s="169">
        <v>11</v>
      </c>
      <c r="F56" s="55">
        <v>0</v>
      </c>
      <c r="G56" s="55"/>
      <c r="H56" s="146"/>
      <c r="I56" s="215"/>
      <c r="J56" s="146"/>
      <c r="K56" s="146"/>
      <c r="L56" s="213"/>
      <c r="M56" s="146"/>
      <c r="N56" s="146"/>
      <c r="O56" s="216"/>
      <c r="P56" s="216"/>
      <c r="Q56" s="220"/>
      <c r="R56" s="217"/>
      <c r="T56" s="223"/>
      <c r="U56" s="224"/>
      <c r="V56" s="224"/>
      <c r="W56" s="224"/>
      <c r="X56" s="224"/>
    </row>
    <row r="57" spans="2:24" ht="12.75">
      <c r="B57" s="62"/>
      <c r="C57" s="146"/>
      <c r="D57" s="212"/>
      <c r="E57" s="213"/>
      <c r="F57" s="214"/>
      <c r="G57" s="214"/>
      <c r="H57" s="146"/>
      <c r="I57" s="215"/>
      <c r="J57" s="146"/>
      <c r="K57" s="146"/>
      <c r="L57" s="213"/>
      <c r="M57" s="146"/>
      <c r="N57" s="146"/>
      <c r="O57" s="216"/>
      <c r="P57" s="216"/>
      <c r="Q57" s="220"/>
      <c r="R57" s="217"/>
      <c r="T57" s="223"/>
      <c r="U57" s="224"/>
      <c r="V57" s="224"/>
      <c r="W57" s="224"/>
      <c r="X57" s="224"/>
    </row>
    <row r="58" spans="2:24" ht="12.75" hidden="1">
      <c r="B58" s="62"/>
      <c r="C58" s="146"/>
      <c r="D58" s="212"/>
      <c r="E58" s="213"/>
      <c r="F58" s="214"/>
      <c r="G58" s="214"/>
      <c r="H58" s="146"/>
      <c r="I58" s="215"/>
      <c r="J58" s="146"/>
      <c r="K58" s="146"/>
      <c r="L58" s="213"/>
      <c r="M58" s="146"/>
      <c r="N58" s="146"/>
      <c r="O58" s="216"/>
      <c r="P58" s="216"/>
      <c r="Q58" s="220"/>
      <c r="R58" s="217"/>
      <c r="T58" s="221"/>
      <c r="U58" s="222"/>
      <c r="V58" s="222"/>
      <c r="W58" s="222"/>
      <c r="X58" s="222"/>
    </row>
    <row r="59" spans="2:24" ht="12.75" hidden="1">
      <c r="B59" s="62"/>
      <c r="C59" s="146"/>
      <c r="D59" s="212"/>
      <c r="E59" s="213"/>
      <c r="F59" s="214"/>
      <c r="G59" s="214"/>
      <c r="H59" s="146"/>
      <c r="I59" s="215"/>
      <c r="J59" s="146"/>
      <c r="K59" s="146"/>
      <c r="L59" s="213"/>
      <c r="M59" s="146"/>
      <c r="N59" s="146"/>
      <c r="O59" s="216"/>
      <c r="P59" s="216"/>
      <c r="Q59" s="220"/>
      <c r="R59" s="217"/>
      <c r="T59" s="214"/>
      <c r="U59" s="146"/>
      <c r="V59" s="146"/>
      <c r="W59" s="146"/>
      <c r="X59" s="146"/>
    </row>
    <row r="60" spans="2:20" ht="12.75" hidden="1">
      <c r="B60" s="62"/>
      <c r="C60" s="146"/>
      <c r="D60" s="212"/>
      <c r="E60" s="213"/>
      <c r="F60" s="214"/>
      <c r="G60" s="214"/>
      <c r="H60" s="146"/>
      <c r="I60" s="215"/>
      <c r="J60" s="146"/>
      <c r="K60" s="146"/>
      <c r="L60" s="213"/>
      <c r="M60" s="146"/>
      <c r="N60" s="146"/>
      <c r="O60" s="216"/>
      <c r="P60" s="216"/>
      <c r="Q60" s="220"/>
      <c r="R60" s="217"/>
      <c r="T60" s="48"/>
    </row>
    <row r="61" spans="2:18" ht="12.75" hidden="1">
      <c r="B61" s="24" t="s">
        <v>89</v>
      </c>
      <c r="C61" s="112" t="s">
        <v>12</v>
      </c>
      <c r="D61" s="112" t="s">
        <v>1</v>
      </c>
      <c r="E61" s="112" t="s">
        <v>2</v>
      </c>
      <c r="F61" s="112" t="s">
        <v>3</v>
      </c>
      <c r="G61" s="112" t="s">
        <v>4</v>
      </c>
      <c r="H61" s="112" t="s">
        <v>5</v>
      </c>
      <c r="I61" s="112" t="s">
        <v>6</v>
      </c>
      <c r="J61" s="112" t="s">
        <v>7</v>
      </c>
      <c r="K61" s="112" t="s">
        <v>8</v>
      </c>
      <c r="L61" s="112" t="s">
        <v>9</v>
      </c>
      <c r="M61" s="112" t="s">
        <v>10</v>
      </c>
      <c r="N61" s="112" t="s">
        <v>11</v>
      </c>
      <c r="Q61" s="219">
        <v>19456</v>
      </c>
      <c r="R61" s="2"/>
    </row>
    <row r="62" spans="2:18" ht="12.75" hidden="1">
      <c r="B62" s="73" t="s">
        <v>57</v>
      </c>
      <c r="C62" s="74">
        <v>0.9868081259632738</v>
      </c>
      <c r="D62" s="74">
        <v>0.8846496087804209</v>
      </c>
      <c r="E62" s="74">
        <v>1.0028041863494663</v>
      </c>
      <c r="F62" s="74">
        <v>0.9623531582691287</v>
      </c>
      <c r="G62" s="74">
        <v>1.123276236289848</v>
      </c>
      <c r="H62" s="74">
        <v>1.2009777794162213</v>
      </c>
      <c r="I62" s="74">
        <v>1.2597466527776515</v>
      </c>
      <c r="J62" s="164">
        <v>1.068</v>
      </c>
      <c r="K62" s="74">
        <v>0.8595719151376476</v>
      </c>
      <c r="L62" s="74"/>
      <c r="M62" s="74">
        <v>0.9185470921089274</v>
      </c>
      <c r="N62" s="75">
        <v>0.9082115299308552</v>
      </c>
      <c r="O62" s="76">
        <f aca="true" t="shared" si="12" ref="O62:O67">SUM(C62:N62)</f>
        <v>11.17494628502344</v>
      </c>
      <c r="P62" s="76">
        <v>11.17494628502344</v>
      </c>
      <c r="Q62" s="56">
        <v>882</v>
      </c>
      <c r="R62" s="2"/>
    </row>
    <row r="63" spans="2:18" ht="13.5" hidden="1" thickBot="1">
      <c r="B63" s="73" t="s">
        <v>87</v>
      </c>
      <c r="C63" s="77">
        <f>C21/C62</f>
        <v>396.8582549291322</v>
      </c>
      <c r="D63" s="77">
        <f>D21/D62</f>
        <v>418.73059775095885</v>
      </c>
      <c r="E63" s="77">
        <f>E21/E62</f>
        <v>388.77197682814096</v>
      </c>
      <c r="F63" s="77">
        <f>F21/F62</f>
        <v>388.7508894670031</v>
      </c>
      <c r="G63" s="77">
        <f>G21/G62</f>
        <v>405.72722209370033</v>
      </c>
      <c r="H63" s="77"/>
      <c r="I63" s="77"/>
      <c r="J63" s="77"/>
      <c r="K63" s="77"/>
      <c r="L63" s="77"/>
      <c r="M63" s="77"/>
      <c r="N63" s="77"/>
      <c r="O63" s="78">
        <f t="shared" si="12"/>
        <v>1998.8389410689356</v>
      </c>
      <c r="P63" s="174">
        <v>2852.035236982459</v>
      </c>
      <c r="Q63" s="56">
        <v>2557</v>
      </c>
      <c r="R63" s="2"/>
    </row>
    <row r="64" spans="2:18" ht="13.5" hidden="1" thickBot="1">
      <c r="B64" s="79" t="s">
        <v>59</v>
      </c>
      <c r="D64" s="68">
        <f>D63/C63-1</f>
        <v>0.055113740359848284</v>
      </c>
      <c r="E64" s="68">
        <f aca="true" t="shared" si="13" ref="E64:N64">E63/D63-1</f>
        <v>-0.07154629034450422</v>
      </c>
      <c r="F64" s="68">
        <f t="shared" si="13"/>
        <v>-5.424094943751179E-05</v>
      </c>
      <c r="G64" s="68">
        <f t="shared" si="13"/>
        <v>0.04366892291866553</v>
      </c>
      <c r="H64" s="68" t="e">
        <f>H63/#REF!-1</f>
        <v>#REF!</v>
      </c>
      <c r="I64" s="68" t="e">
        <f t="shared" si="13"/>
        <v>#DIV/0!</v>
      </c>
      <c r="J64" s="68" t="e">
        <f>J63/I63-1</f>
        <v>#DIV/0!</v>
      </c>
      <c r="K64" s="68" t="e">
        <f>K63/J63-1</f>
        <v>#DIV/0!</v>
      </c>
      <c r="L64" s="68" t="e">
        <f t="shared" si="13"/>
        <v>#DIV/0!</v>
      </c>
      <c r="M64" s="68" t="e">
        <f t="shared" si="13"/>
        <v>#DIV/0!</v>
      </c>
      <c r="N64" s="68" t="e">
        <f t="shared" si="13"/>
        <v>#DIV/0!</v>
      </c>
      <c r="O64" s="80" t="e">
        <f t="shared" si="12"/>
        <v>#REF!</v>
      </c>
      <c r="P64" s="80" t="e">
        <v>#DIV/0!</v>
      </c>
      <c r="Q64" s="80" t="e">
        <f>SUM(D64:O64)</f>
        <v>#REF!</v>
      </c>
      <c r="R64" s="2"/>
    </row>
    <row r="65" spans="2:18" ht="13.5" hidden="1" thickBot="1">
      <c r="B65" s="24"/>
      <c r="J65" s="59"/>
      <c r="O65" s="80">
        <f t="shared" si="12"/>
        <v>0</v>
      </c>
      <c r="P65" s="175">
        <v>0</v>
      </c>
      <c r="Q65" s="72"/>
      <c r="R65" s="2"/>
    </row>
    <row r="66" spans="2:18" ht="13.5" hidden="1" thickBot="1">
      <c r="B66" s="73" t="s">
        <v>88</v>
      </c>
      <c r="C66" s="77">
        <f>C31/C62</f>
        <v>541.81974902732</v>
      </c>
      <c r="D66" s="77">
        <f>D31/D62</f>
        <v>561.6746347592308</v>
      </c>
      <c r="E66" s="77">
        <f>E31/E62</f>
        <v>538.6025612756896</v>
      </c>
      <c r="F66" s="77">
        <f>F31/F62</f>
        <v>529.9674746567866</v>
      </c>
      <c r="G66" s="77">
        <f>G31/G62</f>
        <v>523.751363476412</v>
      </c>
      <c r="H66" s="77"/>
      <c r="I66" s="77"/>
      <c r="J66" s="77"/>
      <c r="K66" s="77"/>
      <c r="L66" s="77"/>
      <c r="M66" s="77"/>
      <c r="N66" s="77"/>
      <c r="O66" s="80">
        <f t="shared" si="12"/>
        <v>2695.8157831954386</v>
      </c>
      <c r="P66" s="80">
        <v>4700.474786933191</v>
      </c>
      <c r="Q66" s="80">
        <f>SUM(D66:O66)</f>
        <v>4849.811817363558</v>
      </c>
      <c r="R66" s="2"/>
    </row>
    <row r="67" spans="2:18" ht="12.75" hidden="1">
      <c r="B67" s="79" t="s">
        <v>59</v>
      </c>
      <c r="D67" s="68">
        <f aca="true" t="shared" si="14" ref="D67:N67">D66/C66-1</f>
        <v>0.036644817335570457</v>
      </c>
      <c r="E67" s="68">
        <f t="shared" si="14"/>
        <v>-0.041077292894722506</v>
      </c>
      <c r="F67" s="68">
        <f t="shared" si="14"/>
        <v>-0.016032390559841736</v>
      </c>
      <c r="G67" s="68">
        <f t="shared" si="14"/>
        <v>-0.011729231467271117</v>
      </c>
      <c r="H67" s="68" t="e">
        <f>H66/#REF!-1</f>
        <v>#REF!</v>
      </c>
      <c r="I67" s="68" t="e">
        <f>I66/H66-1</f>
        <v>#DIV/0!</v>
      </c>
      <c r="J67" s="68" t="e">
        <f t="shared" si="14"/>
        <v>#DIV/0!</v>
      </c>
      <c r="K67" s="68" t="e">
        <f t="shared" si="14"/>
        <v>#DIV/0!</v>
      </c>
      <c r="L67" s="68" t="e">
        <f t="shared" si="14"/>
        <v>#DIV/0!</v>
      </c>
      <c r="M67" s="68" t="e">
        <f t="shared" si="14"/>
        <v>#DIV/0!</v>
      </c>
      <c r="N67" s="68" t="e">
        <f t="shared" si="14"/>
        <v>#DIV/0!</v>
      </c>
      <c r="O67" s="80" t="e">
        <f t="shared" si="12"/>
        <v>#REF!</v>
      </c>
      <c r="P67" s="80" t="e">
        <v>#DIV/0!</v>
      </c>
      <c r="Q67" s="80" t="e">
        <f>SUM(D67:O67)</f>
        <v>#REF!</v>
      </c>
      <c r="R67" s="2"/>
    </row>
    <row r="68" spans="2:18" ht="12.75" hidden="1">
      <c r="B68" s="24"/>
      <c r="O68" s="2"/>
      <c r="P68" s="2"/>
      <c r="Q68" s="2"/>
      <c r="R68" s="2"/>
    </row>
    <row r="69" spans="2:18" ht="12.75" hidden="1">
      <c r="B69" s="24" t="s">
        <v>57</v>
      </c>
      <c r="C69" s="232">
        <v>0.9868081259632738</v>
      </c>
      <c r="D69" s="232">
        <v>0.8846496087804209</v>
      </c>
      <c r="E69" s="232">
        <v>1.0028041863494663</v>
      </c>
      <c r="F69" s="232">
        <v>0.9623531582691287</v>
      </c>
      <c r="G69" s="232">
        <v>1.123276236289848</v>
      </c>
      <c r="H69" s="232">
        <v>1.2009777794162213</v>
      </c>
      <c r="I69" s="232">
        <v>1.2597466527776515</v>
      </c>
      <c r="J69" s="232">
        <v>1.068</v>
      </c>
      <c r="K69" s="232">
        <v>0.8595719151376476</v>
      </c>
      <c r="L69" s="232">
        <v>0.8255230069111857</v>
      </c>
      <c r="M69" s="232">
        <v>0.9185470921089274</v>
      </c>
      <c r="N69" s="232">
        <v>0.9082115299308552</v>
      </c>
      <c r="O69" s="233">
        <v>12.000469291934625</v>
      </c>
      <c r="P69" s="233">
        <v>882</v>
      </c>
      <c r="Q69" s="2"/>
      <c r="R69" s="2"/>
    </row>
    <row r="70" spans="2:18" ht="12.75" hidden="1">
      <c r="B70" s="24" t="s">
        <v>70</v>
      </c>
      <c r="C70" s="110">
        <v>280.5889744267114</v>
      </c>
      <c r="D70" s="110">
        <v>301.4777229934297</v>
      </c>
      <c r="E70" s="110">
        <v>391.6054574331222</v>
      </c>
      <c r="F70" s="110">
        <v>319.5650994815113</v>
      </c>
      <c r="G70" s="110">
        <v>299.09627844097946</v>
      </c>
      <c r="H70" s="110">
        <v>269.2421555967705</v>
      </c>
      <c r="I70" s="110">
        <v>267.0551846740087</v>
      </c>
      <c r="J70" s="110">
        <v>305.8818522301668</v>
      </c>
      <c r="K70" s="110">
        <v>417.5225117057588</v>
      </c>
      <c r="L70" s="110">
        <v>425.63925785026953</v>
      </c>
      <c r="M70" s="110">
        <v>367.9551433864281</v>
      </c>
      <c r="N70" s="110">
        <v>390.8781030637512</v>
      </c>
      <c r="O70" s="233">
        <v>4036.507741282908</v>
      </c>
      <c r="P70" s="233">
        <v>2557</v>
      </c>
      <c r="Q70" s="2"/>
      <c r="R70" s="2"/>
    </row>
    <row r="71" spans="2:18" ht="12.75" hidden="1">
      <c r="B71" s="24" t="s">
        <v>59</v>
      </c>
      <c r="D71" s="234">
        <v>0.07444607761013211</v>
      </c>
      <c r="E71" s="234">
        <v>0.29895321466805913</v>
      </c>
      <c r="F71" s="234">
        <v>-0.18396157812462</v>
      </c>
      <c r="G71" s="234">
        <v>-0.06405211668527677</v>
      </c>
      <c r="H71" s="234">
        <v>-0.09981442430451393</v>
      </c>
      <c r="I71" s="234">
        <v>-0.008122691329351617</v>
      </c>
      <c r="J71" s="234">
        <v>0.14538818111153118</v>
      </c>
      <c r="K71" s="234">
        <v>0.36497967650459295</v>
      </c>
      <c r="L71" s="234">
        <v>0.019440259906825963</v>
      </c>
      <c r="M71" s="234">
        <v>-0.13552348238548384</v>
      </c>
      <c r="N71" s="234">
        <v>0.0622982450152878</v>
      </c>
      <c r="O71" s="233">
        <v>0.474031361987183</v>
      </c>
      <c r="P71" s="233">
        <v>0.948062723974366</v>
      </c>
      <c r="Q71" s="2"/>
      <c r="R71" s="2"/>
    </row>
    <row r="72" spans="2:18" ht="12.75" hidden="1">
      <c r="B72" s="24"/>
      <c r="O72" s="233">
        <v>0</v>
      </c>
      <c r="P72" s="233"/>
      <c r="Q72" s="2"/>
      <c r="R72" s="2"/>
    </row>
    <row r="73" spans="2:18" ht="12.75" hidden="1">
      <c r="B73" s="24" t="s">
        <v>71</v>
      </c>
      <c r="C73" s="110">
        <v>515.0624967206375</v>
      </c>
      <c r="D73" s="110">
        <v>554.3312109355247</v>
      </c>
      <c r="E73" s="110">
        <v>643.5162153302917</v>
      </c>
      <c r="F73" s="110">
        <v>492.5068444663758</v>
      </c>
      <c r="G73" s="110">
        <v>456.68541218508653</v>
      </c>
      <c r="H73" s="110">
        <v>408.141798433186</v>
      </c>
      <c r="I73" s="110">
        <v>419.05747384682815</v>
      </c>
      <c r="J73" s="110">
        <v>455.90738849165814</v>
      </c>
      <c r="K73" s="110">
        <v>652.7413414968912</v>
      </c>
      <c r="L73" s="110">
        <v>707.0328387138393</v>
      </c>
      <c r="M73" s="110">
        <v>569.7576214058105</v>
      </c>
      <c r="N73" s="110">
        <v>563.7453204750441</v>
      </c>
      <c r="O73" s="233">
        <v>6438.485962501174</v>
      </c>
      <c r="P73" s="233">
        <v>12361.909428281711</v>
      </c>
      <c r="Q73" s="2"/>
      <c r="R73" s="2"/>
    </row>
    <row r="74" spans="2:18" ht="12.75" hidden="1">
      <c r="B74" s="24" t="s">
        <v>59</v>
      </c>
      <c r="D74" s="234">
        <v>0.07624067849029603</v>
      </c>
      <c r="E74" s="234">
        <v>0.16088757521744568</v>
      </c>
      <c r="F74" s="234">
        <v>-0.23466288380380396</v>
      </c>
      <c r="G74" s="234">
        <v>-0.266437203153993</v>
      </c>
      <c r="H74" s="234">
        <v>-0.10629552084800697</v>
      </c>
      <c r="I74" s="234">
        <v>0.026744811375718713</v>
      </c>
      <c r="J74" s="234">
        <v>0.08793522832693634</v>
      </c>
      <c r="K74" s="234">
        <v>0.431741090348297</v>
      </c>
      <c r="L74" s="234">
        <v>0.08317459576322328</v>
      </c>
      <c r="M74" s="234">
        <v>-0.194156777155847</v>
      </c>
      <c r="N74" s="234">
        <v>-0.01055238351341703</v>
      </c>
      <c r="O74" s="233">
        <v>0.24832355234569103</v>
      </c>
      <c r="P74" s="233">
        <v>0.49664710469138207</v>
      </c>
      <c r="Q74" s="2"/>
      <c r="R74" s="2"/>
    </row>
    <row r="75" spans="2:18" ht="12.75" hidden="1">
      <c r="B75" s="24"/>
      <c r="O75" s="2"/>
      <c r="P75" s="2"/>
      <c r="Q75" s="2"/>
      <c r="R75" s="2"/>
    </row>
    <row r="76" spans="2:27" ht="12.75" hidden="1">
      <c r="B76" s="24" t="s">
        <v>57</v>
      </c>
      <c r="C76" s="232">
        <v>0.9868081259632738</v>
      </c>
      <c r="D76" s="232">
        <v>0.8846496087804209</v>
      </c>
      <c r="E76" s="232">
        <v>1.0028041863494663</v>
      </c>
      <c r="F76" s="232">
        <v>0.9623531582691287</v>
      </c>
      <c r="G76" s="232">
        <v>1.123276236289848</v>
      </c>
      <c r="H76" s="232">
        <v>1.2009777794162213</v>
      </c>
      <c r="I76" s="232">
        <v>1.2597466527776515</v>
      </c>
      <c r="J76" s="232">
        <v>1.0675307080653722</v>
      </c>
      <c r="K76" s="232">
        <v>0.8595719151376476</v>
      </c>
      <c r="L76" s="232">
        <v>0.8255230069111857</v>
      </c>
      <c r="M76" s="232">
        <v>0.9185470921089274</v>
      </c>
      <c r="N76" s="232">
        <v>0.9082115299308552</v>
      </c>
      <c r="O76" s="2"/>
      <c r="P76" s="235"/>
      <c r="Q76" s="235"/>
      <c r="R76" s="235"/>
      <c r="S76" s="234"/>
      <c r="T76" s="234"/>
      <c r="U76" s="234"/>
      <c r="V76" s="234"/>
      <c r="W76" s="234"/>
      <c r="X76" s="234"/>
      <c r="Y76" s="234"/>
      <c r="Z76" s="234"/>
      <c r="AA76" s="234"/>
    </row>
    <row r="77" spans="2:18" ht="12.75" hidden="1">
      <c r="B77" s="24" t="s">
        <v>60</v>
      </c>
      <c r="C77" s="110">
        <v>173.9932613662877</v>
      </c>
      <c r="D77" s="110">
        <v>210.46734333365958</v>
      </c>
      <c r="E77" s="110">
        <v>233.6677050148361</v>
      </c>
      <c r="F77" s="110">
        <v>226.50436134282543</v>
      </c>
      <c r="G77" s="110">
        <v>249.71178365391995</v>
      </c>
      <c r="H77" s="110">
        <v>195.08158228916605</v>
      </c>
      <c r="I77" s="110">
        <v>263.9734599067648</v>
      </c>
      <c r="J77" s="110">
        <v>280.70617479615504</v>
      </c>
      <c r="K77" s="110">
        <v>302.96124357395905</v>
      </c>
      <c r="L77" s="110">
        <v>297.3860182511087</v>
      </c>
      <c r="M77" s="110">
        <v>306.3569360185858</v>
      </c>
      <c r="N77" s="110">
        <v>320.9937063972093</v>
      </c>
      <c r="O77" s="2"/>
      <c r="P77" s="233"/>
      <c r="Q77" s="2"/>
      <c r="R77" s="2"/>
    </row>
    <row r="78" spans="2:27" ht="12.75" hidden="1">
      <c r="B78" s="24" t="s">
        <v>59</v>
      </c>
      <c r="D78" s="234">
        <v>0.20962927920861985</v>
      </c>
      <c r="E78" s="234">
        <v>0.11023259624841808</v>
      </c>
      <c r="F78" s="234">
        <v>-0.030656113439192834</v>
      </c>
      <c r="G78" s="234">
        <v>0.10245905276838774</v>
      </c>
      <c r="H78" s="234">
        <v>-0.21877302130229814</v>
      </c>
      <c r="I78" s="234">
        <v>0.35314393501013086</v>
      </c>
      <c r="J78" s="234">
        <v>0.0633878682171316</v>
      </c>
      <c r="K78" s="234">
        <v>0.07928243400404478</v>
      </c>
      <c r="L78" s="234">
        <v>-0.01840243741107217</v>
      </c>
      <c r="M78" s="234">
        <v>0.030165902957489443</v>
      </c>
      <c r="N78" s="234">
        <v>0.04777685326417891</v>
      </c>
      <c r="O78" s="236"/>
      <c r="P78" s="237"/>
      <c r="Q78" s="237"/>
      <c r="R78" s="238"/>
      <c r="S78" s="232"/>
      <c r="T78" s="232"/>
      <c r="U78" s="232"/>
      <c r="V78" s="232"/>
      <c r="W78" s="232"/>
      <c r="X78" s="232"/>
      <c r="Y78" s="232"/>
      <c r="Z78" s="232"/>
      <c r="AA78" s="232"/>
    </row>
    <row r="79" spans="2:18" ht="12.75" hidden="1">
      <c r="B79" s="24"/>
      <c r="O79" s="2"/>
      <c r="P79" s="2"/>
      <c r="Q79" s="2"/>
      <c r="R79" s="2"/>
    </row>
    <row r="80" spans="2:27" ht="12.75" hidden="1">
      <c r="B80" s="24" t="s">
        <v>58</v>
      </c>
      <c r="C80" s="110">
        <v>397.13447029584444</v>
      </c>
      <c r="D80" s="110">
        <v>597.5612804146828</v>
      </c>
      <c r="E80" s="110">
        <v>621.7192698773739</v>
      </c>
      <c r="F80" s="110">
        <v>527.2395280674132</v>
      </c>
      <c r="G80" s="110">
        <v>757.9530283771701</v>
      </c>
      <c r="H80" s="110">
        <v>478.67081783349374</v>
      </c>
      <c r="I80" s="110">
        <v>510.76029454800084</v>
      </c>
      <c r="J80" s="110">
        <v>551.3082266317545</v>
      </c>
      <c r="K80" s="110">
        <v>700.9121219409793</v>
      </c>
      <c r="L80" s="110">
        <v>662.4083505308831</v>
      </c>
      <c r="M80" s="110">
        <v>588.6371136938839</v>
      </c>
      <c r="N80" s="110">
        <v>580.5875381657409</v>
      </c>
      <c r="O80" s="2"/>
      <c r="P80" s="233"/>
      <c r="Q80" s="233"/>
      <c r="R80" s="233"/>
      <c r="S80" s="110"/>
      <c r="T80" s="110"/>
      <c r="U80" s="110"/>
      <c r="V80" s="110"/>
      <c r="W80" s="110"/>
      <c r="X80" s="110"/>
      <c r="Y80" s="110"/>
      <c r="Z80" s="110"/>
      <c r="AA80" s="110"/>
    </row>
    <row r="81" spans="2:27" ht="12.75" hidden="1">
      <c r="B81" s="24" t="s">
        <v>59</v>
      </c>
      <c r="D81" s="234">
        <v>0.5046824819047584</v>
      </c>
      <c r="E81" s="234">
        <v>0.0404276352141264</v>
      </c>
      <c r="F81" s="234">
        <v>-0.15196527820119787</v>
      </c>
      <c r="G81" s="234">
        <v>0.4375876390668829</v>
      </c>
      <c r="H81" s="234">
        <v>-0.36846902128175263</v>
      </c>
      <c r="I81" s="234">
        <v>0.06703871537384898</v>
      </c>
      <c r="J81" s="234">
        <v>0.0793874005410633</v>
      </c>
      <c r="K81" s="234">
        <v>0.27136162328510394</v>
      </c>
      <c r="L81" s="234">
        <v>-0.05493380725599495</v>
      </c>
      <c r="M81" s="234">
        <v>-0.11136821686785159</v>
      </c>
      <c r="N81" s="234">
        <v>-0.01367493714018364</v>
      </c>
      <c r="O81" s="2"/>
      <c r="P81" s="239"/>
      <c r="Q81" s="239"/>
      <c r="R81" s="239"/>
      <c r="S81" s="93"/>
      <c r="T81" s="93"/>
      <c r="U81" s="93"/>
      <c r="V81" s="93"/>
      <c r="W81" s="93"/>
      <c r="X81" s="93"/>
      <c r="Y81" s="93"/>
      <c r="Z81" s="93"/>
      <c r="AA81" s="93"/>
    </row>
    <row r="82" spans="2:18" ht="12.75" hidden="1">
      <c r="B82" s="24"/>
      <c r="O82" s="2"/>
      <c r="P82" s="2"/>
      <c r="Q82" s="2"/>
      <c r="R82" s="2"/>
    </row>
    <row r="83" spans="2:18" ht="12.75" hidden="1">
      <c r="B83" s="24"/>
      <c r="O83" s="2"/>
      <c r="P83" s="2"/>
      <c r="Q83" s="2"/>
      <c r="R83" s="2"/>
    </row>
    <row r="84" spans="2:18" ht="12.75" hidden="1">
      <c r="B84" s="24"/>
      <c r="O84" s="2"/>
      <c r="P84" s="2"/>
      <c r="Q84" s="2"/>
      <c r="R84" s="2"/>
    </row>
    <row r="85" spans="2:18" ht="12.75" hidden="1">
      <c r="B85" s="24"/>
      <c r="O85" s="2"/>
      <c r="P85" s="2"/>
      <c r="Q85" s="2"/>
      <c r="R85" s="2"/>
    </row>
    <row r="86" spans="2:18" ht="12.75" hidden="1">
      <c r="B86" s="24"/>
      <c r="O86" s="2"/>
      <c r="P86" s="2"/>
      <c r="Q86" s="2"/>
      <c r="R86" s="2"/>
    </row>
    <row r="87" spans="2:18" ht="12.75" hidden="1">
      <c r="B87" s="24"/>
      <c r="O87" s="2"/>
      <c r="P87" s="2"/>
      <c r="Q87" s="2"/>
      <c r="R87" s="2"/>
    </row>
    <row r="88" spans="2:18" ht="12.75" hidden="1">
      <c r="B88" s="24"/>
      <c r="O88" s="2"/>
      <c r="P88" s="2"/>
      <c r="Q88" s="2"/>
      <c r="R88" s="2"/>
    </row>
    <row r="89" spans="2:18" ht="12.75" hidden="1">
      <c r="B89" s="24"/>
      <c r="O89" s="2"/>
      <c r="P89" s="2"/>
      <c r="Q89" s="2"/>
      <c r="R89" s="2"/>
    </row>
    <row r="90" spans="2:18" ht="12.75" hidden="1">
      <c r="B90" s="24"/>
      <c r="O90" s="2"/>
      <c r="P90" s="2"/>
      <c r="Q90" s="2"/>
      <c r="R90" s="2"/>
    </row>
    <row r="91" spans="2:18" ht="12.75" hidden="1">
      <c r="B91" s="24"/>
      <c r="O91" s="2"/>
      <c r="P91" s="2"/>
      <c r="Q91" s="2"/>
      <c r="R91" s="2"/>
    </row>
    <row r="92" spans="2:18" ht="12.75" hidden="1">
      <c r="B92" s="24"/>
      <c r="O92" s="2"/>
      <c r="P92" s="2"/>
      <c r="Q92" s="2"/>
      <c r="R92" s="2"/>
    </row>
    <row r="93" spans="2:18" ht="12.75" hidden="1">
      <c r="B93" s="24"/>
      <c r="O93" s="2"/>
      <c r="P93" s="2"/>
      <c r="Q93" s="2"/>
      <c r="R93" s="2"/>
    </row>
    <row r="94" spans="2:18" ht="12.75" hidden="1">
      <c r="B94" s="24"/>
      <c r="O94" s="2"/>
      <c r="P94" s="2"/>
      <c r="Q94" s="2"/>
      <c r="R94" s="2"/>
    </row>
    <row r="95" ht="12.75" hidden="1">
      <c r="B95" s="24"/>
    </row>
    <row r="96" ht="12.75" hidden="1">
      <c r="B96" s="24"/>
    </row>
    <row r="97" ht="12.75" hidden="1">
      <c r="B97" s="24"/>
    </row>
    <row r="98" ht="12.75" hidden="1">
      <c r="B98" s="24"/>
    </row>
    <row r="99" ht="12.75" hidden="1">
      <c r="B99" s="24"/>
    </row>
    <row r="100" ht="12.75" hidden="1">
      <c r="B100" s="24"/>
    </row>
    <row r="101" ht="12.75" hidden="1">
      <c r="B101" s="24"/>
    </row>
    <row r="102" ht="12.75" hidden="1">
      <c r="B102" s="24"/>
    </row>
    <row r="103" ht="12.75" hidden="1">
      <c r="B103" s="24"/>
    </row>
    <row r="104" ht="12.75" hidden="1">
      <c r="B104" s="24"/>
    </row>
    <row r="105" ht="12.75" hidden="1">
      <c r="B105" s="24"/>
    </row>
    <row r="106" ht="12.75" hidden="1">
      <c r="B106" s="24"/>
    </row>
    <row r="107" ht="12.75" hidden="1">
      <c r="B107" s="24"/>
    </row>
    <row r="108" ht="12.75" hidden="1">
      <c r="B108" s="24"/>
    </row>
    <row r="109" ht="12.75" hidden="1">
      <c r="B109" s="24"/>
    </row>
    <row r="110" ht="12.75" hidden="1">
      <c r="B110" s="24"/>
    </row>
    <row r="111" ht="12.75" hidden="1">
      <c r="B111" s="24"/>
    </row>
    <row r="112" ht="12.75" hidden="1">
      <c r="B112" s="24"/>
    </row>
    <row r="113" ht="12.75" hidden="1"/>
    <row r="114" ht="12.75" hidden="1"/>
  </sheetData>
  <printOptions/>
  <pageMargins left="0.75" right="0.75" top="1" bottom="1" header="0.5" footer="0.5"/>
  <pageSetup horizontalDpi="600" verticalDpi="600" orientation="portrait" scale="78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09"/>
  <sheetViews>
    <sheetView workbookViewId="0" topLeftCell="B1">
      <pane xSplit="1" ySplit="5" topLeftCell="F21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23" sqref="C23"/>
    </sheetView>
  </sheetViews>
  <sheetFormatPr defaultColWidth="9.140625" defaultRowHeight="12.75"/>
  <cols>
    <col min="1" max="1" width="2.00390625" style="0" customWidth="1"/>
    <col min="2" max="2" width="38.7109375" style="0" bestFit="1" customWidth="1"/>
    <col min="11" max="11" width="10.140625" style="0" customWidth="1"/>
    <col min="15" max="15" width="10.28125" style="0" customWidth="1"/>
    <col min="16" max="16" width="13.7109375" style="0" hidden="1" customWidth="1"/>
    <col min="17" max="17" width="10.57421875" style="0" hidden="1" customWidth="1"/>
    <col min="18" max="20" width="0" style="0" hidden="1" customWidth="1"/>
  </cols>
  <sheetData>
    <row r="3" spans="2:15" ht="18">
      <c r="B3" s="36" t="s">
        <v>67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6"/>
    </row>
    <row r="4" spans="2:19" ht="13.5" thickBot="1">
      <c r="B4" s="24"/>
      <c r="S4" s="39"/>
    </row>
    <row r="5" spans="2:20" ht="12.75">
      <c r="B5" s="40"/>
      <c r="C5" s="41" t="s">
        <v>12</v>
      </c>
      <c r="D5" s="41" t="s">
        <v>1</v>
      </c>
      <c r="E5" s="41" t="s">
        <v>2</v>
      </c>
      <c r="F5" s="41" t="s">
        <v>13</v>
      </c>
      <c r="G5" s="41" t="s">
        <v>4</v>
      </c>
      <c r="H5" s="42" t="s">
        <v>5</v>
      </c>
      <c r="I5" s="41" t="s">
        <v>6</v>
      </c>
      <c r="J5" s="42" t="s">
        <v>7</v>
      </c>
      <c r="K5" s="41" t="s">
        <v>8</v>
      </c>
      <c r="L5" s="41" t="s">
        <v>9</v>
      </c>
      <c r="M5" s="41" t="s">
        <v>10</v>
      </c>
      <c r="N5" s="41" t="s">
        <v>11</v>
      </c>
      <c r="O5" s="43" t="s">
        <v>69</v>
      </c>
      <c r="P5" s="123" t="s">
        <v>68</v>
      </c>
      <c r="Q5" s="124" t="s">
        <v>64</v>
      </c>
      <c r="R5" s="1"/>
      <c r="S5" s="44"/>
      <c r="T5" s="1"/>
    </row>
    <row r="6" spans="2:19" ht="12.75">
      <c r="B6" s="125" t="s">
        <v>15</v>
      </c>
      <c r="C6" s="49">
        <v>1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1</v>
      </c>
      <c r="K6" s="49">
        <v>1</v>
      </c>
      <c r="L6" s="49">
        <v>0</v>
      </c>
      <c r="M6" s="49">
        <v>0</v>
      </c>
      <c r="N6" s="49">
        <v>1</v>
      </c>
      <c r="O6" s="126">
        <f>SUM(C6:N6)</f>
        <v>4</v>
      </c>
      <c r="P6" s="126">
        <v>2</v>
      </c>
      <c r="Q6" s="127">
        <f>O6-P6</f>
        <v>2</v>
      </c>
      <c r="S6" s="48"/>
    </row>
    <row r="7" spans="2:19" ht="12.75">
      <c r="B7" s="125" t="s">
        <v>16</v>
      </c>
      <c r="C7" s="49">
        <v>2</v>
      </c>
      <c r="D7" s="49">
        <v>0</v>
      </c>
      <c r="E7" s="49">
        <v>1</v>
      </c>
      <c r="F7" s="49">
        <v>5</v>
      </c>
      <c r="G7" s="49">
        <v>5</v>
      </c>
      <c r="H7" s="49">
        <v>3</v>
      </c>
      <c r="I7" s="49">
        <v>2</v>
      </c>
      <c r="J7" s="49">
        <v>3</v>
      </c>
      <c r="K7" s="49">
        <v>0</v>
      </c>
      <c r="L7" s="49">
        <v>2</v>
      </c>
      <c r="M7" s="49">
        <v>2</v>
      </c>
      <c r="N7" s="49">
        <v>0</v>
      </c>
      <c r="O7" s="126">
        <f>SUM(C7:N7)</f>
        <v>25</v>
      </c>
      <c r="P7" s="126">
        <v>9</v>
      </c>
      <c r="Q7" s="127">
        <f>O7-P7</f>
        <v>16</v>
      </c>
      <c r="S7" s="48"/>
    </row>
    <row r="8" spans="2:19" ht="12.75">
      <c r="B8" s="125" t="s">
        <v>17</v>
      </c>
      <c r="C8" s="49">
        <v>1</v>
      </c>
      <c r="D8" s="49">
        <v>1</v>
      </c>
      <c r="E8" s="49">
        <v>2</v>
      </c>
      <c r="F8" s="128">
        <v>0</v>
      </c>
      <c r="G8" s="128">
        <v>0</v>
      </c>
      <c r="H8" s="49">
        <v>0</v>
      </c>
      <c r="I8" s="49">
        <v>1</v>
      </c>
      <c r="J8" s="49">
        <v>1</v>
      </c>
      <c r="K8" s="49">
        <v>1</v>
      </c>
      <c r="L8" s="49">
        <v>2</v>
      </c>
      <c r="M8" s="49">
        <v>1</v>
      </c>
      <c r="N8" s="49">
        <v>2</v>
      </c>
      <c r="O8" s="126">
        <f>SUM(C8:N8)</f>
        <v>12</v>
      </c>
      <c r="P8" s="126">
        <v>20</v>
      </c>
      <c r="Q8" s="127">
        <f>O8-P8</f>
        <v>-8</v>
      </c>
      <c r="S8" s="48"/>
    </row>
    <row r="9" spans="2:19" ht="12.75">
      <c r="B9" s="125" t="s">
        <v>18</v>
      </c>
      <c r="C9" s="49">
        <v>0</v>
      </c>
      <c r="D9" s="49">
        <v>1</v>
      </c>
      <c r="E9" s="49">
        <v>0</v>
      </c>
      <c r="F9" s="49">
        <v>0</v>
      </c>
      <c r="G9" s="49">
        <v>1</v>
      </c>
      <c r="H9" s="49">
        <v>0</v>
      </c>
      <c r="I9" s="49">
        <v>2</v>
      </c>
      <c r="J9" s="49">
        <v>1</v>
      </c>
      <c r="K9" s="49">
        <v>2</v>
      </c>
      <c r="L9" s="49">
        <v>0</v>
      </c>
      <c r="M9" s="49">
        <v>1</v>
      </c>
      <c r="N9" s="49">
        <v>0</v>
      </c>
      <c r="O9" s="126">
        <f>SUM(C9:N9)</f>
        <v>8</v>
      </c>
      <c r="P9" s="126">
        <v>6</v>
      </c>
      <c r="Q9" s="127">
        <f>O9-P9</f>
        <v>2</v>
      </c>
      <c r="S9" s="48"/>
    </row>
    <row r="10" spans="2:19" ht="12.75">
      <c r="B10" s="12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129"/>
      <c r="O10" s="126">
        <f>SUM(C10:N10)</f>
        <v>0</v>
      </c>
      <c r="P10" s="126">
        <v>0</v>
      </c>
      <c r="Q10" s="125"/>
      <c r="S10" s="48"/>
    </row>
    <row r="11" spans="2:19" ht="12.75">
      <c r="B11" s="125" t="s">
        <v>19</v>
      </c>
      <c r="C11" s="49">
        <v>28</v>
      </c>
      <c r="D11" s="49">
        <v>27</v>
      </c>
      <c r="E11" s="49">
        <v>25</v>
      </c>
      <c r="F11" s="49">
        <v>25</v>
      </c>
      <c r="G11" s="49">
        <v>25</v>
      </c>
      <c r="H11" s="49">
        <v>25</v>
      </c>
      <c r="I11" s="49">
        <v>24</v>
      </c>
      <c r="J11" s="49">
        <v>24</v>
      </c>
      <c r="K11" s="49">
        <v>24</v>
      </c>
      <c r="L11" s="49">
        <v>22</v>
      </c>
      <c r="M11" s="49">
        <v>21</v>
      </c>
      <c r="N11" s="49">
        <v>20</v>
      </c>
      <c r="O11" s="126">
        <v>20</v>
      </c>
      <c r="P11" s="126">
        <v>39</v>
      </c>
      <c r="Q11" s="130">
        <f>O11/P11-1</f>
        <v>-0.4871794871794872</v>
      </c>
      <c r="R11" s="53" t="s">
        <v>72</v>
      </c>
      <c r="S11" s="48"/>
    </row>
    <row r="12" spans="2:19" ht="12.75">
      <c r="B12" s="125" t="s">
        <v>20</v>
      </c>
      <c r="C12" s="49">
        <v>28</v>
      </c>
      <c r="D12" s="49">
        <v>27</v>
      </c>
      <c r="E12" s="49">
        <v>28</v>
      </c>
      <c r="F12" s="49">
        <v>33</v>
      </c>
      <c r="G12" s="49">
        <v>37</v>
      </c>
      <c r="H12" s="49">
        <v>40</v>
      </c>
      <c r="I12" s="49">
        <v>40</v>
      </c>
      <c r="J12" s="49">
        <v>42</v>
      </c>
      <c r="K12" s="49">
        <v>40</v>
      </c>
      <c r="L12" s="49">
        <v>42</v>
      </c>
      <c r="M12" s="49">
        <v>42</v>
      </c>
      <c r="N12" s="49">
        <v>42</v>
      </c>
      <c r="O12" s="126">
        <v>42</v>
      </c>
      <c r="P12" s="126">
        <v>24</v>
      </c>
      <c r="Q12" s="130">
        <f>O12/P12-1</f>
        <v>0.75</v>
      </c>
      <c r="S12" s="48"/>
    </row>
    <row r="13" spans="2:19" ht="12.75">
      <c r="B13" s="125" t="s">
        <v>21</v>
      </c>
      <c r="C13" s="49">
        <f>C12+C11</f>
        <v>56</v>
      </c>
      <c r="D13" s="49">
        <f>D12+D11</f>
        <v>54</v>
      </c>
      <c r="E13" s="49">
        <f>E12+E11</f>
        <v>53</v>
      </c>
      <c r="F13" s="49">
        <f>F12+F11</f>
        <v>58</v>
      </c>
      <c r="G13" s="49">
        <v>62</v>
      </c>
      <c r="H13" s="49">
        <v>65</v>
      </c>
      <c r="I13" s="49">
        <v>64</v>
      </c>
      <c r="J13" s="49">
        <v>66</v>
      </c>
      <c r="K13" s="49">
        <v>64</v>
      </c>
      <c r="L13" s="49">
        <v>64</v>
      </c>
      <c r="M13" s="49">
        <v>63</v>
      </c>
      <c r="N13" s="49">
        <v>62</v>
      </c>
      <c r="O13" s="126">
        <f>SUM(O11:O12)</f>
        <v>62</v>
      </c>
      <c r="P13" s="126">
        <f>SUM(P11:P12)</f>
        <v>63</v>
      </c>
      <c r="Q13" s="130">
        <f>O13/P13-1</f>
        <v>-0.015873015873015928</v>
      </c>
      <c r="S13" s="48"/>
    </row>
    <row r="14" spans="2:19" ht="12.75">
      <c r="B14" s="125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126">
        <f>SUM(C14:N14)</f>
        <v>0</v>
      </c>
      <c r="P14" s="126">
        <v>0</v>
      </c>
      <c r="Q14" s="130"/>
      <c r="S14" s="48"/>
    </row>
    <row r="15" spans="2:19" ht="12.75">
      <c r="B15" s="125" t="s">
        <v>22</v>
      </c>
      <c r="C15" s="55">
        <v>4095.3020979020976</v>
      </c>
      <c r="D15" s="55">
        <v>3836.055944055944</v>
      </c>
      <c r="E15" s="55">
        <v>5722.286138613861</v>
      </c>
      <c r="F15" s="65">
        <v>5356</v>
      </c>
      <c r="G15" s="65">
        <v>5093</v>
      </c>
      <c r="H15" s="55">
        <v>4354</v>
      </c>
      <c r="I15" s="55">
        <v>4409</v>
      </c>
      <c r="J15" s="55">
        <v>4256</v>
      </c>
      <c r="K15" s="56">
        <v>4247</v>
      </c>
      <c r="L15" s="56">
        <v>3807</v>
      </c>
      <c r="M15" s="55">
        <v>3119</v>
      </c>
      <c r="N15" s="55">
        <v>3433</v>
      </c>
      <c r="O15" s="126">
        <f>SUM(C15:N15)</f>
        <v>51727.6441805719</v>
      </c>
      <c r="P15" s="126">
        <v>72634</v>
      </c>
      <c r="Q15" s="130">
        <f>O15/P15-1</f>
        <v>-0.2878315364626497</v>
      </c>
      <c r="S15" s="48"/>
    </row>
    <row r="16" spans="2:19" ht="12.75">
      <c r="B16" s="125" t="s">
        <v>23</v>
      </c>
      <c r="C16" s="55">
        <v>11410.396783216784</v>
      </c>
      <c r="D16" s="55">
        <v>10565.86013986014</v>
      </c>
      <c r="E16" s="55">
        <v>15091.00424328147</v>
      </c>
      <c r="F16" s="65">
        <v>12481</v>
      </c>
      <c r="G16" s="65">
        <v>15737</v>
      </c>
      <c r="H16" s="55">
        <v>16664</v>
      </c>
      <c r="I16" s="55">
        <v>17122</v>
      </c>
      <c r="J16" s="55">
        <v>17305</v>
      </c>
      <c r="K16" s="56">
        <v>18722</v>
      </c>
      <c r="L16" s="56">
        <v>18681</v>
      </c>
      <c r="M16" s="55">
        <v>18174</v>
      </c>
      <c r="N16" s="55">
        <v>18583</v>
      </c>
      <c r="O16" s="126">
        <f>SUM(C16:N16)</f>
        <v>190536.2611663584</v>
      </c>
      <c r="P16" s="126">
        <v>116937</v>
      </c>
      <c r="Q16" s="130">
        <f>O16/P16-1</f>
        <v>0.6293924178519921</v>
      </c>
      <c r="S16" s="48"/>
    </row>
    <row r="17" spans="2:19" ht="12.75">
      <c r="B17" s="125" t="s">
        <v>24</v>
      </c>
      <c r="C17" s="57">
        <f>C16+C15</f>
        <v>15505.698881118882</v>
      </c>
      <c r="D17" s="57">
        <f aca="true" t="shared" si="0" ref="D17:O17">D16+D15</f>
        <v>14401.916083916085</v>
      </c>
      <c r="E17" s="57">
        <f t="shared" si="0"/>
        <v>20813.29038189533</v>
      </c>
      <c r="F17" s="57">
        <f t="shared" si="0"/>
        <v>17837</v>
      </c>
      <c r="G17" s="57">
        <f t="shared" si="0"/>
        <v>20830</v>
      </c>
      <c r="H17" s="57">
        <f t="shared" si="0"/>
        <v>21018</v>
      </c>
      <c r="I17" s="57">
        <f t="shared" si="0"/>
        <v>21531</v>
      </c>
      <c r="J17" s="57">
        <f t="shared" si="0"/>
        <v>21561</v>
      </c>
      <c r="K17" s="57">
        <f t="shared" si="0"/>
        <v>22969</v>
      </c>
      <c r="L17" s="57">
        <f t="shared" si="0"/>
        <v>22488</v>
      </c>
      <c r="M17" s="57">
        <f t="shared" si="0"/>
        <v>21293</v>
      </c>
      <c r="N17" s="57">
        <f t="shared" si="0"/>
        <v>22016</v>
      </c>
      <c r="O17" s="57">
        <f t="shared" si="0"/>
        <v>242263.9053469303</v>
      </c>
      <c r="P17" s="126">
        <f>SUM(P14:P16)</f>
        <v>189571</v>
      </c>
      <c r="Q17" s="130">
        <f>O17/P17-1</f>
        <v>0.27795868221895903</v>
      </c>
      <c r="S17" s="48"/>
    </row>
    <row r="18" spans="2:19" ht="12.75">
      <c r="B18" s="125"/>
      <c r="C18" s="58"/>
      <c r="D18" s="58"/>
      <c r="E18" s="58"/>
      <c r="F18" s="58"/>
      <c r="G18" s="58"/>
      <c r="H18" s="58"/>
      <c r="I18" s="49"/>
      <c r="J18" s="49"/>
      <c r="K18" s="57"/>
      <c r="L18" s="57"/>
      <c r="M18" s="57"/>
      <c r="N18" s="57"/>
      <c r="O18" s="126"/>
      <c r="P18" s="126">
        <v>0</v>
      </c>
      <c r="Q18" s="130"/>
      <c r="S18" s="48"/>
    </row>
    <row r="19" spans="2:20" ht="12.75">
      <c r="B19" s="125" t="s">
        <v>25</v>
      </c>
      <c r="C19" s="57">
        <f aca="true" t="shared" si="1" ref="C19:F21">C15/C11</f>
        <v>146.2607892107892</v>
      </c>
      <c r="D19" s="57">
        <f t="shared" si="1"/>
        <v>142.07614607614607</v>
      </c>
      <c r="E19" s="57">
        <f t="shared" si="1"/>
        <v>228.89144554455444</v>
      </c>
      <c r="F19" s="57">
        <f t="shared" si="1"/>
        <v>214.24</v>
      </c>
      <c r="G19" s="57">
        <v>203.72</v>
      </c>
      <c r="H19" s="57">
        <v>174.16</v>
      </c>
      <c r="I19" s="57">
        <v>183.70833333333334</v>
      </c>
      <c r="J19" s="57">
        <v>177.33333333333334</v>
      </c>
      <c r="K19" s="57">
        <v>176.95833333333334</v>
      </c>
      <c r="L19" s="57">
        <v>173.04545454545453</v>
      </c>
      <c r="M19" s="57">
        <v>148.52380952380952</v>
      </c>
      <c r="N19" s="57">
        <v>172</v>
      </c>
      <c r="O19" s="126">
        <f>SUM(C19:N19)</f>
        <v>2140.9176449007537</v>
      </c>
      <c r="P19" s="126">
        <v>1874</v>
      </c>
      <c r="Q19" s="130">
        <f>O19/P19-1</f>
        <v>0.14243204103562102</v>
      </c>
      <c r="S19" s="48"/>
      <c r="T19" s="59"/>
    </row>
    <row r="20" spans="2:20" ht="12.75">
      <c r="B20" s="125" t="s">
        <v>26</v>
      </c>
      <c r="C20" s="57">
        <f t="shared" si="1"/>
        <v>407.51417082917084</v>
      </c>
      <c r="D20" s="57">
        <f t="shared" si="1"/>
        <v>391.32815332815335</v>
      </c>
      <c r="E20" s="57">
        <f t="shared" si="1"/>
        <v>538.9644372600525</v>
      </c>
      <c r="F20" s="57">
        <f t="shared" si="1"/>
        <v>378.2121212121212</v>
      </c>
      <c r="G20" s="57">
        <v>425</v>
      </c>
      <c r="H20" s="57">
        <v>416.6</v>
      </c>
      <c r="I20" s="57">
        <v>428.05</v>
      </c>
      <c r="J20" s="57">
        <v>412.0238095238095</v>
      </c>
      <c r="K20" s="57">
        <v>468.05</v>
      </c>
      <c r="L20" s="57">
        <v>444.7857142857143</v>
      </c>
      <c r="M20" s="57">
        <v>432.7142857142857</v>
      </c>
      <c r="N20" s="57">
        <v>442</v>
      </c>
      <c r="O20" s="126">
        <f>SUM(C20:N20)</f>
        <v>5185.242692153308</v>
      </c>
      <c r="P20" s="126">
        <v>4856</v>
      </c>
      <c r="Q20" s="130">
        <f>O20/P20-1</f>
        <v>0.06780121337588718</v>
      </c>
      <c r="S20" s="48"/>
      <c r="T20" s="60"/>
    </row>
    <row r="21" spans="2:20" ht="12.75">
      <c r="B21" s="125" t="s">
        <v>27</v>
      </c>
      <c r="C21" s="57">
        <f t="shared" si="1"/>
        <v>276.88748001998005</v>
      </c>
      <c r="D21" s="57">
        <f t="shared" si="1"/>
        <v>266.7021497021497</v>
      </c>
      <c r="E21" s="57">
        <f t="shared" si="1"/>
        <v>392.70359211123264</v>
      </c>
      <c r="F21" s="57">
        <f t="shared" si="1"/>
        <v>307.5344827586207</v>
      </c>
      <c r="G21" s="57">
        <v>335.96774193548384</v>
      </c>
      <c r="H21" s="57">
        <v>323.3538461538462</v>
      </c>
      <c r="I21" s="57">
        <v>336.421875</v>
      </c>
      <c r="J21" s="57">
        <v>326.6818181818182</v>
      </c>
      <c r="K21" s="57">
        <v>358.890625</v>
      </c>
      <c r="L21" s="57">
        <v>351.375</v>
      </c>
      <c r="M21" s="57">
        <v>337.984126984127</v>
      </c>
      <c r="N21" s="57">
        <v>355</v>
      </c>
      <c r="O21" s="126">
        <f>SUM(C21:N21)</f>
        <v>3969.5027378472587</v>
      </c>
      <c r="P21" s="126">
        <v>3017</v>
      </c>
      <c r="Q21" s="130">
        <f>O21/P21-1</f>
        <v>0.31571187863681094</v>
      </c>
      <c r="S21" s="48"/>
      <c r="T21" s="59"/>
    </row>
    <row r="22" spans="2:19" ht="12.75">
      <c r="B22" s="125" t="s">
        <v>28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26"/>
      <c r="P22" s="56"/>
      <c r="Q22" s="130"/>
      <c r="S22" s="48"/>
    </row>
    <row r="23" spans="2:19" ht="12.75">
      <c r="B23" s="125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26"/>
      <c r="P23" s="56">
        <v>0</v>
      </c>
      <c r="Q23" s="130"/>
      <c r="S23" s="48"/>
    </row>
    <row r="24" spans="2:19" ht="12.75">
      <c r="B24" s="125" t="s">
        <v>29</v>
      </c>
      <c r="C24" s="57">
        <v>11641</v>
      </c>
      <c r="D24" s="57">
        <v>9915</v>
      </c>
      <c r="E24" s="57">
        <v>12083</v>
      </c>
      <c r="F24" s="57">
        <v>9077</v>
      </c>
      <c r="G24" s="57">
        <v>11077</v>
      </c>
      <c r="H24" s="57">
        <v>10256</v>
      </c>
      <c r="I24" s="57">
        <v>9621</v>
      </c>
      <c r="J24" s="57">
        <v>9267</v>
      </c>
      <c r="K24" s="57">
        <v>10497</v>
      </c>
      <c r="L24" s="57">
        <v>10117</v>
      </c>
      <c r="M24" s="57">
        <v>9029</v>
      </c>
      <c r="N24" s="57">
        <v>8575</v>
      </c>
      <c r="O24" s="126">
        <f>SUM(C24:N24)</f>
        <v>121155</v>
      </c>
      <c r="P24" s="56">
        <v>233299</v>
      </c>
      <c r="Q24" s="130">
        <f>O24/P24-1</f>
        <v>-0.4806878726441176</v>
      </c>
      <c r="S24" s="48"/>
    </row>
    <row r="25" spans="2:19" ht="12.75">
      <c r="B25" s="125" t="s">
        <v>30</v>
      </c>
      <c r="C25" s="57">
        <v>16822</v>
      </c>
      <c r="D25" s="57">
        <v>16566</v>
      </c>
      <c r="E25" s="57">
        <v>22119</v>
      </c>
      <c r="F25" s="57">
        <v>18413</v>
      </c>
      <c r="G25" s="57">
        <v>21516</v>
      </c>
      <c r="H25" s="57">
        <v>22896</v>
      </c>
      <c r="I25" s="57">
        <v>25684</v>
      </c>
      <c r="J25" s="57">
        <v>22955</v>
      </c>
      <c r="K25" s="57">
        <v>27224</v>
      </c>
      <c r="L25" s="57">
        <v>27238</v>
      </c>
      <c r="M25" s="57">
        <v>23942</v>
      </c>
      <c r="N25" s="57">
        <v>24032</v>
      </c>
      <c r="O25" s="126">
        <f>SUM(C25:N25)</f>
        <v>269407</v>
      </c>
      <c r="P25" s="56">
        <v>202228</v>
      </c>
      <c r="Q25" s="130">
        <f>O25/P25-1</f>
        <v>0.33219435488656357</v>
      </c>
      <c r="S25" s="48"/>
    </row>
    <row r="26" spans="2:19" ht="12.75">
      <c r="B26" s="125" t="s">
        <v>31</v>
      </c>
      <c r="C26" s="49">
        <v>0</v>
      </c>
      <c r="D26" s="49">
        <v>0</v>
      </c>
      <c r="E26" s="49">
        <v>135</v>
      </c>
      <c r="F26" s="209">
        <v>8245</v>
      </c>
      <c r="G26" s="57">
        <v>10626</v>
      </c>
      <c r="H26" s="57">
        <v>7492</v>
      </c>
      <c r="I26" s="210">
        <v>7463</v>
      </c>
      <c r="J26" s="211">
        <v>4834</v>
      </c>
      <c r="K26" s="211">
        <v>11557.475</v>
      </c>
      <c r="L26" s="211">
        <v>10417</v>
      </c>
      <c r="M26" s="211">
        <v>9095</v>
      </c>
      <c r="N26" s="211">
        <v>10222</v>
      </c>
      <c r="O26" s="126">
        <f>SUM(C26:N26)</f>
        <v>80086.475</v>
      </c>
      <c r="P26" s="57"/>
      <c r="Q26" s="130"/>
      <c r="S26" s="48"/>
    </row>
    <row r="27" spans="2:20" ht="12.75">
      <c r="B27" s="125" t="s">
        <v>32</v>
      </c>
      <c r="C27" s="57">
        <f>C25+C24+C26</f>
        <v>28463</v>
      </c>
      <c r="D27" s="57">
        <f>D25+D24+D26</f>
        <v>26481</v>
      </c>
      <c r="E27" s="57">
        <f>E25+E24+E26</f>
        <v>34337</v>
      </c>
      <c r="F27" s="57">
        <f aca="true" t="shared" si="2" ref="F27:N27">F25+F24+F26</f>
        <v>35735</v>
      </c>
      <c r="G27" s="57">
        <f t="shared" si="2"/>
        <v>43219</v>
      </c>
      <c r="H27" s="57">
        <f t="shared" si="2"/>
        <v>40644</v>
      </c>
      <c r="I27" s="57">
        <f t="shared" si="2"/>
        <v>42768</v>
      </c>
      <c r="J27" s="57">
        <f t="shared" si="2"/>
        <v>37056</v>
      </c>
      <c r="K27" s="57">
        <f t="shared" si="2"/>
        <v>49278.475</v>
      </c>
      <c r="L27" s="57">
        <f t="shared" si="2"/>
        <v>47772</v>
      </c>
      <c r="M27" s="57">
        <f t="shared" si="2"/>
        <v>42066</v>
      </c>
      <c r="N27" s="57">
        <f t="shared" si="2"/>
        <v>42829</v>
      </c>
      <c r="O27" s="126">
        <f>SUM(C27:N27)</f>
        <v>470648.475</v>
      </c>
      <c r="P27" s="56">
        <f>SUM(P24:P26)</f>
        <v>435527</v>
      </c>
      <c r="Q27" s="130">
        <f>O27/P27-1</f>
        <v>0.08064132648492506</v>
      </c>
      <c r="R27" s="68"/>
      <c r="T27" s="68"/>
    </row>
    <row r="28" spans="2:19" ht="12.75">
      <c r="B28" s="125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126"/>
      <c r="P28" s="49"/>
      <c r="Q28" s="130"/>
      <c r="S28" s="48"/>
    </row>
    <row r="29" spans="2:19" ht="12.75">
      <c r="B29" s="125" t="s">
        <v>33</v>
      </c>
      <c r="C29" s="57">
        <f aca="true" t="shared" si="3" ref="C29:F30">C24/C11</f>
        <v>415.75</v>
      </c>
      <c r="D29" s="57">
        <f t="shared" si="3"/>
        <v>367.22222222222223</v>
      </c>
      <c r="E29" s="57">
        <f t="shared" si="3"/>
        <v>483.32</v>
      </c>
      <c r="F29" s="57">
        <f t="shared" si="3"/>
        <v>363.08</v>
      </c>
      <c r="G29" s="57">
        <v>471.8</v>
      </c>
      <c r="H29" s="57">
        <v>420.72</v>
      </c>
      <c r="I29" s="57">
        <v>416.75</v>
      </c>
      <c r="J29" s="57">
        <v>415.7916666666667</v>
      </c>
      <c r="K29" s="57">
        <v>400.5833333333333</v>
      </c>
      <c r="L29" s="57">
        <v>423.40909090909093</v>
      </c>
      <c r="M29" s="57">
        <v>429.95238095238096</v>
      </c>
      <c r="N29" s="57">
        <v>387</v>
      </c>
      <c r="O29" s="126">
        <f>O24/O11</f>
        <v>6057.75</v>
      </c>
      <c r="P29" s="56">
        <v>6021</v>
      </c>
      <c r="Q29" s="130">
        <f>O29/P29-1</f>
        <v>0.00610363726955665</v>
      </c>
      <c r="S29" s="48"/>
    </row>
    <row r="30" spans="2:19" ht="12.75">
      <c r="B30" s="125" t="s">
        <v>34</v>
      </c>
      <c r="C30" s="57">
        <f t="shared" si="3"/>
        <v>600.7857142857143</v>
      </c>
      <c r="D30" s="57">
        <f t="shared" si="3"/>
        <v>613.5555555555555</v>
      </c>
      <c r="E30" s="57">
        <f t="shared" si="3"/>
        <v>789.9642857142857</v>
      </c>
      <c r="F30" s="57">
        <f t="shared" si="3"/>
        <v>557.969696969697</v>
      </c>
      <c r="G30" s="57">
        <v>540.8108108108108</v>
      </c>
      <c r="H30" s="57">
        <v>533.575</v>
      </c>
      <c r="I30" s="57">
        <v>594.6</v>
      </c>
      <c r="J30" s="57">
        <v>527.547619047619</v>
      </c>
      <c r="K30" s="57">
        <v>657.375</v>
      </c>
      <c r="L30" s="57">
        <v>667.6190476190476</v>
      </c>
      <c r="M30" s="57">
        <v>570.047619047619</v>
      </c>
      <c r="N30" s="57">
        <v>572</v>
      </c>
      <c r="O30" s="126">
        <f>O25/O12</f>
        <v>6414.452380952381</v>
      </c>
      <c r="P30" s="56">
        <v>8397</v>
      </c>
      <c r="Q30" s="130">
        <f>O30/P31-1</f>
        <v>-0.07452714168916741</v>
      </c>
      <c r="S30" s="48"/>
    </row>
    <row r="31" spans="2:19" ht="12.75">
      <c r="B31" s="125" t="s">
        <v>35</v>
      </c>
      <c r="C31" s="57">
        <f>(C24+C25)/C13</f>
        <v>508.26785714285717</v>
      </c>
      <c r="D31" s="57">
        <f>(D24+D25)/D13</f>
        <v>490.3888888888889</v>
      </c>
      <c r="E31" s="57">
        <f>(E24+E25)/E13</f>
        <v>645.3207547169811</v>
      </c>
      <c r="F31" s="57">
        <f>(F24+F25)/F13</f>
        <v>473.9655172413793</v>
      </c>
      <c r="G31" s="57">
        <v>512.983870967742</v>
      </c>
      <c r="H31" s="57">
        <v>490.16923076923075</v>
      </c>
      <c r="I31" s="57">
        <v>527.90625</v>
      </c>
      <c r="J31" s="57">
        <v>486.90909090909093</v>
      </c>
      <c r="K31" s="57">
        <v>561.078125</v>
      </c>
      <c r="L31" s="57">
        <v>583.671875</v>
      </c>
      <c r="M31" s="57">
        <v>523.3492063492064</v>
      </c>
      <c r="N31" s="57">
        <v>512</v>
      </c>
      <c r="O31" s="126">
        <f>(O24+O25)/O13</f>
        <v>6299.387096774193</v>
      </c>
      <c r="P31" s="56">
        <v>6931</v>
      </c>
      <c r="Q31" s="130">
        <f>O31/P31-1</f>
        <v>-0.09112868319518208</v>
      </c>
      <c r="S31" s="48"/>
    </row>
    <row r="32" spans="2:19" ht="12.75">
      <c r="B32" s="125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126"/>
      <c r="P32" s="56"/>
      <c r="Q32" s="130"/>
      <c r="S32" s="48"/>
    </row>
    <row r="33" spans="2:19" ht="12.75">
      <c r="B33" s="125" t="s">
        <v>36</v>
      </c>
      <c r="C33" s="69">
        <f aca="true" t="shared" si="4" ref="C33:F34">C15/C24</f>
        <v>0.35179985378421935</v>
      </c>
      <c r="D33" s="69">
        <f t="shared" si="4"/>
        <v>0.3868941950636353</v>
      </c>
      <c r="E33" s="69">
        <f t="shared" si="4"/>
        <v>0.4735815723424531</v>
      </c>
      <c r="F33" s="69">
        <f t="shared" si="4"/>
        <v>0.5900627960779994</v>
      </c>
      <c r="G33" s="69">
        <v>0.4317931326833404</v>
      </c>
      <c r="H33" s="69">
        <v>0.41395702605057993</v>
      </c>
      <c r="I33" s="69">
        <v>0.4408118376324735</v>
      </c>
      <c r="J33" s="69">
        <v>0.4264956408457761</v>
      </c>
      <c r="K33" s="69">
        <v>0.4417516122321614</v>
      </c>
      <c r="L33" s="69">
        <v>0.40869565217391307</v>
      </c>
      <c r="M33" s="69">
        <v>0.3454424631742164</v>
      </c>
      <c r="N33" s="69">
        <v>0.44</v>
      </c>
      <c r="O33" s="173">
        <f>O15/O24</f>
        <v>0.4269542666878948</v>
      </c>
      <c r="P33" s="171">
        <v>0.31</v>
      </c>
      <c r="Q33" s="130">
        <f>O33/P34-1</f>
        <v>-0.2638719539863882</v>
      </c>
      <c r="S33" s="48"/>
    </row>
    <row r="34" spans="2:19" ht="12.75">
      <c r="B34" s="125" t="s">
        <v>37</v>
      </c>
      <c r="C34" s="69">
        <f t="shared" si="4"/>
        <v>0.6783020320542613</v>
      </c>
      <c r="D34" s="69">
        <f t="shared" si="4"/>
        <v>0.637803944214665</v>
      </c>
      <c r="E34" s="69">
        <f t="shared" si="4"/>
        <v>0.6822643086613983</v>
      </c>
      <c r="F34" s="69">
        <f t="shared" si="4"/>
        <v>0.6778363113017977</v>
      </c>
      <c r="G34" s="69">
        <v>0.7858570714642679</v>
      </c>
      <c r="H34" s="69">
        <v>0.7807712130440894</v>
      </c>
      <c r="I34" s="69">
        <v>0.7198957282206525</v>
      </c>
      <c r="J34" s="69">
        <v>0.7810172857336282</v>
      </c>
      <c r="K34" s="69">
        <v>0.7119984787982506</v>
      </c>
      <c r="L34" s="69">
        <v>0.6662268188302425</v>
      </c>
      <c r="M34" s="69">
        <v>0.7590844540974021</v>
      </c>
      <c r="N34" s="69">
        <v>0.77</v>
      </c>
      <c r="O34" s="173">
        <f>O16/O25</f>
        <v>0.70724317173035</v>
      </c>
      <c r="P34" s="131">
        <v>0.58</v>
      </c>
      <c r="Q34" s="130">
        <f>O34/P35-1</f>
        <v>0.6073708448417046</v>
      </c>
      <c r="S34" s="48"/>
    </row>
    <row r="35" spans="2:19" ht="12.75">
      <c r="B35" s="125" t="s">
        <v>38</v>
      </c>
      <c r="C35" s="69">
        <f>C17/C27</f>
        <v>0.5447668510388534</v>
      </c>
      <c r="D35" s="69">
        <f>D17/(D24+D25)</f>
        <v>0.5438584677284123</v>
      </c>
      <c r="E35" s="69">
        <f>E17/(E24+E25)</f>
        <v>0.6085401550171139</v>
      </c>
      <c r="F35" s="69">
        <f>F17/(F24+F25)</f>
        <v>0.6488541287740996</v>
      </c>
      <c r="G35" s="69">
        <v>0.6549284703662945</v>
      </c>
      <c r="H35" s="69">
        <v>0.6596779762091586</v>
      </c>
      <c r="I35" s="69">
        <v>0.6372757947078672</v>
      </c>
      <c r="J35" s="69">
        <v>0.6709297983569827</v>
      </c>
      <c r="K35" s="69">
        <v>0.6396446573282464</v>
      </c>
      <c r="L35" s="69">
        <v>0.6020077633516263</v>
      </c>
      <c r="M35" s="69">
        <v>0.6458099542021777</v>
      </c>
      <c r="N35" s="69">
        <v>0.67</v>
      </c>
      <c r="O35" s="173">
        <f>O17/O27</f>
        <v>0.5147449066884373</v>
      </c>
      <c r="P35" s="131">
        <v>0.44</v>
      </c>
      <c r="Q35" s="130">
        <f>O35/P35-1</f>
        <v>0.1698747879282667</v>
      </c>
      <c r="S35" s="48"/>
    </row>
    <row r="36" spans="2:19" ht="12.75">
      <c r="B36" s="125" t="s">
        <v>39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126"/>
      <c r="P36" s="56">
        <v>0</v>
      </c>
      <c r="Q36" s="130"/>
      <c r="S36" s="48"/>
    </row>
    <row r="37" spans="2:19" ht="12.75">
      <c r="B37" s="125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126"/>
      <c r="P37" s="56"/>
      <c r="Q37" s="130"/>
      <c r="S37" s="48"/>
    </row>
    <row r="38" spans="2:19" ht="12.75">
      <c r="B38" s="125" t="s">
        <v>40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126">
        <f>SUM(C38:N38)</f>
        <v>0</v>
      </c>
      <c r="P38" s="56"/>
      <c r="Q38" s="130"/>
      <c r="S38" s="48"/>
    </row>
    <row r="39" spans="2:19" ht="12.75">
      <c r="B39" s="125" t="s">
        <v>41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126">
        <f>SUM(C39:N39)</f>
        <v>0</v>
      </c>
      <c r="P39" s="56">
        <v>0</v>
      </c>
      <c r="Q39" s="130"/>
      <c r="S39" s="48"/>
    </row>
    <row r="40" spans="2:19" ht="12.75">
      <c r="B40" s="125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126"/>
      <c r="P40" s="56">
        <v>0</v>
      </c>
      <c r="Q40" s="130"/>
      <c r="S40" s="48"/>
    </row>
    <row r="41" spans="2:19" ht="12.75">
      <c r="B41" s="132" t="s">
        <v>56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126"/>
      <c r="P41" s="49"/>
      <c r="Q41" s="130"/>
      <c r="S41" s="48"/>
    </row>
    <row r="42" spans="2:19" ht="12.75">
      <c r="B42" s="132" t="s">
        <v>73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126"/>
      <c r="P42" s="49"/>
      <c r="Q42" s="130"/>
      <c r="S42" s="48"/>
    </row>
    <row r="43" spans="2:22" ht="12.75">
      <c r="B43" s="133" t="s">
        <v>74</v>
      </c>
      <c r="C43" s="211">
        <v>0</v>
      </c>
      <c r="D43" s="211">
        <v>0</v>
      </c>
      <c r="E43" s="211">
        <v>1614</v>
      </c>
      <c r="F43" s="211">
        <v>845</v>
      </c>
      <c r="G43" s="211">
        <v>747</v>
      </c>
      <c r="H43" s="211">
        <v>927</v>
      </c>
      <c r="I43" s="211">
        <v>1700</v>
      </c>
      <c r="J43" s="211">
        <v>450</v>
      </c>
      <c r="K43" s="211">
        <v>0</v>
      </c>
      <c r="L43" s="211">
        <v>0</v>
      </c>
      <c r="M43" s="211">
        <v>0</v>
      </c>
      <c r="N43" s="211">
        <v>0</v>
      </c>
      <c r="O43" s="126">
        <f>SUM(C43:N43)</f>
        <v>6283</v>
      </c>
      <c r="P43" s="134">
        <v>0</v>
      </c>
      <c r="Q43" s="137">
        <v>0</v>
      </c>
      <c r="S43" s="48"/>
      <c r="U43" s="187"/>
      <c r="V43" s="188"/>
    </row>
    <row r="44" spans="2:22" ht="12.75">
      <c r="B44" s="133" t="s">
        <v>75</v>
      </c>
      <c r="C44" s="211">
        <v>0</v>
      </c>
      <c r="D44" s="211">
        <v>0</v>
      </c>
      <c r="E44" s="211">
        <v>135</v>
      </c>
      <c r="F44" s="211">
        <v>172</v>
      </c>
      <c r="G44" s="211">
        <v>140</v>
      </c>
      <c r="H44" s="211">
        <v>242</v>
      </c>
      <c r="I44" s="211">
        <v>264</v>
      </c>
      <c r="J44" s="211">
        <v>160</v>
      </c>
      <c r="K44" s="211">
        <v>0</v>
      </c>
      <c r="L44" s="211">
        <v>0</v>
      </c>
      <c r="M44" s="211">
        <v>0</v>
      </c>
      <c r="N44" s="211">
        <v>0</v>
      </c>
      <c r="O44" s="126">
        <f>SUM(C44:N44)</f>
        <v>1113</v>
      </c>
      <c r="P44" s="134">
        <v>0</v>
      </c>
      <c r="Q44" s="137">
        <v>0</v>
      </c>
      <c r="S44" s="48"/>
      <c r="U44" s="187"/>
      <c r="V44" s="188"/>
    </row>
    <row r="45" spans="2:22" ht="12.75">
      <c r="B45" s="125" t="s">
        <v>42</v>
      </c>
      <c r="C45" s="57">
        <v>4262</v>
      </c>
      <c r="D45" s="57">
        <v>3582</v>
      </c>
      <c r="E45" s="57">
        <v>4279</v>
      </c>
      <c r="F45" s="57">
        <v>4545</v>
      </c>
      <c r="G45" s="57">
        <v>5019</v>
      </c>
      <c r="H45" s="57">
        <v>4564</v>
      </c>
      <c r="I45" s="57">
        <v>6010</v>
      </c>
      <c r="J45" s="57">
        <v>5864</v>
      </c>
      <c r="K45" s="57">
        <v>4020</v>
      </c>
      <c r="L45" s="57">
        <v>4991</v>
      </c>
      <c r="M45" s="57">
        <v>3239</v>
      </c>
      <c r="N45" s="57">
        <v>2936</v>
      </c>
      <c r="O45" s="126">
        <f>SUM(C45:N45)</f>
        <v>53311</v>
      </c>
      <c r="P45" s="56">
        <v>63948</v>
      </c>
      <c r="Q45" s="130">
        <f>O45/P45-1</f>
        <v>-0.1663382748483142</v>
      </c>
      <c r="S45" s="48"/>
      <c r="U45" s="146"/>
      <c r="V45" s="188"/>
    </row>
    <row r="46" spans="2:22" ht="12.75">
      <c r="B46" s="125" t="s">
        <v>43</v>
      </c>
      <c r="C46" s="57">
        <v>5757</v>
      </c>
      <c r="D46" s="57">
        <v>5273</v>
      </c>
      <c r="E46" s="57">
        <v>5310</v>
      </c>
      <c r="F46" s="57">
        <v>6528</v>
      </c>
      <c r="G46" s="57">
        <v>7074</v>
      </c>
      <c r="H46" s="57">
        <v>6403</v>
      </c>
      <c r="I46" s="57">
        <v>7837</v>
      </c>
      <c r="J46" s="57">
        <v>8145</v>
      </c>
      <c r="K46" s="57">
        <v>5955</v>
      </c>
      <c r="L46" s="57">
        <v>8189</v>
      </c>
      <c r="M46" s="57">
        <v>5883</v>
      </c>
      <c r="N46" s="57">
        <v>5409</v>
      </c>
      <c r="O46" s="126">
        <f aca="true" t="shared" si="5" ref="O46:O52">SUM(C46:N46)</f>
        <v>77763</v>
      </c>
      <c r="P46" s="56">
        <v>84980</v>
      </c>
      <c r="Q46" s="130">
        <f aca="true" t="shared" si="6" ref="Q46:Q51">O46/P46-1</f>
        <v>-0.08492586490939047</v>
      </c>
      <c r="S46" s="48"/>
      <c r="U46" s="189"/>
      <c r="V46" s="188"/>
    </row>
    <row r="47" spans="2:22" ht="12.75">
      <c r="B47" s="135" t="s">
        <v>66</v>
      </c>
      <c r="C47" s="57">
        <v>1953</v>
      </c>
      <c r="D47" s="57">
        <v>1594</v>
      </c>
      <c r="E47" s="57">
        <v>3008</v>
      </c>
      <c r="F47" s="57">
        <v>1933</v>
      </c>
      <c r="G47" s="57">
        <v>4909</v>
      </c>
      <c r="H47" s="57">
        <v>4090</v>
      </c>
      <c r="I47" s="57">
        <v>4134</v>
      </c>
      <c r="J47" s="57">
        <v>3261</v>
      </c>
      <c r="K47" s="57">
        <v>3159</v>
      </c>
      <c r="L47" s="57">
        <v>5310</v>
      </c>
      <c r="M47" s="57">
        <v>3187</v>
      </c>
      <c r="N47" s="57">
        <v>3495</v>
      </c>
      <c r="O47" s="126">
        <f t="shared" si="5"/>
        <v>40033</v>
      </c>
      <c r="P47" s="56">
        <v>31944</v>
      </c>
      <c r="Q47" s="130">
        <f t="shared" si="6"/>
        <v>0.25322439268720265</v>
      </c>
      <c r="S47" s="48"/>
      <c r="U47" s="146"/>
      <c r="V47" s="188"/>
    </row>
    <row r="48" spans="2:22" ht="12.75">
      <c r="B48" s="125" t="s">
        <v>45</v>
      </c>
      <c r="C48" s="57">
        <v>3049</v>
      </c>
      <c r="D48" s="57">
        <v>2237</v>
      </c>
      <c r="E48" s="57">
        <v>535</v>
      </c>
      <c r="F48" s="57">
        <v>2108</v>
      </c>
      <c r="G48" s="57">
        <v>761</v>
      </c>
      <c r="H48" s="57">
        <v>1009</v>
      </c>
      <c r="I48" s="57">
        <v>1406</v>
      </c>
      <c r="J48" s="57">
        <v>1608</v>
      </c>
      <c r="K48" s="57">
        <v>1417</v>
      </c>
      <c r="L48" s="57">
        <v>1541</v>
      </c>
      <c r="M48" s="57">
        <v>1144</v>
      </c>
      <c r="N48" s="57">
        <v>1249</v>
      </c>
      <c r="O48" s="126">
        <f t="shared" si="5"/>
        <v>18064</v>
      </c>
      <c r="P48" s="172">
        <v>33244</v>
      </c>
      <c r="Q48" s="130">
        <f t="shared" si="6"/>
        <v>-0.4566237516544339</v>
      </c>
      <c r="S48" s="48"/>
      <c r="U48" s="146"/>
      <c r="V48" s="188"/>
    </row>
    <row r="49" spans="2:22" ht="12.75">
      <c r="B49" s="125" t="s">
        <v>46</v>
      </c>
      <c r="C49" s="57">
        <v>45</v>
      </c>
      <c r="D49" s="57">
        <v>133</v>
      </c>
      <c r="E49" s="57">
        <v>6838</v>
      </c>
      <c r="F49" s="57">
        <v>2305</v>
      </c>
      <c r="G49" s="57">
        <v>574</v>
      </c>
      <c r="H49" s="57">
        <v>237</v>
      </c>
      <c r="I49" s="57">
        <v>816</v>
      </c>
      <c r="J49" s="57">
        <v>397</v>
      </c>
      <c r="K49" s="57">
        <v>2335</v>
      </c>
      <c r="L49" s="57">
        <v>123</v>
      </c>
      <c r="M49" s="57">
        <v>255</v>
      </c>
      <c r="N49" s="57">
        <v>484</v>
      </c>
      <c r="O49" s="126">
        <f t="shared" si="5"/>
        <v>14542</v>
      </c>
      <c r="P49" s="56">
        <v>20475</v>
      </c>
      <c r="Q49" s="130">
        <f t="shared" si="6"/>
        <v>-0.28976800976800976</v>
      </c>
      <c r="S49" s="48"/>
      <c r="U49" s="146"/>
      <c r="V49" s="188"/>
    </row>
    <row r="50" spans="2:22" ht="12.75">
      <c r="B50" s="125" t="s">
        <v>47</v>
      </c>
      <c r="C50" s="57">
        <v>69</v>
      </c>
      <c r="D50" s="57">
        <v>58</v>
      </c>
      <c r="E50" s="57">
        <v>56</v>
      </c>
      <c r="F50" s="57">
        <v>96</v>
      </c>
      <c r="G50" s="57">
        <v>474</v>
      </c>
      <c r="H50" s="57">
        <v>435</v>
      </c>
      <c r="I50" s="57">
        <v>786</v>
      </c>
      <c r="J50" s="57">
        <v>604</v>
      </c>
      <c r="K50" s="57">
        <v>100</v>
      </c>
      <c r="L50" s="57">
        <v>505</v>
      </c>
      <c r="M50" s="57">
        <v>469</v>
      </c>
      <c r="N50" s="57">
        <v>714</v>
      </c>
      <c r="O50" s="126">
        <f t="shared" si="5"/>
        <v>4366</v>
      </c>
      <c r="P50" s="56">
        <v>1100</v>
      </c>
      <c r="Q50" s="130">
        <f t="shared" si="6"/>
        <v>2.9690909090909092</v>
      </c>
      <c r="S50" s="48"/>
      <c r="U50" s="146"/>
      <c r="V50" s="188"/>
    </row>
    <row r="51" spans="2:22" ht="12.75">
      <c r="B51" s="125" t="s">
        <v>48</v>
      </c>
      <c r="C51" s="57">
        <v>163</v>
      </c>
      <c r="D51" s="57">
        <v>326</v>
      </c>
      <c r="E51" s="57">
        <v>156</v>
      </c>
      <c r="F51" s="57">
        <v>99</v>
      </c>
      <c r="G51" s="57">
        <v>261</v>
      </c>
      <c r="H51" s="57">
        <v>276</v>
      </c>
      <c r="I51" s="57">
        <v>255</v>
      </c>
      <c r="J51" s="57">
        <v>320</v>
      </c>
      <c r="K51" s="57">
        <v>1285</v>
      </c>
      <c r="L51" s="57">
        <v>526</v>
      </c>
      <c r="M51" s="57">
        <v>657</v>
      </c>
      <c r="N51" s="57">
        <v>255</v>
      </c>
      <c r="O51" s="126">
        <f t="shared" si="5"/>
        <v>4579</v>
      </c>
      <c r="P51" s="56">
        <v>2782</v>
      </c>
      <c r="Q51" s="130">
        <f t="shared" si="6"/>
        <v>0.6459381739755572</v>
      </c>
      <c r="S51" s="48"/>
      <c r="U51" s="146"/>
      <c r="V51" s="188"/>
    </row>
    <row r="52" spans="2:22" ht="12.75">
      <c r="B52" s="125" t="s">
        <v>49</v>
      </c>
      <c r="C52" s="49"/>
      <c r="D52" s="49"/>
      <c r="E52" s="49">
        <f>9+7+8</f>
        <v>24</v>
      </c>
      <c r="F52" s="49">
        <v>0</v>
      </c>
      <c r="G52" s="49">
        <v>0</v>
      </c>
      <c r="H52" s="49">
        <v>0</v>
      </c>
      <c r="I52" s="136">
        <v>0</v>
      </c>
      <c r="J52" s="49">
        <v>11</v>
      </c>
      <c r="K52" s="49">
        <v>0</v>
      </c>
      <c r="L52" s="169">
        <v>32</v>
      </c>
      <c r="M52" s="49">
        <v>28</v>
      </c>
      <c r="N52" s="49">
        <v>21</v>
      </c>
      <c r="O52" s="126">
        <f t="shared" si="5"/>
        <v>116</v>
      </c>
      <c r="P52" s="56">
        <v>0</v>
      </c>
      <c r="Q52" s="130">
        <v>0</v>
      </c>
      <c r="S52" s="48"/>
      <c r="U52" s="187"/>
      <c r="V52" s="188"/>
    </row>
    <row r="53" spans="2:17" ht="12.75" hidden="1">
      <c r="B53" s="24"/>
      <c r="C53" s="112" t="s">
        <v>12</v>
      </c>
      <c r="D53" s="112" t="s">
        <v>1</v>
      </c>
      <c r="E53" s="112" t="s">
        <v>2</v>
      </c>
      <c r="F53" s="112" t="s">
        <v>3</v>
      </c>
      <c r="G53" s="112" t="s">
        <v>4</v>
      </c>
      <c r="H53" s="112" t="s">
        <v>5</v>
      </c>
      <c r="I53" s="112" t="s">
        <v>6</v>
      </c>
      <c r="J53" s="112" t="s">
        <v>7</v>
      </c>
      <c r="K53" s="112" t="s">
        <v>8</v>
      </c>
      <c r="L53" s="112"/>
      <c r="M53" s="112" t="s">
        <v>10</v>
      </c>
      <c r="N53" s="112" t="s">
        <v>11</v>
      </c>
      <c r="P53" s="56">
        <v>19456</v>
      </c>
      <c r="Q53" s="2"/>
    </row>
    <row r="54" spans="2:17" ht="12.75" hidden="1">
      <c r="B54" s="73" t="s">
        <v>57</v>
      </c>
      <c r="C54" s="74">
        <v>0.9868081259632738</v>
      </c>
      <c r="D54" s="74">
        <v>0.8846496087804209</v>
      </c>
      <c r="E54" s="74">
        <v>1.0028041863494663</v>
      </c>
      <c r="F54" s="74">
        <v>0.9623531582691287</v>
      </c>
      <c r="G54" s="74">
        <v>1.123276236289848</v>
      </c>
      <c r="H54" s="74">
        <v>1.2009777794162213</v>
      </c>
      <c r="I54" s="74">
        <v>1.2597466527776515</v>
      </c>
      <c r="J54" s="164">
        <v>1.068</v>
      </c>
      <c r="K54" s="74">
        <v>0.8595719151376476</v>
      </c>
      <c r="L54" s="74">
        <v>0.8255230069111857</v>
      </c>
      <c r="M54" s="74">
        <v>0.9185470921089274</v>
      </c>
      <c r="N54" s="75">
        <v>0.9082115299308552</v>
      </c>
      <c r="O54" s="76">
        <f aca="true" t="shared" si="7" ref="O54:O59">SUM(C54:N54)</f>
        <v>12.000469291934625</v>
      </c>
      <c r="P54" s="56">
        <v>882</v>
      </c>
      <c r="Q54" s="2"/>
    </row>
    <row r="55" spans="2:17" ht="12.75" hidden="1">
      <c r="B55" s="73" t="s">
        <v>70</v>
      </c>
      <c r="C55" s="77">
        <f aca="true" t="shared" si="8" ref="C55:H55">C21/C54</f>
        <v>280.5889744267114</v>
      </c>
      <c r="D55" s="77">
        <f t="shared" si="8"/>
        <v>301.4777229934297</v>
      </c>
      <c r="E55" s="77">
        <f t="shared" si="8"/>
        <v>391.6054574331222</v>
      </c>
      <c r="F55" s="77">
        <f t="shared" si="8"/>
        <v>319.5650994815113</v>
      </c>
      <c r="G55" s="77">
        <f t="shared" si="8"/>
        <v>299.09627844097946</v>
      </c>
      <c r="H55" s="77">
        <f t="shared" si="8"/>
        <v>269.2421555967705</v>
      </c>
      <c r="I55" s="77">
        <f aca="true" t="shared" si="9" ref="I55:N55">I21/I54</f>
        <v>267.0551846740087</v>
      </c>
      <c r="J55" s="77">
        <f t="shared" si="9"/>
        <v>305.8818522301668</v>
      </c>
      <c r="K55" s="77">
        <f t="shared" si="9"/>
        <v>417.5225117057588</v>
      </c>
      <c r="L55" s="77">
        <f t="shared" si="9"/>
        <v>425.63925785026953</v>
      </c>
      <c r="M55" s="77">
        <f t="shared" si="9"/>
        <v>367.9551433864281</v>
      </c>
      <c r="N55" s="77">
        <f t="shared" si="9"/>
        <v>390.8781030637512</v>
      </c>
      <c r="O55" s="78">
        <f t="shared" si="7"/>
        <v>4036.507741282908</v>
      </c>
      <c r="P55" s="56">
        <v>2557</v>
      </c>
      <c r="Q55" s="2"/>
    </row>
    <row r="56" spans="2:17" ht="12.75" hidden="1">
      <c r="B56" s="79" t="s">
        <v>59</v>
      </c>
      <c r="D56" s="68">
        <f>D55/C55-1</f>
        <v>0.07444607761013211</v>
      </c>
      <c r="E56" s="68">
        <f aca="true" t="shared" si="10" ref="E56:N56">E55/D55-1</f>
        <v>0.29895321466805913</v>
      </c>
      <c r="F56" s="68">
        <f t="shared" si="10"/>
        <v>-0.18396157812462</v>
      </c>
      <c r="G56" s="68">
        <f>G55/F55-1</f>
        <v>-0.06405211668527677</v>
      </c>
      <c r="H56" s="68">
        <f>H55/G55-1</f>
        <v>-0.09981442430451393</v>
      </c>
      <c r="I56" s="68">
        <f t="shared" si="10"/>
        <v>-0.008122691329351617</v>
      </c>
      <c r="J56" s="68">
        <f>J55/I55-1</f>
        <v>0.14538818111153118</v>
      </c>
      <c r="K56" s="68">
        <f>K55/J55-1</f>
        <v>0.36497967650459295</v>
      </c>
      <c r="L56" s="68">
        <f t="shared" si="10"/>
        <v>0.019440259906825963</v>
      </c>
      <c r="M56" s="68">
        <f t="shared" si="10"/>
        <v>-0.13552348238548384</v>
      </c>
      <c r="N56" s="68">
        <f t="shared" si="10"/>
        <v>0.0622982450152878</v>
      </c>
      <c r="O56" s="80">
        <f t="shared" si="7"/>
        <v>0.474031361987183</v>
      </c>
      <c r="P56" s="80">
        <f>SUM(D56:O56)</f>
        <v>0.948062723974366</v>
      </c>
      <c r="Q56" s="2"/>
    </row>
    <row r="57" spans="2:17" ht="12.75" hidden="1">
      <c r="B57" s="24"/>
      <c r="G57" s="68"/>
      <c r="J57" s="59"/>
      <c r="O57" s="80">
        <f t="shared" si="7"/>
        <v>0</v>
      </c>
      <c r="P57" s="72"/>
      <c r="Q57" s="2"/>
    </row>
    <row r="58" spans="2:17" ht="12.75" hidden="1">
      <c r="B58" s="73" t="s">
        <v>71</v>
      </c>
      <c r="C58" s="77">
        <f aca="true" t="shared" si="11" ref="C58:J58">C31/C54</f>
        <v>515.0624967206375</v>
      </c>
      <c r="D58" s="77">
        <f t="shared" si="11"/>
        <v>554.3312109355247</v>
      </c>
      <c r="E58" s="77">
        <f t="shared" si="11"/>
        <v>643.5162153302917</v>
      </c>
      <c r="F58" s="77">
        <f t="shared" si="11"/>
        <v>492.5068444663758</v>
      </c>
      <c r="G58" s="77">
        <f t="shared" si="11"/>
        <v>456.68541218508653</v>
      </c>
      <c r="H58" s="77">
        <f t="shared" si="11"/>
        <v>408.141798433186</v>
      </c>
      <c r="I58" s="77">
        <f t="shared" si="11"/>
        <v>419.05747384682815</v>
      </c>
      <c r="J58" s="77">
        <f t="shared" si="11"/>
        <v>455.90738849165814</v>
      </c>
      <c r="K58" s="77">
        <f>K31/K54</f>
        <v>652.7413414968912</v>
      </c>
      <c r="L58" s="77">
        <f>L31/L54</f>
        <v>707.0328387138393</v>
      </c>
      <c r="M58" s="77">
        <f>M31/M54</f>
        <v>569.7576214058105</v>
      </c>
      <c r="N58" s="77">
        <f>N31/N54</f>
        <v>563.7453204750441</v>
      </c>
      <c r="O58" s="80">
        <f t="shared" si="7"/>
        <v>6438.485962501174</v>
      </c>
      <c r="P58" s="80">
        <f>SUM(D58:O58)</f>
        <v>12361.909428281711</v>
      </c>
      <c r="Q58" s="2"/>
    </row>
    <row r="59" spans="2:17" ht="12.75" hidden="1">
      <c r="B59" s="79" t="s">
        <v>59</v>
      </c>
      <c r="D59" s="68">
        <f aca="true" t="shared" si="12" ref="D59:N59">D58/C58-1</f>
        <v>0.07624067849029603</v>
      </c>
      <c r="E59" s="68">
        <f t="shared" si="12"/>
        <v>0.16088757521744568</v>
      </c>
      <c r="F59" s="68">
        <f t="shared" si="12"/>
        <v>-0.23466288380380396</v>
      </c>
      <c r="G59" s="68">
        <f>G58/F58-1</f>
        <v>-0.07273286185515104</v>
      </c>
      <c r="H59" s="68">
        <f>H58/G58-1</f>
        <v>-0.10629552084800697</v>
      </c>
      <c r="I59" s="68">
        <f>I58/H58-1</f>
        <v>0.026744811375718713</v>
      </c>
      <c r="J59" s="68">
        <f t="shared" si="12"/>
        <v>0.08793522832693634</v>
      </c>
      <c r="K59" s="68">
        <f t="shared" si="12"/>
        <v>0.431741090348297</v>
      </c>
      <c r="L59" s="68">
        <f t="shared" si="12"/>
        <v>0.08317459576322328</v>
      </c>
      <c r="M59" s="68">
        <f t="shared" si="12"/>
        <v>-0.194156777155847</v>
      </c>
      <c r="N59" s="68">
        <f t="shared" si="12"/>
        <v>-0.01055238351341703</v>
      </c>
      <c r="O59" s="80">
        <f t="shared" si="7"/>
        <v>0.24832355234569103</v>
      </c>
      <c r="P59" s="80">
        <f>SUM(D59:O59)</f>
        <v>0.49664710469138207</v>
      </c>
      <c r="Q59" s="2"/>
    </row>
    <row r="60" spans="2:17" ht="12.75" hidden="1">
      <c r="B60" s="24"/>
      <c r="O60" s="2"/>
      <c r="P60" s="2"/>
      <c r="Q60" s="2"/>
    </row>
    <row r="61" spans="2:17" ht="12.75" hidden="1">
      <c r="B61" s="24"/>
      <c r="O61" s="2"/>
      <c r="P61" s="2"/>
      <c r="Q61" s="2"/>
    </row>
    <row r="62" spans="2:17" ht="12.75" hidden="1">
      <c r="B62" s="24"/>
      <c r="C62" s="81">
        <f aca="true" t="shared" si="13" ref="C62:O62">C55*C54</f>
        <v>276.88748001998005</v>
      </c>
      <c r="D62" s="81">
        <f t="shared" si="13"/>
        <v>266.7021497021497</v>
      </c>
      <c r="E62" s="81">
        <f t="shared" si="13"/>
        <v>392.70359211123264</v>
      </c>
      <c r="F62" s="81">
        <f t="shared" si="13"/>
        <v>307.5344827586207</v>
      </c>
      <c r="G62" s="81">
        <f t="shared" si="13"/>
        <v>335.96774193548384</v>
      </c>
      <c r="H62" s="81">
        <f t="shared" si="13"/>
        <v>323.3538461538462</v>
      </c>
      <c r="I62" s="81">
        <f t="shared" si="13"/>
        <v>336.421875</v>
      </c>
      <c r="J62" s="81">
        <f t="shared" si="13"/>
        <v>326.6818181818182</v>
      </c>
      <c r="K62" s="81">
        <f t="shared" si="13"/>
        <v>358.890625</v>
      </c>
      <c r="L62" s="81">
        <f t="shared" si="13"/>
        <v>351.375</v>
      </c>
      <c r="M62" s="81">
        <f t="shared" si="13"/>
        <v>337.984126984127</v>
      </c>
      <c r="N62" s="81">
        <f t="shared" si="13"/>
        <v>355</v>
      </c>
      <c r="O62" s="48">
        <f t="shared" si="13"/>
        <v>48439.98719592193</v>
      </c>
      <c r="P62" s="48" t="e">
        <f>#REF!*#REF!</f>
        <v>#REF!</v>
      </c>
      <c r="Q62" s="2"/>
    </row>
    <row r="63" spans="2:17" ht="12.75" hidden="1">
      <c r="B63" s="24"/>
      <c r="O63" s="2"/>
      <c r="P63" s="2"/>
      <c r="Q63" s="2"/>
    </row>
    <row r="64" spans="2:17" ht="12.75" hidden="1">
      <c r="B64" s="24"/>
      <c r="O64" s="2"/>
      <c r="P64" s="2"/>
      <c r="Q64" s="2"/>
    </row>
    <row r="65" spans="2:17" ht="12.75" hidden="1">
      <c r="B65" s="24"/>
      <c r="O65" s="2"/>
      <c r="P65" s="2"/>
      <c r="Q65" s="2"/>
    </row>
    <row r="66" spans="2:17" ht="12.75" hidden="1">
      <c r="B66" s="24"/>
      <c r="O66" s="2"/>
      <c r="P66" s="2"/>
      <c r="Q66" s="2"/>
    </row>
    <row r="67" spans="2:17" ht="12.75" hidden="1">
      <c r="B67" s="24"/>
      <c r="O67" s="2"/>
      <c r="P67" s="2"/>
      <c r="Q67" s="2"/>
    </row>
    <row r="68" spans="2:17" ht="12.75" hidden="1">
      <c r="B68" s="24"/>
      <c r="O68" s="2"/>
      <c r="P68" s="2"/>
      <c r="Q68" s="2"/>
    </row>
    <row r="69" spans="2:17" ht="12.75" hidden="1">
      <c r="B69" s="24"/>
      <c r="O69" s="2"/>
      <c r="P69" s="2"/>
      <c r="Q69" s="2"/>
    </row>
    <row r="70" spans="2:17" ht="12.75" hidden="1">
      <c r="B70" s="24"/>
      <c r="O70" s="2"/>
      <c r="P70" s="2"/>
      <c r="Q70" s="2"/>
    </row>
    <row r="71" spans="2:17" ht="12.75" hidden="1">
      <c r="B71" s="24"/>
      <c r="O71" s="2"/>
      <c r="P71" s="2"/>
      <c r="Q71" s="2"/>
    </row>
    <row r="72" spans="2:17" ht="12.75" hidden="1">
      <c r="B72" s="24"/>
      <c r="O72" s="2"/>
      <c r="P72" s="2"/>
      <c r="Q72" s="2"/>
    </row>
    <row r="73" spans="2:17" ht="12.75" hidden="1">
      <c r="B73" s="24"/>
      <c r="O73" s="2"/>
      <c r="P73" s="2"/>
      <c r="Q73" s="2"/>
    </row>
    <row r="74" spans="2:17" ht="12.75" hidden="1">
      <c r="B74" s="24"/>
      <c r="O74" s="2"/>
      <c r="P74" s="2"/>
      <c r="Q74" s="2"/>
    </row>
    <row r="75" spans="2:17" ht="12.75" hidden="1">
      <c r="B75" s="24"/>
      <c r="O75" s="2"/>
      <c r="P75" s="2"/>
      <c r="Q75" s="2"/>
    </row>
    <row r="76" spans="2:17" ht="12.75" hidden="1">
      <c r="B76" s="24"/>
      <c r="O76" s="2"/>
      <c r="P76" s="2"/>
      <c r="Q76" s="2"/>
    </row>
    <row r="77" spans="2:17" ht="12.75" hidden="1">
      <c r="B77" s="24"/>
      <c r="O77" s="2"/>
      <c r="P77" s="2"/>
      <c r="Q77" s="2"/>
    </row>
    <row r="78" spans="2:17" ht="12.75" hidden="1">
      <c r="B78" s="24"/>
      <c r="O78" s="2"/>
      <c r="P78" s="2"/>
      <c r="Q78" s="2"/>
    </row>
    <row r="79" ht="12.75" hidden="1">
      <c r="B79" s="24"/>
    </row>
    <row r="80" ht="12.75" hidden="1">
      <c r="B80" s="24"/>
    </row>
    <row r="81" ht="12.75" hidden="1">
      <c r="B81" s="24"/>
    </row>
    <row r="82" ht="12.75" hidden="1">
      <c r="B82" s="24"/>
    </row>
    <row r="83" ht="12.75" hidden="1">
      <c r="B83" s="24"/>
    </row>
    <row r="84" ht="12.75" hidden="1">
      <c r="B84" s="24"/>
    </row>
    <row r="85" ht="12.75" hidden="1">
      <c r="B85" s="24"/>
    </row>
    <row r="86" ht="12.75" hidden="1">
      <c r="B86" s="24"/>
    </row>
    <row r="87" ht="12.75" hidden="1">
      <c r="B87" s="24"/>
    </row>
    <row r="88" ht="12.75" hidden="1">
      <c r="B88" s="24"/>
    </row>
    <row r="89" ht="12.75" hidden="1">
      <c r="B89" s="24"/>
    </row>
    <row r="90" ht="12.75" hidden="1">
      <c r="B90" s="24"/>
    </row>
    <row r="91" ht="12.75" hidden="1">
      <c r="B91" s="24"/>
    </row>
    <row r="92" ht="12.75" hidden="1">
      <c r="B92" s="24"/>
    </row>
    <row r="93" ht="12.75" hidden="1">
      <c r="B93" s="24"/>
    </row>
    <row r="94" ht="12.75" hidden="1">
      <c r="B94" s="24"/>
    </row>
    <row r="95" ht="12.75" hidden="1">
      <c r="B95" s="24"/>
    </row>
    <row r="96" ht="12.75" hidden="1">
      <c r="B96" s="24"/>
    </row>
    <row r="97" ht="12.75" hidden="1"/>
    <row r="98" spans="2:15" ht="12.75" hidden="1">
      <c r="B98" s="59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</row>
    <row r="99" spans="2:15" ht="12.75" hidden="1">
      <c r="B99" s="59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</row>
    <row r="100" spans="2:15" ht="12.75">
      <c r="B100" s="59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</row>
    <row r="101" spans="2:15" ht="12.75">
      <c r="B101" s="59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</row>
    <row r="102" spans="2:15" ht="12.75">
      <c r="B102" s="59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</row>
    <row r="103" spans="2:15" ht="12.75">
      <c r="B103" s="59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</row>
    <row r="104" spans="2:15" ht="12.75">
      <c r="B104" s="59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</row>
    <row r="105" spans="2:15" ht="12.75">
      <c r="B105" s="59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</row>
    <row r="106" spans="2:15" ht="12.75">
      <c r="B106" s="59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</row>
    <row r="107" spans="2:15" ht="12.75">
      <c r="B107" s="59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</row>
    <row r="108" spans="2:15" ht="12.75">
      <c r="B108" s="59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</row>
    <row r="109" spans="2:15" ht="12.75">
      <c r="B109" s="59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</row>
  </sheetData>
  <printOptions/>
  <pageMargins left="1.141732283464567" right="0" top="0.984251968503937" bottom="0.984251968503937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9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6" sqref="H36"/>
    </sheetView>
  </sheetViews>
  <sheetFormatPr defaultColWidth="9.140625" defaultRowHeight="12.75"/>
  <cols>
    <col min="1" max="1" width="2.28125" style="0" customWidth="1"/>
    <col min="2" max="2" width="40.8515625" style="0" customWidth="1"/>
    <col min="15" max="15" width="10.57421875" style="0" customWidth="1"/>
    <col min="16" max="16" width="9.421875" style="0" customWidth="1"/>
  </cols>
  <sheetData>
    <row r="2" spans="2:15" ht="18">
      <c r="B2" s="36" t="s">
        <v>61</v>
      </c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6"/>
    </row>
    <row r="3" spans="2:19" ht="13.5" thickBot="1">
      <c r="B3" s="24"/>
      <c r="S3" s="39"/>
    </row>
    <row r="4" spans="2:19" ht="13.5" thickBot="1">
      <c r="B4" s="40"/>
      <c r="C4" s="41" t="s">
        <v>12</v>
      </c>
      <c r="D4" s="41" t="s">
        <v>1</v>
      </c>
      <c r="E4" s="41" t="s">
        <v>2</v>
      </c>
      <c r="F4" s="41" t="s">
        <v>13</v>
      </c>
      <c r="G4" s="41" t="s">
        <v>4</v>
      </c>
      <c r="H4" s="41" t="s">
        <v>5</v>
      </c>
      <c r="I4" s="41" t="s">
        <v>6</v>
      </c>
      <c r="J4" s="42" t="s">
        <v>7</v>
      </c>
      <c r="K4" s="41" t="s">
        <v>8</v>
      </c>
      <c r="L4" s="41" t="s">
        <v>9</v>
      </c>
      <c r="M4" s="41" t="s">
        <v>10</v>
      </c>
      <c r="N4" s="41" t="s">
        <v>11</v>
      </c>
      <c r="O4" s="82" t="s">
        <v>62</v>
      </c>
      <c r="P4" s="82" t="s">
        <v>63</v>
      </c>
      <c r="Q4" s="83" t="s">
        <v>64</v>
      </c>
      <c r="R4" s="1"/>
      <c r="S4" s="39"/>
    </row>
    <row r="5" spans="2:17" ht="13.5" thickBot="1">
      <c r="B5" s="45" t="s">
        <v>15</v>
      </c>
      <c r="C5" s="46">
        <v>0</v>
      </c>
      <c r="D5" s="46">
        <v>1</v>
      </c>
      <c r="E5" s="46">
        <v>0</v>
      </c>
      <c r="F5" s="46">
        <v>0</v>
      </c>
      <c r="G5" s="46">
        <v>0</v>
      </c>
      <c r="H5" s="46">
        <v>1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7">
        <v>0</v>
      </c>
      <c r="O5" s="84">
        <f>SUM(C5:N5)</f>
        <v>2</v>
      </c>
      <c r="P5" s="85">
        <v>19</v>
      </c>
      <c r="Q5" s="86"/>
    </row>
    <row r="6" spans="2:19" ht="13.5" thickBot="1">
      <c r="B6" s="3" t="s">
        <v>16</v>
      </c>
      <c r="C6" s="49">
        <v>0</v>
      </c>
      <c r="D6" s="49">
        <v>0</v>
      </c>
      <c r="E6" s="49">
        <v>0</v>
      </c>
      <c r="F6" s="49">
        <v>1</v>
      </c>
      <c r="G6" s="49">
        <v>2</v>
      </c>
      <c r="H6" s="49">
        <v>0</v>
      </c>
      <c r="I6" s="49">
        <v>2</v>
      </c>
      <c r="J6" s="49">
        <v>2</v>
      </c>
      <c r="K6" s="49">
        <v>0</v>
      </c>
      <c r="L6" s="49">
        <v>0</v>
      </c>
      <c r="M6" s="49">
        <v>0</v>
      </c>
      <c r="N6" s="50">
        <v>2</v>
      </c>
      <c r="O6" s="84">
        <f>SUM(C6:N6)</f>
        <v>9</v>
      </c>
      <c r="P6" s="85">
        <v>7</v>
      </c>
      <c r="Q6" s="86"/>
      <c r="S6" t="s">
        <v>12</v>
      </c>
    </row>
    <row r="7" spans="2:19" ht="13.5" thickBot="1">
      <c r="B7" s="3" t="s">
        <v>17</v>
      </c>
      <c r="C7" s="51">
        <v>0</v>
      </c>
      <c r="D7" s="51">
        <v>0</v>
      </c>
      <c r="E7" s="51">
        <v>1</v>
      </c>
      <c r="F7" s="51">
        <v>4</v>
      </c>
      <c r="G7" s="49">
        <v>2</v>
      </c>
      <c r="H7" s="49">
        <v>2</v>
      </c>
      <c r="I7" s="49">
        <v>1</v>
      </c>
      <c r="J7" s="49">
        <v>0</v>
      </c>
      <c r="K7" s="49">
        <v>0</v>
      </c>
      <c r="L7" s="49">
        <v>2</v>
      </c>
      <c r="M7" s="49">
        <v>5</v>
      </c>
      <c r="N7" s="50">
        <v>3</v>
      </c>
      <c r="O7" s="84">
        <f>SUM(C7:N7)</f>
        <v>20</v>
      </c>
      <c r="P7" s="85">
        <v>3</v>
      </c>
      <c r="Q7" s="86"/>
      <c r="S7" t="s">
        <v>1</v>
      </c>
    </row>
    <row r="8" spans="2:19" ht="12.75">
      <c r="B8" s="3" t="s">
        <v>18</v>
      </c>
      <c r="C8" s="51">
        <v>1</v>
      </c>
      <c r="D8" s="51">
        <v>0</v>
      </c>
      <c r="E8" s="51">
        <v>0</v>
      </c>
      <c r="F8" s="51">
        <v>0</v>
      </c>
      <c r="G8" s="49">
        <v>0</v>
      </c>
      <c r="H8" s="49">
        <v>1</v>
      </c>
      <c r="I8" s="49">
        <v>1</v>
      </c>
      <c r="J8" s="49">
        <v>0</v>
      </c>
      <c r="K8" s="49">
        <v>1</v>
      </c>
      <c r="L8" s="49">
        <v>2</v>
      </c>
      <c r="M8" s="49">
        <v>0</v>
      </c>
      <c r="N8" s="50">
        <v>0</v>
      </c>
      <c r="O8" s="84">
        <f>SUM(C8:N8)</f>
        <v>6</v>
      </c>
      <c r="P8" s="85">
        <v>2</v>
      </c>
      <c r="Q8" s="86"/>
      <c r="S8" t="s">
        <v>2</v>
      </c>
    </row>
    <row r="9" spans="2:19" ht="12.75">
      <c r="B9" s="3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2"/>
      <c r="O9" s="87"/>
      <c r="P9" s="87"/>
      <c r="Q9" s="88"/>
      <c r="S9" t="s">
        <v>3</v>
      </c>
    </row>
    <row r="10" spans="2:19" ht="12.75">
      <c r="B10" s="3" t="s">
        <v>19</v>
      </c>
      <c r="C10" s="49">
        <v>46</v>
      </c>
      <c r="D10" s="49">
        <v>46</v>
      </c>
      <c r="E10" s="49">
        <v>45</v>
      </c>
      <c r="F10" s="49">
        <v>41</v>
      </c>
      <c r="G10" s="49">
        <v>39</v>
      </c>
      <c r="H10" s="49">
        <v>39</v>
      </c>
      <c r="I10" s="49">
        <v>38</v>
      </c>
      <c r="J10" s="49">
        <v>38</v>
      </c>
      <c r="K10" s="49">
        <v>38</v>
      </c>
      <c r="L10" s="49">
        <v>36</v>
      </c>
      <c r="M10" s="49">
        <v>31</v>
      </c>
      <c r="N10" s="50">
        <v>28</v>
      </c>
      <c r="O10" s="89">
        <f>AVERAGE(C10:N10)</f>
        <v>38.75</v>
      </c>
      <c r="P10" s="85">
        <v>46</v>
      </c>
      <c r="Q10" s="86">
        <f>O10/P10-1</f>
        <v>-0.15760869565217395</v>
      </c>
      <c r="S10" t="s">
        <v>4</v>
      </c>
    </row>
    <row r="11" spans="2:19" ht="12.75">
      <c r="B11" s="3" t="s">
        <v>20</v>
      </c>
      <c r="C11" s="49">
        <v>21</v>
      </c>
      <c r="D11" s="49">
        <v>22</v>
      </c>
      <c r="E11" s="49">
        <v>22</v>
      </c>
      <c r="F11" s="49">
        <v>23</v>
      </c>
      <c r="G11" s="49">
        <v>25</v>
      </c>
      <c r="H11" s="49">
        <v>24</v>
      </c>
      <c r="I11" s="49">
        <v>25</v>
      </c>
      <c r="J11" s="49">
        <v>27</v>
      </c>
      <c r="K11" s="49">
        <v>26</v>
      </c>
      <c r="L11" s="49">
        <v>24</v>
      </c>
      <c r="M11" s="49">
        <v>24</v>
      </c>
      <c r="N11" s="50">
        <v>26</v>
      </c>
      <c r="O11" s="89">
        <f>AVERAGE(C11:N11)</f>
        <v>24.083333333333332</v>
      </c>
      <c r="P11" s="85">
        <v>22</v>
      </c>
      <c r="Q11" s="86">
        <f aca="true" t="shared" si="0" ref="Q11:Q20">O11/P11-1</f>
        <v>0.09469696969696972</v>
      </c>
      <c r="S11" t="s">
        <v>5</v>
      </c>
    </row>
    <row r="12" spans="2:19" ht="12.75">
      <c r="B12" s="3" t="s">
        <v>21</v>
      </c>
      <c r="C12" s="51">
        <v>67</v>
      </c>
      <c r="D12" s="51">
        <v>68</v>
      </c>
      <c r="E12" s="51">
        <v>67</v>
      </c>
      <c r="F12" s="51">
        <v>64</v>
      </c>
      <c r="G12" s="49">
        <f>G11+G10</f>
        <v>64</v>
      </c>
      <c r="H12" s="49">
        <f>H11+H10</f>
        <v>63</v>
      </c>
      <c r="I12" s="49">
        <f>I11+I10</f>
        <v>63</v>
      </c>
      <c r="J12" s="49">
        <f>J11+J10</f>
        <v>65</v>
      </c>
      <c r="K12" s="49">
        <v>64</v>
      </c>
      <c r="L12" s="49">
        <v>60</v>
      </c>
      <c r="M12" s="49">
        <v>55</v>
      </c>
      <c r="N12" s="50">
        <f>N11+N10</f>
        <v>54</v>
      </c>
      <c r="O12" s="89">
        <f>AVERAGE(C12:N12)</f>
        <v>62.833333333333336</v>
      </c>
      <c r="P12" s="85">
        <v>68</v>
      </c>
      <c r="Q12" s="86">
        <f t="shared" si="0"/>
        <v>-0.0759803921568627</v>
      </c>
      <c r="S12" t="s">
        <v>6</v>
      </c>
    </row>
    <row r="13" spans="2:19" ht="12.75">
      <c r="B13" s="3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87"/>
      <c r="P13" s="90"/>
      <c r="Q13" s="88"/>
      <c r="S13" t="s">
        <v>7</v>
      </c>
    </row>
    <row r="14" spans="2:19" ht="12.75">
      <c r="B14" s="3" t="s">
        <v>22</v>
      </c>
      <c r="C14" s="54">
        <v>5742.628</v>
      </c>
      <c r="D14" s="54">
        <v>5714.01</v>
      </c>
      <c r="E14" s="54">
        <v>6923.786486486486</v>
      </c>
      <c r="F14" s="54">
        <v>5618.59</v>
      </c>
      <c r="G14" s="54">
        <v>6850.58</v>
      </c>
      <c r="H14" s="55">
        <v>5557.944666666666</v>
      </c>
      <c r="I14" s="55">
        <v>7817</v>
      </c>
      <c r="J14" s="55">
        <v>6865.26</v>
      </c>
      <c r="K14" s="56">
        <v>5953.416216216216</v>
      </c>
      <c r="L14" s="56">
        <v>5196.74</v>
      </c>
      <c r="M14" s="55">
        <v>5788.4</v>
      </c>
      <c r="N14" s="55">
        <v>4605.72</v>
      </c>
      <c r="O14" s="91">
        <f>SUM(C14:N14)</f>
        <v>72634.07536936937</v>
      </c>
      <c r="P14" s="92">
        <v>42645.53744488536</v>
      </c>
      <c r="Q14" s="86">
        <f t="shared" si="0"/>
        <v>0.7032045958675248</v>
      </c>
      <c r="S14" t="s">
        <v>8</v>
      </c>
    </row>
    <row r="15" spans="2:19" ht="12.75">
      <c r="B15" s="3" t="s">
        <v>23</v>
      </c>
      <c r="C15" s="54">
        <v>5761.1356</v>
      </c>
      <c r="D15" s="54">
        <v>6946.9</v>
      </c>
      <c r="E15" s="54">
        <v>8775.851351351352</v>
      </c>
      <c r="F15" s="54">
        <v>8331.95</v>
      </c>
      <c r="G15" s="54">
        <v>11101.12</v>
      </c>
      <c r="H15" s="55">
        <v>9202.24</v>
      </c>
      <c r="I15" s="55">
        <v>13133</v>
      </c>
      <c r="J15" s="55">
        <v>12612.8</v>
      </c>
      <c r="K15" s="56">
        <v>10713.27027027027</v>
      </c>
      <c r="L15" s="56">
        <v>9533.2</v>
      </c>
      <c r="M15" s="55">
        <v>9688.78</v>
      </c>
      <c r="N15" s="55">
        <v>11136.91</v>
      </c>
      <c r="O15" s="91">
        <f>SUM(C15:N15)</f>
        <v>116937.15722162162</v>
      </c>
      <c r="P15" s="92">
        <v>50423.30581800778</v>
      </c>
      <c r="Q15" s="86">
        <f t="shared" si="0"/>
        <v>1.3191092952866175</v>
      </c>
      <c r="S15" t="s">
        <v>9</v>
      </c>
    </row>
    <row r="16" spans="2:19" ht="12.75">
      <c r="B16" s="3" t="s">
        <v>24</v>
      </c>
      <c r="C16" s="57">
        <f aca="true" t="shared" si="1" ref="C16:N16">C15+C14</f>
        <v>11503.763599999998</v>
      </c>
      <c r="D16" s="57">
        <f t="shared" si="1"/>
        <v>12660.91</v>
      </c>
      <c r="E16" s="57">
        <f>E15+E14</f>
        <v>15699.637837837838</v>
      </c>
      <c r="F16" s="57">
        <f>F15+F14</f>
        <v>13950.54</v>
      </c>
      <c r="G16" s="57">
        <f t="shared" si="1"/>
        <v>17951.7</v>
      </c>
      <c r="H16" s="57">
        <f t="shared" si="1"/>
        <v>14760.184666666666</v>
      </c>
      <c r="I16" s="57">
        <f t="shared" si="1"/>
        <v>20950</v>
      </c>
      <c r="J16" s="57">
        <f t="shared" si="1"/>
        <v>19478.059999999998</v>
      </c>
      <c r="K16" s="56">
        <v>16666.686486486484</v>
      </c>
      <c r="L16" s="56">
        <v>14729.94</v>
      </c>
      <c r="M16" s="55">
        <v>15477.18</v>
      </c>
      <c r="N16" s="55">
        <f t="shared" si="1"/>
        <v>15742.630000000001</v>
      </c>
      <c r="O16" s="91">
        <f>SUM(C16:N16)</f>
        <v>189571.23259099099</v>
      </c>
      <c r="P16" s="92">
        <v>93068.84326289315</v>
      </c>
      <c r="Q16" s="86">
        <f t="shared" si="0"/>
        <v>1.0368925404553044</v>
      </c>
      <c r="S16" t="s">
        <v>10</v>
      </c>
    </row>
    <row r="17" spans="2:19" ht="12.75">
      <c r="B17" s="3"/>
      <c r="C17" s="57"/>
      <c r="D17" s="58"/>
      <c r="E17" s="58"/>
      <c r="F17" s="58"/>
      <c r="G17" s="58"/>
      <c r="H17" s="49"/>
      <c r="I17" s="49"/>
      <c r="J17" s="49"/>
      <c r="K17" s="57"/>
      <c r="L17" s="57"/>
      <c r="M17" s="57"/>
      <c r="N17" s="57"/>
      <c r="O17" s="87"/>
      <c r="P17" s="92"/>
      <c r="Q17" s="88"/>
      <c r="S17" t="s">
        <v>11</v>
      </c>
    </row>
    <row r="18" spans="2:19" ht="12.75">
      <c r="B18" s="3" t="s">
        <v>25</v>
      </c>
      <c r="C18" s="57">
        <f aca="true" t="shared" si="2" ref="C18:I20">C14/C10</f>
        <v>124.83973913043478</v>
      </c>
      <c r="D18" s="57">
        <f t="shared" si="2"/>
        <v>124.21760869565217</v>
      </c>
      <c r="E18" s="57">
        <f t="shared" si="2"/>
        <v>153.86192192192192</v>
      </c>
      <c r="F18" s="57">
        <f t="shared" si="2"/>
        <v>137.03878048780487</v>
      </c>
      <c r="G18" s="57">
        <f t="shared" si="2"/>
        <v>175.65589743589743</v>
      </c>
      <c r="H18" s="57">
        <f t="shared" si="2"/>
        <v>142.5114017094017</v>
      </c>
      <c r="I18" s="57">
        <f t="shared" si="2"/>
        <v>205.71052631578948</v>
      </c>
      <c r="J18" s="57">
        <f>J14/J10</f>
        <v>180.66473684210527</v>
      </c>
      <c r="K18" s="57">
        <v>156.66884779516357</v>
      </c>
      <c r="L18" s="57">
        <v>144.3538888888889</v>
      </c>
      <c r="M18" s="57">
        <v>186.7225806451613</v>
      </c>
      <c r="N18" s="57">
        <f aca="true" t="shared" si="3" ref="N18:O20">N14/N10</f>
        <v>164.49</v>
      </c>
      <c r="O18" s="94">
        <f t="shared" si="3"/>
        <v>1874.4277514675966</v>
      </c>
      <c r="P18" s="92">
        <v>927.0769009757687</v>
      </c>
      <c r="Q18" s="86">
        <f t="shared" si="0"/>
        <v>1.021868681545965</v>
      </c>
      <c r="S18" s="93" t="s">
        <v>77</v>
      </c>
    </row>
    <row r="19" spans="2:19" ht="12.75">
      <c r="B19" s="3" t="s">
        <v>26</v>
      </c>
      <c r="C19" s="57">
        <f t="shared" si="2"/>
        <v>274.33979047619044</v>
      </c>
      <c r="D19" s="57">
        <f t="shared" si="2"/>
        <v>315.7681818181818</v>
      </c>
      <c r="E19" s="57">
        <f t="shared" si="2"/>
        <v>398.90233415233416</v>
      </c>
      <c r="F19" s="57">
        <f t="shared" si="2"/>
        <v>362.25869565217397</v>
      </c>
      <c r="G19" s="57">
        <f t="shared" si="2"/>
        <v>444.0448</v>
      </c>
      <c r="H19" s="57">
        <f t="shared" si="2"/>
        <v>383.4266666666667</v>
      </c>
      <c r="I19" s="57">
        <f t="shared" si="2"/>
        <v>525.32</v>
      </c>
      <c r="J19" s="57">
        <f>J15/J11</f>
        <v>467.14074074074074</v>
      </c>
      <c r="K19" s="57">
        <v>412.0488565488565</v>
      </c>
      <c r="L19" s="57">
        <v>397.2166666666667</v>
      </c>
      <c r="M19" s="57">
        <v>403.6991666666667</v>
      </c>
      <c r="N19" s="57">
        <f t="shared" si="3"/>
        <v>428.3426923076923</v>
      </c>
      <c r="O19" s="94">
        <f t="shared" si="3"/>
        <v>4855.52209916768</v>
      </c>
      <c r="P19" s="92">
        <v>2291.9684462730806</v>
      </c>
      <c r="Q19" s="86">
        <f t="shared" si="0"/>
        <v>1.118494304344869</v>
      </c>
      <c r="R19" s="110"/>
      <c r="S19" s="93"/>
    </row>
    <row r="20" spans="2:19" ht="12.75">
      <c r="B20" s="3" t="s">
        <v>27</v>
      </c>
      <c r="C20" s="57">
        <f t="shared" si="2"/>
        <v>171.69796417910445</v>
      </c>
      <c r="D20" s="57">
        <f t="shared" si="2"/>
        <v>186.18985294117647</v>
      </c>
      <c r="E20" s="57">
        <f t="shared" si="2"/>
        <v>234.3229528035498</v>
      </c>
      <c r="F20" s="57">
        <f t="shared" si="2"/>
        <v>217.9771875</v>
      </c>
      <c r="G20" s="57">
        <f t="shared" si="2"/>
        <v>280.4953125</v>
      </c>
      <c r="H20" s="57">
        <f t="shared" si="2"/>
        <v>234.2886455026455</v>
      </c>
      <c r="I20" s="57">
        <f t="shared" si="2"/>
        <v>332.53968253968253</v>
      </c>
      <c r="J20" s="57">
        <f>J16/J12</f>
        <v>299.6624615384615</v>
      </c>
      <c r="K20" s="57">
        <v>260.4169763513513</v>
      </c>
      <c r="L20" s="57">
        <v>245.499</v>
      </c>
      <c r="M20" s="57">
        <v>281.40327272727274</v>
      </c>
      <c r="N20" s="57">
        <f t="shared" si="3"/>
        <v>291.5301851851852</v>
      </c>
      <c r="O20" s="94">
        <f t="shared" si="3"/>
        <v>3017.0487945515806</v>
      </c>
      <c r="P20" s="92">
        <v>1368.6594597484286</v>
      </c>
      <c r="Q20" s="86">
        <f t="shared" si="0"/>
        <v>1.2043823779993748</v>
      </c>
      <c r="R20" s="93"/>
      <c r="S20" s="93"/>
    </row>
    <row r="21" spans="2:19" ht="13.5" thickBot="1">
      <c r="B21" s="4" t="s">
        <v>28</v>
      </c>
      <c r="C21" s="61"/>
      <c r="D21" s="61"/>
      <c r="E21" s="61"/>
      <c r="F21" s="61"/>
      <c r="G21" s="61"/>
      <c r="H21" s="61"/>
      <c r="I21" s="61">
        <v>20</v>
      </c>
      <c r="J21" s="61">
        <v>21</v>
      </c>
      <c r="K21" s="61">
        <v>21</v>
      </c>
      <c r="L21" s="61">
        <v>22</v>
      </c>
      <c r="M21" s="61">
        <v>22</v>
      </c>
      <c r="N21" s="61">
        <v>21</v>
      </c>
      <c r="O21" s="95"/>
      <c r="P21" s="96"/>
      <c r="Q21" s="97"/>
      <c r="S21" s="93"/>
    </row>
    <row r="22" spans="2:19" ht="13.5" thickBot="1">
      <c r="B22" s="6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4"/>
      <c r="O22" s="98"/>
      <c r="P22" s="99"/>
      <c r="Q22" s="100"/>
      <c r="S22" s="93"/>
    </row>
    <row r="23" spans="2:17" ht="12.75">
      <c r="B23" s="45" t="s">
        <v>53</v>
      </c>
      <c r="C23" s="63">
        <v>15924</v>
      </c>
      <c r="D23" s="63">
        <v>19273</v>
      </c>
      <c r="E23" s="63">
        <v>23461</v>
      </c>
      <c r="F23" s="63">
        <v>14608</v>
      </c>
      <c r="G23" s="63">
        <v>30720</v>
      </c>
      <c r="H23" s="63">
        <v>20956</v>
      </c>
      <c r="I23" s="63">
        <v>22594</v>
      </c>
      <c r="J23" s="63">
        <v>19797</v>
      </c>
      <c r="K23" s="63">
        <v>22431</v>
      </c>
      <c r="L23" s="63">
        <v>17246</v>
      </c>
      <c r="M23" s="63">
        <v>13685</v>
      </c>
      <c r="N23" s="64">
        <v>12604</v>
      </c>
      <c r="O23" s="101">
        <f>SUM(C23:N23)</f>
        <v>233299</v>
      </c>
      <c r="P23" s="102">
        <v>105311</v>
      </c>
      <c r="Q23" s="86">
        <f>O23/P23-1</f>
        <v>1.2153336308647718</v>
      </c>
    </row>
    <row r="24" spans="2:17" ht="12.75">
      <c r="B24" s="3" t="s">
        <v>54</v>
      </c>
      <c r="C24" s="54">
        <v>10333</v>
      </c>
      <c r="D24" s="55">
        <v>16674</v>
      </c>
      <c r="E24" s="55">
        <v>18311</v>
      </c>
      <c r="F24" s="55">
        <v>17865</v>
      </c>
      <c r="G24" s="55">
        <v>23769</v>
      </c>
      <c r="H24" s="55">
        <v>15261</v>
      </c>
      <c r="I24" s="55">
        <v>17942</v>
      </c>
      <c r="J24" s="55">
        <v>18458</v>
      </c>
      <c r="K24" s="55">
        <v>16128</v>
      </c>
      <c r="L24" s="55">
        <v>15564</v>
      </c>
      <c r="M24" s="55">
        <v>16053</v>
      </c>
      <c r="N24" s="66">
        <v>15870</v>
      </c>
      <c r="O24" s="91">
        <f>SUM(C24:N24)</f>
        <v>202228</v>
      </c>
      <c r="P24" s="102">
        <v>71945</v>
      </c>
      <c r="Q24" s="86">
        <f>O24/P24-1</f>
        <v>1.8108694141357984</v>
      </c>
    </row>
    <row r="25" spans="2:17" ht="12.75">
      <c r="B25" s="3" t="s">
        <v>32</v>
      </c>
      <c r="C25" s="57">
        <f aca="true" t="shared" si="4" ref="C25:J25">C24+C23</f>
        <v>26257</v>
      </c>
      <c r="D25" s="57">
        <f t="shared" si="4"/>
        <v>35947</v>
      </c>
      <c r="E25" s="57">
        <f t="shared" si="4"/>
        <v>41772</v>
      </c>
      <c r="F25" s="57">
        <f t="shared" si="4"/>
        <v>32473</v>
      </c>
      <c r="G25" s="57">
        <f t="shared" si="4"/>
        <v>54489</v>
      </c>
      <c r="H25" s="57">
        <f t="shared" si="4"/>
        <v>36217</v>
      </c>
      <c r="I25" s="57">
        <f t="shared" si="4"/>
        <v>40536</v>
      </c>
      <c r="J25" s="57">
        <f t="shared" si="4"/>
        <v>38255</v>
      </c>
      <c r="K25" s="57">
        <v>38559</v>
      </c>
      <c r="L25" s="57">
        <v>32810</v>
      </c>
      <c r="M25" s="57">
        <v>29738</v>
      </c>
      <c r="N25" s="67">
        <f>N24+N23</f>
        <v>28474</v>
      </c>
      <c r="O25" s="91">
        <f>SUM(C25:N25)</f>
        <v>435527</v>
      </c>
      <c r="P25" s="102">
        <v>177256</v>
      </c>
      <c r="Q25" s="86">
        <f>O25/P25-1</f>
        <v>1.4570508191542175</v>
      </c>
    </row>
    <row r="26" spans="2:17" ht="12.75">
      <c r="B26" s="3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67"/>
      <c r="O26" s="91"/>
      <c r="P26" s="102"/>
      <c r="Q26" s="88"/>
    </row>
    <row r="27" spans="2:17" ht="12.75">
      <c r="B27" s="3" t="s">
        <v>33</v>
      </c>
      <c r="C27" s="57">
        <f aca="true" t="shared" si="5" ref="C27:I29">C23/C10</f>
        <v>346.17391304347825</v>
      </c>
      <c r="D27" s="57">
        <f t="shared" si="5"/>
        <v>418.9782608695652</v>
      </c>
      <c r="E27" s="57">
        <f t="shared" si="5"/>
        <v>521.3555555555556</v>
      </c>
      <c r="F27" s="57">
        <f t="shared" si="5"/>
        <v>356.2926829268293</v>
      </c>
      <c r="G27" s="57">
        <f t="shared" si="5"/>
        <v>787.6923076923077</v>
      </c>
      <c r="H27" s="57">
        <f t="shared" si="5"/>
        <v>537.3333333333334</v>
      </c>
      <c r="I27" s="57">
        <f t="shared" si="5"/>
        <v>594.578947368421</v>
      </c>
      <c r="J27" s="57">
        <f>J23/J10</f>
        <v>520.9736842105264</v>
      </c>
      <c r="K27" s="57">
        <v>590.2894736842105</v>
      </c>
      <c r="L27" s="57">
        <v>479.05555555555554</v>
      </c>
      <c r="M27" s="57">
        <v>441.4516129032258</v>
      </c>
      <c r="N27" s="67">
        <f aca="true" t="shared" si="6" ref="N27:O29">N23/N10</f>
        <v>450.14285714285717</v>
      </c>
      <c r="O27" s="91">
        <f t="shared" si="6"/>
        <v>6020.61935483871</v>
      </c>
      <c r="P27" s="102">
        <v>2289.3695652173915</v>
      </c>
      <c r="Q27" s="86">
        <f>O27/P27-1</f>
        <v>1.6298154069620518</v>
      </c>
    </row>
    <row r="28" spans="2:17" ht="12.75">
      <c r="B28" s="3" t="s">
        <v>34</v>
      </c>
      <c r="C28" s="57">
        <f t="shared" si="5"/>
        <v>492.04761904761904</v>
      </c>
      <c r="D28" s="57">
        <f t="shared" si="5"/>
        <v>757.9090909090909</v>
      </c>
      <c r="E28" s="57">
        <f t="shared" si="5"/>
        <v>832.3181818181819</v>
      </c>
      <c r="F28" s="57">
        <f t="shared" si="5"/>
        <v>776.7391304347826</v>
      </c>
      <c r="G28" s="57">
        <f t="shared" si="5"/>
        <v>950.76</v>
      </c>
      <c r="H28" s="57">
        <f t="shared" si="5"/>
        <v>635.875</v>
      </c>
      <c r="I28" s="57">
        <f t="shared" si="5"/>
        <v>717.68</v>
      </c>
      <c r="J28" s="57">
        <f>J24/J11</f>
        <v>683.6296296296297</v>
      </c>
      <c r="K28" s="57">
        <v>620.3076923076923</v>
      </c>
      <c r="L28" s="57">
        <v>648.5</v>
      </c>
      <c r="M28" s="57">
        <v>668.875</v>
      </c>
      <c r="N28" s="67">
        <f t="shared" si="6"/>
        <v>610.3846153846154</v>
      </c>
      <c r="O28" s="91">
        <f t="shared" si="6"/>
        <v>8397.010380622838</v>
      </c>
      <c r="P28" s="102">
        <v>3270.2272727272725</v>
      </c>
      <c r="Q28" s="86">
        <f>O28/P28-1</f>
        <v>1.5677146205254355</v>
      </c>
    </row>
    <row r="29" spans="2:17" ht="12.75">
      <c r="B29" s="3" t="s">
        <v>55</v>
      </c>
      <c r="C29" s="57">
        <f t="shared" si="5"/>
        <v>391.8955223880597</v>
      </c>
      <c r="D29" s="57">
        <f t="shared" si="5"/>
        <v>528.6323529411765</v>
      </c>
      <c r="E29" s="57">
        <f t="shared" si="5"/>
        <v>623.4626865671642</v>
      </c>
      <c r="F29" s="57">
        <f t="shared" si="5"/>
        <v>507.390625</v>
      </c>
      <c r="G29" s="57">
        <f t="shared" si="5"/>
        <v>851.390625</v>
      </c>
      <c r="H29" s="57">
        <f t="shared" si="5"/>
        <v>574.8730158730159</v>
      </c>
      <c r="I29" s="57">
        <f t="shared" si="5"/>
        <v>643.4285714285714</v>
      </c>
      <c r="J29" s="57">
        <f>J25/J12</f>
        <v>588.5384615384615</v>
      </c>
      <c r="K29" s="57">
        <v>602.484375</v>
      </c>
      <c r="L29" s="57">
        <v>546.8333333333334</v>
      </c>
      <c r="M29" s="57">
        <v>540.6909090909091</v>
      </c>
      <c r="N29" s="67">
        <f t="shared" si="6"/>
        <v>527.2962962962963</v>
      </c>
      <c r="O29" s="91">
        <f t="shared" si="6"/>
        <v>6931.464190981432</v>
      </c>
      <c r="P29" s="102">
        <v>2606.705882352941</v>
      </c>
      <c r="Q29" s="86">
        <f>O29/P29-1</f>
        <v>1.6590894806761822</v>
      </c>
    </row>
    <row r="30" spans="2:17" ht="12.75">
      <c r="B30" s="3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67"/>
      <c r="O30" s="91"/>
      <c r="P30" s="102"/>
      <c r="Q30" s="88"/>
    </row>
    <row r="31" spans="2:17" ht="12.75">
      <c r="B31" s="3" t="s">
        <v>36</v>
      </c>
      <c r="C31" s="69">
        <f aca="true" t="shared" si="7" ref="C31:I33">C14/C23</f>
        <v>0.360627229339362</v>
      </c>
      <c r="D31" s="69">
        <f t="shared" si="7"/>
        <v>0.2964774555077051</v>
      </c>
      <c r="E31" s="69">
        <f t="shared" si="7"/>
        <v>0.2951189841220104</v>
      </c>
      <c r="F31" s="69">
        <f t="shared" si="7"/>
        <v>0.38462417853231107</v>
      </c>
      <c r="G31" s="69">
        <f t="shared" si="7"/>
        <v>0.22300065104166666</v>
      </c>
      <c r="H31" s="69">
        <f t="shared" si="7"/>
        <v>0.26521973022841505</v>
      </c>
      <c r="I31" s="69">
        <f t="shared" si="7"/>
        <v>0.34597680800212444</v>
      </c>
      <c r="J31" s="69">
        <f>J14/J23</f>
        <v>0.34678284588574027</v>
      </c>
      <c r="K31" s="69">
        <v>0.2654102008923461</v>
      </c>
      <c r="L31" s="69">
        <v>0.30133016351617764</v>
      </c>
      <c r="M31" s="69">
        <v>0.4229740591888929</v>
      </c>
      <c r="N31" s="70">
        <f aca="true" t="shared" si="8" ref="N31:O33">N14/N23</f>
        <v>0.3654173278324342</v>
      </c>
      <c r="O31" s="103">
        <f>O14/O23</f>
        <v>0.3113347051181933</v>
      </c>
      <c r="P31" s="104">
        <v>0.40494855660743284</v>
      </c>
      <c r="Q31" s="86">
        <f>O31/P31-1</f>
        <v>-0.23117467629349064</v>
      </c>
    </row>
    <row r="32" spans="2:17" ht="12.75">
      <c r="B32" s="3" t="s">
        <v>37</v>
      </c>
      <c r="C32" s="69">
        <f t="shared" si="7"/>
        <v>0.5575472370076454</v>
      </c>
      <c r="D32" s="69">
        <f t="shared" si="7"/>
        <v>0.4166306824997001</v>
      </c>
      <c r="E32" s="69">
        <f t="shared" si="7"/>
        <v>0.47926663488347726</v>
      </c>
      <c r="F32" s="69">
        <f t="shared" si="7"/>
        <v>0.4663839910439407</v>
      </c>
      <c r="G32" s="69">
        <f t="shared" si="7"/>
        <v>0.4670419453910556</v>
      </c>
      <c r="H32" s="69">
        <f t="shared" si="7"/>
        <v>0.6029906297097176</v>
      </c>
      <c r="I32" s="69">
        <f t="shared" si="7"/>
        <v>0.7319696800802586</v>
      </c>
      <c r="J32" s="69">
        <f>J15/J24</f>
        <v>0.6833243038248997</v>
      </c>
      <c r="K32" s="69">
        <v>0.6642652697340197</v>
      </c>
      <c r="L32" s="69">
        <v>0.6125160627088153</v>
      </c>
      <c r="M32" s="69">
        <v>0.6035494923067339</v>
      </c>
      <c r="N32" s="70">
        <f t="shared" si="8"/>
        <v>0.7017586641461878</v>
      </c>
      <c r="O32" s="103">
        <f>O15/O24</f>
        <v>0.5782441463181242</v>
      </c>
      <c r="P32" s="104">
        <v>0.7008590703733099</v>
      </c>
      <c r="Q32" s="86">
        <f>O32/P32-1</f>
        <v>-0.17494947163896346</v>
      </c>
    </row>
    <row r="33" spans="2:17" ht="12.75">
      <c r="B33" s="3" t="s">
        <v>38</v>
      </c>
      <c r="C33" s="69">
        <f t="shared" si="7"/>
        <v>0.43812178085843767</v>
      </c>
      <c r="D33" s="69">
        <f t="shared" si="7"/>
        <v>0.3522104765348986</v>
      </c>
      <c r="E33" s="69">
        <f t="shared" si="7"/>
        <v>0.3758411816010207</v>
      </c>
      <c r="F33" s="69">
        <f t="shared" si="7"/>
        <v>0.42960428663813016</v>
      </c>
      <c r="G33" s="69">
        <f t="shared" si="7"/>
        <v>0.32945548642845346</v>
      </c>
      <c r="H33" s="69">
        <f t="shared" si="7"/>
        <v>0.4075485177310839</v>
      </c>
      <c r="I33" s="69">
        <f t="shared" si="7"/>
        <v>0.5168245510163805</v>
      </c>
      <c r="J33" s="69">
        <f>J16/J25</f>
        <v>0.509163769441903</v>
      </c>
      <c r="K33" s="69">
        <v>0.43223855614737117</v>
      </c>
      <c r="L33" s="69">
        <v>0.448946662602865</v>
      </c>
      <c r="M33" s="69">
        <v>0.5204512744636492</v>
      </c>
      <c r="N33" s="70">
        <f t="shared" si="8"/>
        <v>0.5528773618037508</v>
      </c>
      <c r="O33" s="103">
        <f t="shared" si="8"/>
        <v>0.43526861156941127</v>
      </c>
      <c r="P33" s="104">
        <v>0.5250532747150627</v>
      </c>
      <c r="Q33" s="86">
        <f>O33/P33-1</f>
        <v>-0.17100105354904416</v>
      </c>
    </row>
    <row r="34" spans="2:17" ht="13.5" thickBot="1">
      <c r="B34" s="3" t="s">
        <v>39</v>
      </c>
      <c r="C34" s="49"/>
      <c r="D34" s="49"/>
      <c r="E34" s="49"/>
      <c r="F34" s="50"/>
      <c r="G34" s="105"/>
      <c r="H34" s="49"/>
      <c r="I34" s="49"/>
      <c r="J34" s="49"/>
      <c r="K34" s="49"/>
      <c r="L34" s="49"/>
      <c r="M34" s="49"/>
      <c r="N34" s="50"/>
      <c r="O34" s="106"/>
      <c r="P34" s="107"/>
      <c r="Q34" s="97"/>
    </row>
    <row r="35" spans="2:17" ht="12.75">
      <c r="B35" s="3"/>
      <c r="C35" s="49"/>
      <c r="D35" s="49"/>
      <c r="E35" s="49"/>
      <c r="F35" s="50"/>
      <c r="G35" s="105"/>
      <c r="H35" s="49"/>
      <c r="I35" s="49"/>
      <c r="J35" s="49"/>
      <c r="K35" s="49"/>
      <c r="L35" s="49"/>
      <c r="M35" s="49"/>
      <c r="N35" s="49"/>
      <c r="O35" s="51"/>
      <c r="P35" s="51"/>
      <c r="Q35" s="51"/>
    </row>
    <row r="36" spans="2:17" ht="12.75">
      <c r="B36" s="3" t="s">
        <v>40</v>
      </c>
      <c r="C36" s="49"/>
      <c r="D36" s="49"/>
      <c r="E36" s="49">
        <v>7</v>
      </c>
      <c r="F36" s="134"/>
      <c r="G36" s="49"/>
      <c r="H36" s="49">
        <v>10</v>
      </c>
      <c r="I36" s="49">
        <v>5</v>
      </c>
      <c r="J36" s="49">
        <v>6</v>
      </c>
      <c r="K36" s="49">
        <v>5</v>
      </c>
      <c r="L36" s="49">
        <v>3</v>
      </c>
      <c r="M36" s="49">
        <v>3</v>
      </c>
      <c r="N36" s="49">
        <v>5</v>
      </c>
      <c r="O36" s="49"/>
      <c r="P36" s="49"/>
      <c r="Q36" s="49"/>
    </row>
    <row r="37" spans="2:17" ht="13.5" thickBot="1">
      <c r="B37" s="4" t="s">
        <v>41</v>
      </c>
      <c r="C37" s="61"/>
      <c r="D37" s="61"/>
      <c r="E37" s="61">
        <v>4</v>
      </c>
      <c r="F37" s="165"/>
      <c r="G37" s="61"/>
      <c r="H37" s="61">
        <v>5</v>
      </c>
      <c r="I37" s="61">
        <v>4</v>
      </c>
      <c r="J37" s="61">
        <v>3</v>
      </c>
      <c r="K37" s="61">
        <v>3</v>
      </c>
      <c r="L37" s="61">
        <v>2</v>
      </c>
      <c r="M37" s="61">
        <v>2</v>
      </c>
      <c r="N37" s="61">
        <v>2</v>
      </c>
      <c r="O37" s="61"/>
      <c r="P37" s="61"/>
      <c r="Q37" s="61"/>
    </row>
    <row r="38" spans="2:17" ht="13.5" thickBot="1">
      <c r="B38" s="108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2:17" ht="12.75">
      <c r="B39" s="71" t="s">
        <v>56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2:17" ht="12.75">
      <c r="B40" s="3" t="s">
        <v>42</v>
      </c>
      <c r="C40" s="55">
        <v>5321</v>
      </c>
      <c r="D40" s="55">
        <v>5058</v>
      </c>
      <c r="E40" s="55">
        <v>5339</v>
      </c>
      <c r="F40" s="55">
        <v>5247</v>
      </c>
      <c r="G40" s="55">
        <v>5551</v>
      </c>
      <c r="H40" s="55">
        <v>5687</v>
      </c>
      <c r="I40" s="55">
        <v>6461</v>
      </c>
      <c r="J40" s="55">
        <v>6236</v>
      </c>
      <c r="K40" s="55">
        <v>5442</v>
      </c>
      <c r="L40" s="55">
        <v>4715</v>
      </c>
      <c r="M40" s="55">
        <v>4583</v>
      </c>
      <c r="N40" s="55">
        <v>4308</v>
      </c>
      <c r="O40" s="57">
        <f aca="true" t="shared" si="9" ref="O40:O46">SUM(C40:N40)</f>
        <v>63948</v>
      </c>
      <c r="P40" s="57">
        <v>28963</v>
      </c>
      <c r="Q40" s="58">
        <f>O40/P40-1</f>
        <v>1.2079204502296035</v>
      </c>
    </row>
    <row r="41" spans="2:17" ht="12.75">
      <c r="B41" s="3" t="s">
        <v>43</v>
      </c>
      <c r="C41" s="55">
        <v>6148</v>
      </c>
      <c r="D41" s="55">
        <v>6296</v>
      </c>
      <c r="E41" s="55">
        <v>6381</v>
      </c>
      <c r="F41" s="55">
        <v>5659</v>
      </c>
      <c r="G41" s="55">
        <v>7521</v>
      </c>
      <c r="H41" s="55">
        <v>10921</v>
      </c>
      <c r="I41" s="55">
        <v>8941</v>
      </c>
      <c r="J41" s="55">
        <v>7751</v>
      </c>
      <c r="K41" s="55">
        <v>7529</v>
      </c>
      <c r="L41" s="49">
        <v>6329</v>
      </c>
      <c r="M41" s="49">
        <v>6140</v>
      </c>
      <c r="N41" s="49">
        <v>5364</v>
      </c>
      <c r="O41" s="57">
        <f>SUM(C41:N41)</f>
        <v>84980</v>
      </c>
      <c r="P41" s="57">
        <v>31055</v>
      </c>
      <c r="Q41" s="58">
        <f>O41/P41-1</f>
        <v>1.7364353566253423</v>
      </c>
    </row>
    <row r="42" spans="2:17" ht="12.75">
      <c r="B42" s="3" t="s">
        <v>66</v>
      </c>
      <c r="C42" s="55">
        <v>2236</v>
      </c>
      <c r="D42" s="55">
        <v>2288</v>
      </c>
      <c r="E42" s="55">
        <v>2175</v>
      </c>
      <c r="F42" s="55">
        <v>2444</v>
      </c>
      <c r="G42" s="55">
        <v>6237</v>
      </c>
      <c r="H42" s="55">
        <v>4266</v>
      </c>
      <c r="I42" s="55">
        <v>1719</v>
      </c>
      <c r="J42" s="55">
        <v>1910</v>
      </c>
      <c r="K42" s="55">
        <v>2803</v>
      </c>
      <c r="L42" s="49">
        <v>2244</v>
      </c>
      <c r="M42" s="49">
        <v>1744</v>
      </c>
      <c r="N42" s="49">
        <v>1878</v>
      </c>
      <c r="O42" s="57">
        <f t="shared" si="9"/>
        <v>31944</v>
      </c>
      <c r="P42" s="57">
        <v>18722</v>
      </c>
      <c r="Q42" s="58">
        <f>O42/P42-1</f>
        <v>0.7062279670975322</v>
      </c>
    </row>
    <row r="43" spans="2:17" ht="12.75">
      <c r="B43" s="3" t="s">
        <v>45</v>
      </c>
      <c r="C43" s="55">
        <v>3152</v>
      </c>
      <c r="D43" s="55">
        <v>2795</v>
      </c>
      <c r="E43" s="55">
        <v>2562</v>
      </c>
      <c r="F43" s="55">
        <v>2427</v>
      </c>
      <c r="G43" s="55">
        <v>3278</v>
      </c>
      <c r="H43" s="55">
        <v>3059</v>
      </c>
      <c r="I43" s="55">
        <v>3177</v>
      </c>
      <c r="J43" s="55">
        <v>2108</v>
      </c>
      <c r="K43" s="55">
        <v>2677</v>
      </c>
      <c r="L43" s="49">
        <v>2752</v>
      </c>
      <c r="M43" s="49">
        <v>2560</v>
      </c>
      <c r="N43" s="49">
        <v>2697</v>
      </c>
      <c r="O43" s="57">
        <f t="shared" si="9"/>
        <v>33244</v>
      </c>
      <c r="P43" s="57">
        <v>15202</v>
      </c>
      <c r="Q43" s="58">
        <f>O43/P43-1</f>
        <v>1.1868175240099985</v>
      </c>
    </row>
    <row r="44" spans="2:17" ht="12.75">
      <c r="B44" s="3" t="s">
        <v>46</v>
      </c>
      <c r="C44" s="55">
        <v>150</v>
      </c>
      <c r="D44" s="55">
        <v>124</v>
      </c>
      <c r="E44" s="55">
        <v>5647</v>
      </c>
      <c r="F44" s="55">
        <v>2634</v>
      </c>
      <c r="G44" s="55">
        <v>3194</v>
      </c>
      <c r="H44" s="55">
        <v>56</v>
      </c>
      <c r="I44" s="55">
        <v>4330</v>
      </c>
      <c r="J44" s="55">
        <v>1508</v>
      </c>
      <c r="K44" s="55">
        <v>1060</v>
      </c>
      <c r="L44" s="49">
        <v>753</v>
      </c>
      <c r="M44" s="49">
        <v>950</v>
      </c>
      <c r="N44" s="49">
        <v>69</v>
      </c>
      <c r="O44" s="57">
        <f t="shared" si="9"/>
        <v>20475</v>
      </c>
      <c r="P44" s="57"/>
      <c r="Q44" s="49"/>
    </row>
    <row r="45" spans="2:17" ht="12.75">
      <c r="B45" s="3" t="s">
        <v>47</v>
      </c>
      <c r="C45" s="55">
        <v>44</v>
      </c>
      <c r="D45" s="55">
        <v>37</v>
      </c>
      <c r="E45" s="55">
        <v>39</v>
      </c>
      <c r="F45" s="55">
        <v>35</v>
      </c>
      <c r="G45" s="55">
        <v>58</v>
      </c>
      <c r="H45" s="55">
        <v>48</v>
      </c>
      <c r="I45" s="55">
        <v>67</v>
      </c>
      <c r="J45" s="55">
        <v>17</v>
      </c>
      <c r="K45" s="55">
        <v>306</v>
      </c>
      <c r="L45" s="49">
        <v>231</v>
      </c>
      <c r="M45" s="49">
        <v>128</v>
      </c>
      <c r="N45" s="49">
        <v>90</v>
      </c>
      <c r="O45" s="57">
        <f t="shared" si="9"/>
        <v>1100</v>
      </c>
      <c r="P45" s="57"/>
      <c r="Q45" s="49"/>
    </row>
    <row r="46" spans="2:17" ht="12.75">
      <c r="B46" s="3" t="s">
        <v>48</v>
      </c>
      <c r="C46" s="49">
        <v>63</v>
      </c>
      <c r="D46" s="49">
        <v>741</v>
      </c>
      <c r="E46" s="49">
        <v>645</v>
      </c>
      <c r="F46" s="49">
        <v>562</v>
      </c>
      <c r="G46" s="49">
        <v>85</v>
      </c>
      <c r="H46" s="49">
        <v>102</v>
      </c>
      <c r="I46" s="49">
        <v>96</v>
      </c>
      <c r="J46" s="49">
        <v>65</v>
      </c>
      <c r="K46" s="55">
        <v>99</v>
      </c>
      <c r="L46" s="49">
        <v>99</v>
      </c>
      <c r="M46" s="49">
        <v>163</v>
      </c>
      <c r="N46" s="49">
        <v>62</v>
      </c>
      <c r="O46" s="57">
        <f t="shared" si="9"/>
        <v>2782</v>
      </c>
      <c r="P46" s="57"/>
      <c r="Q46" s="49"/>
    </row>
    <row r="47" spans="2:17" ht="13.5" thickBot="1">
      <c r="B47" s="4" t="s">
        <v>49</v>
      </c>
      <c r="C47" s="61" t="s">
        <v>65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109"/>
      <c r="P47" s="61"/>
      <c r="Q47" s="61"/>
    </row>
    <row r="48" ht="12.75">
      <c r="B48" s="24"/>
    </row>
    <row r="49" spans="2:16" ht="12.75" hidden="1">
      <c r="B49" s="24"/>
      <c r="P49" s="110"/>
    </row>
    <row r="50" spans="2:27" ht="12.75" hidden="1">
      <c r="B50" s="73" t="s">
        <v>57</v>
      </c>
      <c r="C50" s="74">
        <v>0.9868081259632738</v>
      </c>
      <c r="D50" s="74">
        <v>0.8846496087804209</v>
      </c>
      <c r="E50" s="74">
        <v>1.0028041863494663</v>
      </c>
      <c r="F50" s="74">
        <v>0.9623531582691287</v>
      </c>
      <c r="G50" s="74">
        <v>1.123276236289848</v>
      </c>
      <c r="H50" s="74">
        <v>1.2009777794162213</v>
      </c>
      <c r="I50" s="74">
        <v>1.2597466527776515</v>
      </c>
      <c r="J50" s="74">
        <v>1.0675307080653722</v>
      </c>
      <c r="K50" s="74">
        <v>0.8595719151376476</v>
      </c>
      <c r="L50" s="74">
        <v>0.8255230069111857</v>
      </c>
      <c r="M50" s="74">
        <v>0.9185470921089274</v>
      </c>
      <c r="N50" s="74">
        <v>0.9082115299308552</v>
      </c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</row>
    <row r="51" spans="2:16" ht="12.75" hidden="1">
      <c r="B51" s="73" t="s">
        <v>60</v>
      </c>
      <c r="C51" s="77">
        <f>C20/C50</f>
        <v>173.9932613662877</v>
      </c>
      <c r="D51" s="77">
        <f aca="true" t="shared" si="10" ref="D51:N51">D20/D50</f>
        <v>210.46734333365958</v>
      </c>
      <c r="E51" s="77">
        <f t="shared" si="10"/>
        <v>233.6677050148361</v>
      </c>
      <c r="F51" s="77">
        <f t="shared" si="10"/>
        <v>226.50436134282543</v>
      </c>
      <c r="G51" s="77">
        <f t="shared" si="10"/>
        <v>249.71178365391995</v>
      </c>
      <c r="H51" s="77">
        <f t="shared" si="10"/>
        <v>195.08158228916605</v>
      </c>
      <c r="I51" s="77">
        <f t="shared" si="10"/>
        <v>263.9734599067648</v>
      </c>
      <c r="J51" s="77">
        <f t="shared" si="10"/>
        <v>280.70617479615504</v>
      </c>
      <c r="K51" s="77">
        <f t="shared" si="10"/>
        <v>302.96124357395905</v>
      </c>
      <c r="L51" s="77">
        <f t="shared" si="10"/>
        <v>297.3860182511087</v>
      </c>
      <c r="M51" s="77">
        <f t="shared" si="10"/>
        <v>306.3569360185858</v>
      </c>
      <c r="N51" s="77">
        <f t="shared" si="10"/>
        <v>320.9937063972093</v>
      </c>
      <c r="P51" s="110"/>
    </row>
    <row r="52" spans="2:27" ht="12.75" hidden="1">
      <c r="B52" s="79" t="s">
        <v>59</v>
      </c>
      <c r="D52" s="68">
        <f>D51/C51-1</f>
        <v>0.20962927920861985</v>
      </c>
      <c r="E52" s="68">
        <f aca="true" t="shared" si="11" ref="E52:K52">E51/D51-1</f>
        <v>0.11023259624841808</v>
      </c>
      <c r="F52" s="68">
        <f t="shared" si="11"/>
        <v>-0.030656113439192834</v>
      </c>
      <c r="G52" s="68">
        <f>G51/F51-1</f>
        <v>0.10245905276838774</v>
      </c>
      <c r="H52" s="68">
        <f>H51/G51-1</f>
        <v>-0.21877302130229814</v>
      </c>
      <c r="I52" s="68">
        <f t="shared" si="11"/>
        <v>0.35314393501013086</v>
      </c>
      <c r="J52" s="68">
        <f t="shared" si="11"/>
        <v>0.0633878682171316</v>
      </c>
      <c r="K52" s="68">
        <f t="shared" si="11"/>
        <v>0.07928243400404478</v>
      </c>
      <c r="L52" s="68">
        <f>L51/K51-1</f>
        <v>-0.01840243741107217</v>
      </c>
      <c r="M52" s="68">
        <f>M51/L51-1</f>
        <v>0.030165902957489443</v>
      </c>
      <c r="N52" s="68">
        <f>N51/M51-1</f>
        <v>0.04777685326417891</v>
      </c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</row>
    <row r="53" spans="2:7" ht="12.75" hidden="1">
      <c r="B53" s="24"/>
      <c r="G53" s="68">
        <f>G51/C51-1</f>
        <v>0.4351807747785754</v>
      </c>
    </row>
    <row r="54" spans="2:27" ht="12.75" hidden="1">
      <c r="B54" s="73" t="s">
        <v>58</v>
      </c>
      <c r="C54" s="77">
        <f aca="true" t="shared" si="12" ref="C54:N54">C29/C50</f>
        <v>397.13447029584444</v>
      </c>
      <c r="D54" s="77">
        <f t="shared" si="12"/>
        <v>597.5612804146828</v>
      </c>
      <c r="E54" s="77">
        <f t="shared" si="12"/>
        <v>621.7192698773739</v>
      </c>
      <c r="F54" s="77">
        <f t="shared" si="12"/>
        <v>527.2395280674132</v>
      </c>
      <c r="G54" s="77">
        <f t="shared" si="12"/>
        <v>757.9530283771701</v>
      </c>
      <c r="H54" s="77">
        <f t="shared" si="12"/>
        <v>478.67081783349374</v>
      </c>
      <c r="I54" s="77">
        <f t="shared" si="12"/>
        <v>510.76029454800084</v>
      </c>
      <c r="J54" s="77">
        <f t="shared" si="12"/>
        <v>551.3082266317545</v>
      </c>
      <c r="K54" s="77">
        <f t="shared" si="12"/>
        <v>700.9121219409793</v>
      </c>
      <c r="L54" s="77">
        <f t="shared" si="12"/>
        <v>662.4083505308831</v>
      </c>
      <c r="M54" s="77">
        <f t="shared" si="12"/>
        <v>588.6371136938839</v>
      </c>
      <c r="N54" s="77">
        <f t="shared" si="12"/>
        <v>580.5875381657409</v>
      </c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</row>
    <row r="55" spans="2:27" ht="12.75" hidden="1">
      <c r="B55" s="79" t="s">
        <v>59</v>
      </c>
      <c r="D55" s="68">
        <f aca="true" t="shared" si="13" ref="D55:K55">D54/C54-1</f>
        <v>0.5046824819047584</v>
      </c>
      <c r="E55" s="68">
        <f t="shared" si="13"/>
        <v>0.0404276352141264</v>
      </c>
      <c r="F55" s="68">
        <f t="shared" si="13"/>
        <v>-0.15196527820119787</v>
      </c>
      <c r="G55" s="68">
        <f>G54/F54-1</f>
        <v>0.4375876390668829</v>
      </c>
      <c r="H55" s="68">
        <f>H54/G54-1</f>
        <v>-0.36846902128175263</v>
      </c>
      <c r="I55" s="68">
        <f t="shared" si="13"/>
        <v>0.06703871537384898</v>
      </c>
      <c r="J55" s="68">
        <f t="shared" si="13"/>
        <v>0.0793874005410633</v>
      </c>
      <c r="K55" s="68">
        <f t="shared" si="13"/>
        <v>0.27136162328510394</v>
      </c>
      <c r="L55" s="68">
        <f>L54/K54-1</f>
        <v>-0.05493380725599495</v>
      </c>
      <c r="M55" s="68">
        <f>M54/L54-1</f>
        <v>-0.11136821686785159</v>
      </c>
      <c r="N55" s="68">
        <f>N54/M54-1</f>
        <v>-0.01367493714018364</v>
      </c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</row>
    <row r="56" spans="2:27" ht="12.75" hidden="1">
      <c r="B56" s="24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</row>
    <row r="57" ht="12.75" hidden="1">
      <c r="B57" s="24"/>
    </row>
    <row r="58" spans="2:27" ht="12.75" hidden="1">
      <c r="B58" s="24"/>
      <c r="C58" s="81">
        <f aca="true" t="shared" si="14" ref="C58:N58">C51*C50</f>
        <v>171.69796417910445</v>
      </c>
      <c r="D58" s="81">
        <f t="shared" si="14"/>
        <v>186.18985294117647</v>
      </c>
      <c r="E58" s="81">
        <f t="shared" si="14"/>
        <v>234.3229528035498</v>
      </c>
      <c r="F58" s="81">
        <f t="shared" si="14"/>
        <v>217.9771875</v>
      </c>
      <c r="G58" s="81">
        <f t="shared" si="14"/>
        <v>280.4953125</v>
      </c>
      <c r="H58" s="81">
        <f t="shared" si="14"/>
        <v>234.2886455026455</v>
      </c>
      <c r="I58" s="81">
        <f t="shared" si="14"/>
        <v>332.53968253968253</v>
      </c>
      <c r="J58" s="81">
        <f t="shared" si="14"/>
        <v>299.6624615384615</v>
      </c>
      <c r="K58" s="81">
        <f t="shared" si="14"/>
        <v>260.4169763513513</v>
      </c>
      <c r="L58" s="81">
        <f t="shared" si="14"/>
        <v>245.499</v>
      </c>
      <c r="M58" s="81">
        <f t="shared" si="14"/>
        <v>281.40327272727274</v>
      </c>
      <c r="N58" s="81">
        <f t="shared" si="14"/>
        <v>291.5301851851852</v>
      </c>
      <c r="O58" t="s">
        <v>76</v>
      </c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</row>
    <row r="59" ht="12.75" hidden="1">
      <c r="B59" s="24"/>
    </row>
    <row r="60" ht="12.75" hidden="1">
      <c r="B60" s="24"/>
    </row>
    <row r="61" ht="12.75" hidden="1">
      <c r="B61" s="24"/>
    </row>
    <row r="62" ht="12.75" hidden="1">
      <c r="B62" s="24"/>
    </row>
    <row r="63" ht="12.75" hidden="1">
      <c r="B63" s="24"/>
    </row>
    <row r="64" ht="12.75" hidden="1">
      <c r="B64" s="24"/>
    </row>
    <row r="65" ht="12.75" hidden="1">
      <c r="B65" s="24"/>
    </row>
    <row r="66" ht="12.75" hidden="1">
      <c r="B66" s="24"/>
    </row>
    <row r="67" ht="12.75" hidden="1">
      <c r="B67" s="24"/>
    </row>
    <row r="68" ht="12.75" hidden="1">
      <c r="B68" s="24"/>
    </row>
    <row r="69" ht="12.75" hidden="1">
      <c r="B69" s="24"/>
    </row>
    <row r="70" ht="12.75" hidden="1">
      <c r="B70" s="24"/>
    </row>
    <row r="71" ht="12.75" hidden="1">
      <c r="B71" s="24"/>
    </row>
    <row r="72" ht="12.75" hidden="1">
      <c r="B72" s="24"/>
    </row>
    <row r="73" ht="12.75" hidden="1">
      <c r="B73" s="24"/>
    </row>
    <row r="74" ht="12.75" hidden="1">
      <c r="B74" s="24"/>
    </row>
    <row r="75" ht="12.75" hidden="1">
      <c r="B75" s="24"/>
    </row>
    <row r="76" ht="12.75" hidden="1">
      <c r="B76" s="24"/>
    </row>
    <row r="77" ht="12.75" hidden="1">
      <c r="B77" s="24"/>
    </row>
    <row r="78" ht="12.75" hidden="1">
      <c r="B78" s="24"/>
    </row>
    <row r="79" ht="12.75" hidden="1">
      <c r="B79" s="24"/>
    </row>
    <row r="80" ht="12.75" hidden="1">
      <c r="B80" s="24"/>
    </row>
    <row r="81" ht="12.75" hidden="1">
      <c r="B81" s="24"/>
    </row>
    <row r="82" ht="12.75" hidden="1">
      <c r="B82" s="24"/>
    </row>
    <row r="83" ht="12.75" hidden="1">
      <c r="B83" s="24"/>
    </row>
    <row r="84" ht="12.75" hidden="1">
      <c r="B84" s="24"/>
    </row>
    <row r="85" ht="12.75" hidden="1">
      <c r="B85" s="24"/>
    </row>
    <row r="86" ht="12.75" hidden="1">
      <c r="B86" s="24"/>
    </row>
    <row r="87" ht="12.75" hidden="1">
      <c r="B87" s="24"/>
    </row>
    <row r="88" ht="12.75" hidden="1">
      <c r="B88" s="24"/>
    </row>
    <row r="89" ht="12.75" hidden="1">
      <c r="B89" s="24"/>
    </row>
    <row r="90" ht="12.75" hidden="1">
      <c r="B90" s="24"/>
    </row>
    <row r="91" ht="12.75" hidden="1">
      <c r="B91" s="24"/>
    </row>
    <row r="92" ht="12.75" hidden="1">
      <c r="B92" s="24"/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SUSTAINABLE HEALTHCARE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Preferred Customer</cp:lastModifiedBy>
  <cp:lastPrinted>2007-05-28T15:28:09Z</cp:lastPrinted>
  <dcterms:created xsi:type="dcterms:W3CDTF">2006-05-08T15:51:57Z</dcterms:created>
  <dcterms:modified xsi:type="dcterms:W3CDTF">2007-07-19T20:21:05Z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