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3600" tabRatio="500" activeTab="0"/>
  </bookViews>
  <sheets>
    <sheet name="CUMO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<sst xmlns="http://schemas.openxmlformats.org/spreadsheetml/2006/main" count="51" uniqueCount="35">
  <si>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With fees and savings requirement</t>
  </si>
  <si>
    <t>Fumba loan</t>
  </si>
  <si>
    <t>Mtenthandebvu loan</t>
  </si>
  <si>
    <t>Source: CUMO, "Response to GiveWell Report."</t>
  </si>
  <si>
    <t>Source: Ezikiel Phiri, email to GiveWell, June 22, 2010</t>
  </si>
  <si>
    <t>Repayment schedules</t>
  </si>
  <si>
    <t>Date</t>
  </si>
  <si>
    <t>Reported cash flows</t>
  </si>
  <si>
    <t>Masika loan</t>
  </si>
  <si>
    <t>Mtenthandevu (Small Holder Tea Growers Product)</t>
  </si>
  <si>
    <t>Data</t>
  </si>
  <si>
    <t>At end or interest paid in first 3 months and principal paid in last 3 months</t>
  </si>
  <si>
    <t>4-5% flat per month</t>
  </si>
  <si>
    <t>Kasupe (a Business loans targeting medium scale entrepreneurs)</t>
  </si>
  <si>
    <t>4-6 months</t>
  </si>
  <si>
    <t>Monthly</t>
  </si>
  <si>
    <t>6 months</t>
  </si>
  <si>
    <t>4% flat per month</t>
  </si>
  <si>
    <t>% of loan distributions</t>
  </si>
  <si>
    <t>Source: CUMO, "Performance Indicators (2010 Q1)," Pg 5</t>
  </si>
  <si>
    <t>Masika Loan (a Business Loan targeting small scale entrepreneurs)</t>
  </si>
  <si>
    <t>Loan term</t>
  </si>
  <si>
    <t>4-6 months</t>
  </si>
  <si>
    <t>Payment frequency</t>
  </si>
  <si>
    <t>Fortnightly or monthly</t>
  </si>
  <si>
    <t>Interest rate</t>
  </si>
  <si>
    <t>4.5-6% flat per month</t>
  </si>
  <si>
    <t>Fees</t>
  </si>
  <si>
    <t>Complusory savings</t>
  </si>
  <si>
    <t>Fumba (an Agricultural input loan for existing Masika Borrowers)</t>
  </si>
  <si>
    <t>6 months</t>
  </si>
  <si>
    <t>IRR</t>
  </si>
  <si>
    <t>Monthly rate</t>
  </si>
  <si>
    <t>APR</t>
  </si>
  <si>
    <t>EIR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</si>
</sst>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.00"/>
    <numFmt numFmtId="170" formatCode="0.00%"/>
    <numFmt numFmtId="171" formatCode="0.00"/>
    <numFmt numFmtId="172" formatCode="General"/>
    <numFmt numFmtId="173" formatCode="0.00%"/>
    <numFmt numFmtId="174" formatCode="0.00%"/>
    <numFmt numFmtId="175" formatCode="0.00%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61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27.625" style="0" customWidth="1"/>
    <col min="2" max="2" width="15.00390625" style="0" customWidth="1"/>
    <col min="3" max="3" width="21.875" style="0" customWidth="1"/>
    <col min="4" max="4" width="19.25390625" style="0" customWidth="1"/>
  </cols>
  <sheetData>
    <row r="2" spans="1:7" ht="12.75">
      <c r="A2" s="10" t="s">
        <v>10</v>
      </c>
      <c r="B2" s="12" t="s">
        <v>4</v>
      </c>
      <c r="C2" s="13"/>
      <c r="D2" s="13"/>
      <c r="E2" s="13"/>
      <c r="F2" s="13"/>
      <c r="G2" s="3" t="s">
        <v>19</v>
      </c>
    </row>
    <row r="4" spans="1:7" ht="25.5">
      <c r="A4" s="5"/>
      <c r="B4" s="5" t="s">
        <v>21</v>
      </c>
      <c r="C4" s="5" t="s">
        <v>23</v>
      </c>
      <c r="D4" s="5" t="s">
        <v>25</v>
      </c>
      <c r="E4" s="5" t="s">
        <v>27</v>
      </c>
      <c r="F4" s="5" t="s">
        <v>28</v>
      </c>
      <c r="G4" s="5" t="s">
        <v>18</v>
      </c>
    </row>
    <row r="5" spans="1:7" ht="25.5">
      <c r="A5" s="11" t="s">
        <v>20</v>
      </c>
      <c r="B5" s="1" t="s">
        <v>22</v>
      </c>
      <c r="C5" s="11" t="s">
        <v>24</v>
      </c>
      <c r="D5" s="11" t="s">
        <v>26</v>
      </c>
      <c r="E5" s="1">
        <v>0.05</v>
      </c>
      <c r="F5" s="1">
        <v>0.05</v>
      </c>
      <c r="G5" s="1">
        <v>0.64</v>
      </c>
    </row>
    <row r="6" spans="1:7" ht="39">
      <c r="A6" s="11" t="s">
        <v>29</v>
      </c>
      <c r="B6" s="1" t="s">
        <v>30</v>
      </c>
      <c r="C6" s="11" t="s">
        <v>11</v>
      </c>
      <c r="D6" s="11" t="s">
        <v>12</v>
      </c>
      <c r="E6" s="1">
        <v>0.05</v>
      </c>
      <c r="F6" s="1">
        <v>0.05</v>
      </c>
      <c r="G6" s="1">
        <v>0.31</v>
      </c>
    </row>
    <row r="7" spans="1:7" ht="25.5">
      <c r="A7" s="11" t="s">
        <v>13</v>
      </c>
      <c r="B7" s="2" t="s">
        <v>14</v>
      </c>
      <c r="C7" s="11" t="s">
        <v>15</v>
      </c>
      <c r="D7" s="11" t="s">
        <v>12</v>
      </c>
      <c r="E7" s="1">
        <v>0.05</v>
      </c>
      <c r="F7" s="1">
        <v>0.15</v>
      </c>
      <c r="G7" s="1">
        <v>0.02</v>
      </c>
    </row>
    <row r="8" spans="1:7" ht="25.5">
      <c r="A8" s="11" t="s">
        <v>9</v>
      </c>
      <c r="B8" s="2" t="s">
        <v>16</v>
      </c>
      <c r="C8" s="11" t="s">
        <v>15</v>
      </c>
      <c r="D8" s="11" t="s">
        <v>17</v>
      </c>
      <c r="E8" s="1">
        <v>0.05</v>
      </c>
      <c r="F8" s="1">
        <v>0.05</v>
      </c>
      <c r="G8" s="1">
        <v>0.03</v>
      </c>
    </row>
    <row r="9" spans="2:7" ht="12.75">
      <c r="B9" s="2"/>
      <c r="E9" s="1"/>
      <c r="F9" s="1"/>
      <c r="G9" s="1"/>
    </row>
    <row r="10" spans="2:7" ht="12.75">
      <c r="B10" s="2"/>
      <c r="E10" s="1"/>
      <c r="F10" s="1"/>
      <c r="G10" s="1"/>
    </row>
    <row r="11" spans="1:2" ht="12.75">
      <c r="A11" s="10" t="s">
        <v>5</v>
      </c>
      <c r="B11" s="3" t="s">
        <v>3</v>
      </c>
    </row>
    <row r="13" ht="12.75">
      <c r="B13" s="4" t="s">
        <v>8</v>
      </c>
    </row>
    <row r="15" spans="2:4" ht="12.75">
      <c r="B15" t="s">
        <v>6</v>
      </c>
      <c r="C15" t="s">
        <v>7</v>
      </c>
      <c r="D15" t="s">
        <v>0</v>
      </c>
    </row>
    <row r="16" spans="2:4" ht="12.75">
      <c r="B16" s="6">
        <f>DATE(2010,7,7)</f>
        <v>38904</v>
      </c>
      <c r="C16">
        <v>125000</v>
      </c>
      <c r="D16">
        <f>C16*0.9</f>
        <v>112500</v>
      </c>
    </row>
    <row r="17" spans="2:4" ht="12.75">
      <c r="B17" s="6">
        <f>DATE(2010,7,21)</f>
        <v>38918</v>
      </c>
      <c r="C17">
        <v>-19375</v>
      </c>
      <c r="D17">
        <f>C17</f>
        <v>-19375</v>
      </c>
    </row>
    <row r="18" spans="2:4" ht="12.75">
      <c r="B18" s="6">
        <f>DATE(2010,8,4)</f>
        <v>38932</v>
      </c>
      <c r="C18">
        <v>-19375</v>
      </c>
      <c r="D18">
        <f>C18</f>
        <v>-19375</v>
      </c>
    </row>
    <row r="19" spans="2:4" ht="12.75">
      <c r="B19" s="6">
        <f>DATE(2010,8,18)</f>
        <v>38946</v>
      </c>
      <c r="C19">
        <v>-19375</v>
      </c>
      <c r="D19">
        <f>C19</f>
        <v>-19375</v>
      </c>
    </row>
    <row r="20" spans="2:4" ht="12.75">
      <c r="B20" s="6">
        <f>DATE(2010,9,1)</f>
        <v>38960</v>
      </c>
      <c r="C20">
        <v>-19375</v>
      </c>
      <c r="D20">
        <f>C20</f>
        <v>-19375</v>
      </c>
    </row>
    <row r="21" spans="2:4" ht="12.75">
      <c r="B21" s="6">
        <f>DATE(2010,9,15)</f>
        <v>38974</v>
      </c>
      <c r="C21">
        <v>-19375</v>
      </c>
      <c r="D21">
        <f>C21</f>
        <v>-19375</v>
      </c>
    </row>
    <row r="22" spans="2:4" ht="12.75">
      <c r="B22" s="6">
        <f>DATE(2010,9,29)</f>
        <v>38988</v>
      </c>
      <c r="C22">
        <v>-19375</v>
      </c>
      <c r="D22">
        <f>C22</f>
        <v>-19375</v>
      </c>
    </row>
    <row r="23" spans="2:4" ht="12.75">
      <c r="B23" s="6">
        <f>DATE(2010,10,13)</f>
        <v>39002</v>
      </c>
      <c r="C23">
        <v>-19375</v>
      </c>
      <c r="D23">
        <f>C23</f>
        <v>-19375</v>
      </c>
    </row>
    <row r="24" spans="2:4" ht="12.75">
      <c r="B24" s="6">
        <f>DATE(2010,10,27)</f>
        <v>39016</v>
      </c>
      <c r="C24">
        <v>-19375</v>
      </c>
      <c r="D24">
        <f>C24+0.1*C16</f>
        <v>-6875</v>
      </c>
    </row>
    <row r="26" spans="2:4" ht="12.75">
      <c r="B26" t="s">
        <v>31</v>
      </c>
      <c r="C26" s="7">
        <f>IRR(C16:C24)</f>
        <v>0.05044459102486659</v>
      </c>
      <c r="D26" s="7">
        <f>IRR(D16:D24)</f>
        <v>0.05993310500568165</v>
      </c>
    </row>
    <row r="27" spans="2:4" ht="12.75">
      <c r="B27" t="s">
        <v>32</v>
      </c>
      <c r="C27" s="7">
        <f>C28/12</f>
        <v>0.10929661388721094</v>
      </c>
      <c r="D27" s="7">
        <f>D28/12</f>
        <v>0.12985506084564358</v>
      </c>
    </row>
    <row r="28" spans="2:4" ht="12.75">
      <c r="B28" t="s">
        <v>33</v>
      </c>
      <c r="C28" s="7">
        <f>C26*26</f>
        <v>1.3115593666465313</v>
      </c>
      <c r="D28" s="7">
        <f>D26*26</f>
        <v>1.558260730147723</v>
      </c>
    </row>
    <row r="29" spans="2:4" ht="12.75">
      <c r="B29" t="s">
        <v>34</v>
      </c>
      <c r="C29" s="7">
        <f>(1+C26)^26-1</f>
        <v>2.5950246898507703</v>
      </c>
      <c r="D29" s="7">
        <f>(1+D26)^26-1</f>
        <v>3.5419241271942097</v>
      </c>
    </row>
    <row r="32" ht="12.75">
      <c r="B32" s="4" t="s">
        <v>1</v>
      </c>
    </row>
    <row r="33" ht="12.75">
      <c r="B33" s="4"/>
    </row>
    <row r="34" spans="2:4" ht="12.75">
      <c r="B34" t="s">
        <v>6</v>
      </c>
      <c r="C34" t="s">
        <v>7</v>
      </c>
      <c r="D34" t="s">
        <v>0</v>
      </c>
    </row>
    <row r="35" spans="2:4" ht="12.75">
      <c r="B35" s="6">
        <f>DATE(2009,11,24)</f>
        <v>38679</v>
      </c>
      <c r="C35">
        <v>355000</v>
      </c>
      <c r="D35">
        <f>C35*0.9</f>
        <v>319500</v>
      </c>
    </row>
    <row r="36" spans="2:4" ht="12.75">
      <c r="B36" s="6">
        <f>DATE(2009,12,22)</f>
        <v>38707</v>
      </c>
      <c r="C36">
        <v>-17750</v>
      </c>
      <c r="D36">
        <f>C36</f>
        <v>-17750</v>
      </c>
    </row>
    <row r="37" spans="2:4" ht="12.75">
      <c r="B37" s="6">
        <f>DATE(2010,1,19)</f>
        <v>38735</v>
      </c>
      <c r="C37">
        <v>-17750</v>
      </c>
      <c r="D37">
        <f>C37</f>
        <v>-17750</v>
      </c>
    </row>
    <row r="38" spans="2:4" ht="12.75">
      <c r="B38" s="6">
        <f>DATE(2010,2,16)</f>
        <v>38763</v>
      </c>
      <c r="C38">
        <v>-17750</v>
      </c>
      <c r="D38">
        <f>C38</f>
        <v>-17750</v>
      </c>
    </row>
    <row r="39" spans="2:4" ht="12.75">
      <c r="B39" s="6">
        <f>DATE(2010,3,16)</f>
        <v>38791</v>
      </c>
      <c r="C39">
        <v>-17750</v>
      </c>
      <c r="D39">
        <f>C39</f>
        <v>-17750</v>
      </c>
    </row>
    <row r="40" spans="2:4" ht="12.75">
      <c r="B40" s="6">
        <f>DATE(2010,4,13)</f>
        <v>38819</v>
      </c>
      <c r="C40">
        <v>-17750</v>
      </c>
      <c r="D40">
        <f>C40</f>
        <v>-17750</v>
      </c>
    </row>
    <row r="41" spans="2:4" ht="12.75">
      <c r="B41" s="6">
        <f>DATE(2010,5,11)</f>
        <v>38847</v>
      </c>
      <c r="C41">
        <v>-372750</v>
      </c>
      <c r="D41">
        <f>C41+0.1*C35</f>
        <v>-337250</v>
      </c>
    </row>
    <row r="43" spans="2:4" ht="12.75">
      <c r="B43" t="s">
        <v>31</v>
      </c>
      <c r="C43" s="8">
        <f>IRR(C35:C41)</f>
        <v>0.04999999999999995</v>
      </c>
      <c r="D43" s="8">
        <f>IRR(D35:D41)</f>
        <v>0.05555555555555558</v>
      </c>
    </row>
    <row r="44" spans="2:4" ht="12.75">
      <c r="B44" t="s">
        <v>32</v>
      </c>
      <c r="C44" s="8">
        <f>C45/12</f>
        <v>0.05416666666666661</v>
      </c>
      <c r="D44" s="8">
        <f>D45/12</f>
        <v>0.06018518518518521</v>
      </c>
    </row>
    <row r="45" spans="2:4" ht="12.75">
      <c r="B45" t="s">
        <v>33</v>
      </c>
      <c r="C45" s="8">
        <f>C43*13</f>
        <v>0.6499999999999994</v>
      </c>
      <c r="D45" s="8">
        <f>D43*13</f>
        <v>0.7222222222222225</v>
      </c>
    </row>
    <row r="46" spans="2:4" ht="12.75">
      <c r="B46" t="s">
        <v>34</v>
      </c>
      <c r="C46" s="8">
        <f>(1+C43)^13-1</f>
        <v>0.885649142323236</v>
      </c>
      <c r="D46" s="8">
        <f>(1+D43)^13-1</f>
        <v>1.0195483080118821</v>
      </c>
    </row>
    <row r="49" ht="12.75">
      <c r="B49" s="4" t="s">
        <v>2</v>
      </c>
    </row>
    <row r="50" ht="12.75">
      <c r="B50" s="4"/>
    </row>
    <row r="51" spans="2:4" ht="12.75">
      <c r="B51" t="s">
        <v>6</v>
      </c>
      <c r="C51" t="s">
        <v>7</v>
      </c>
      <c r="D51" t="s">
        <v>0</v>
      </c>
    </row>
    <row r="52" spans="2:4" ht="12.75">
      <c r="B52" s="6">
        <f>DATE(2010,2,22)</f>
        <v>38769</v>
      </c>
      <c r="C52">
        <v>5000</v>
      </c>
      <c r="D52">
        <f>C52*0.9</f>
        <v>4500</v>
      </c>
    </row>
    <row r="53" spans="2:4" ht="12.75">
      <c r="B53" s="6">
        <f>DATE(2010,3,22)</f>
        <v>38797</v>
      </c>
      <c r="C53">
        <v>-200</v>
      </c>
      <c r="D53">
        <f>C53</f>
        <v>-200</v>
      </c>
    </row>
    <row r="54" spans="2:4" ht="12.75">
      <c r="B54" s="6">
        <f>DATE(2010,4,22)</f>
        <v>38828</v>
      </c>
      <c r="C54">
        <v>-200</v>
      </c>
      <c r="D54">
        <f>C54</f>
        <v>-200</v>
      </c>
    </row>
    <row r="55" spans="2:4" ht="12.75">
      <c r="B55" s="6">
        <f>DATE(2010,5,24)</f>
        <v>38860</v>
      </c>
      <c r="C55">
        <v>-200</v>
      </c>
      <c r="D55">
        <f>C55</f>
        <v>-200</v>
      </c>
    </row>
    <row r="56" spans="2:4" ht="12.75">
      <c r="B56" s="6">
        <f>DATE(2010,6,22)</f>
        <v>38889</v>
      </c>
      <c r="C56">
        <v>-5200</v>
      </c>
      <c r="D56">
        <f>C56+0.1*C52</f>
        <v>-4700</v>
      </c>
    </row>
    <row r="58" spans="2:4" ht="12.75">
      <c r="B58" t="s">
        <v>31</v>
      </c>
      <c r="C58" s="9">
        <f>IRR(C52:C56)</f>
        <v>0.03999999999999999</v>
      </c>
      <c r="D58" s="9">
        <f>IRR(D52:D56)</f>
        <v>0.04444444444648872</v>
      </c>
    </row>
    <row r="59" spans="2:4" ht="12.75">
      <c r="B59" t="s">
        <v>32</v>
      </c>
      <c r="C59" s="9">
        <f>C58</f>
        <v>0.03999999999999999</v>
      </c>
      <c r="D59" s="9">
        <f>D58</f>
        <v>0.04444444444648872</v>
      </c>
    </row>
    <row r="60" spans="2:4" ht="12.75">
      <c r="B60" t="s">
        <v>33</v>
      </c>
      <c r="C60" s="9">
        <f>C58*12</f>
        <v>0.47999999999999987</v>
      </c>
      <c r="D60" s="9">
        <f>D58*12</f>
        <v>0.5333333333578647</v>
      </c>
    </row>
    <row r="61" spans="2:4" ht="12.75">
      <c r="B61" t="s">
        <v>34</v>
      </c>
      <c r="C61" s="9">
        <f>(1+C58)^12-1</f>
        <v>0.6010322185676817</v>
      </c>
      <c r="D61" s="9">
        <f>(1+D58)^12-1</f>
        <v>0.6850939910721694</v>
      </c>
    </row>
  </sheetData>
  <mergeCells count="1">
    <mergeCell ref="B2:F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Stone</dc:creator>
  <cp:keywords/>
  <dc:description/>
  <cp:lastModifiedBy>Natalie Stone</cp:lastModifiedBy>
  <dcterms:created xsi:type="dcterms:W3CDTF">2010-07-20T16:33:16Z</dcterms:created>
  <dcterms:modified xsi:type="dcterms:W3CDTF">2010-08-17T20:09:37Z</dcterms:modified>
  <cp:category/>
  <cp:version/>
  <cp:contentType/>
  <cp:contentStatus/>
</cp:coreProperties>
</file>