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475" activeTab="0"/>
  </bookViews>
  <sheets>
    <sheet name="Year by Year" sheetId="1" r:id="rId1"/>
    <sheet name="Cost Incremental Child" sheetId="2" r:id="rId2"/>
    <sheet name="FY04-05 Analysis" sheetId="3" r:id="rId3"/>
  </sheets>
  <externalReferences>
    <externalReference r:id="rId6"/>
    <externalReference r:id="rId7"/>
    <externalReference r:id="rId8"/>
  </externalReferences>
  <definedNames>
    <definedName name="admin_MAP_recurring">'[1]Map (Recurring)'!$C$60</definedName>
    <definedName name="admin_NAM_recurring">'[1]NAM (Recurring)'!$C$57</definedName>
    <definedName name="administration_recurring">'[1]CDG (Recurring)'!$C$55</definedName>
    <definedName name="Central_clinics">'[1]Assumptions'!$B$76</definedName>
    <definedName name="construction">'[1]NAM (260) Worksheet'!$D$53</definedName>
    <definedName name="Coord_MAP_recurring">'[1]Map (Recurring)'!$C$64</definedName>
    <definedName name="Copying">#REF!</definedName>
    <definedName name="Domestic_flight">'[1]Assumptions'!$B$53</definedName>
    <definedName name="Facilities">#REF!</definedName>
    <definedName name="Forex">#REF!</definedName>
    <definedName name="Forex__mt_to_USD">'[1]Assumptions'!$B$3</definedName>
    <definedName name="FR_MAP_recurring">'[1]Map (Recurring)'!$C$68</definedName>
    <definedName name="FR_NAM_recurring">'[1]NAM (Recurring)'!$C$65</definedName>
    <definedName name="FR_recurring">'[1]CDG (Recurring)'!$C$63</definedName>
    <definedName name="Fuel_cost_per_clinic">'[1]Assumptions'!$B$65</definedName>
    <definedName name="gross_salary_bk">'[1]Assumptions'!$B$91</definedName>
    <definedName name="gross_salary_CC">'[1]Assumptions'!$B$88</definedName>
    <definedName name="gross_salary_CFC">'[1]Assumptions'!$B$87</definedName>
    <definedName name="gross_salary_driver">'[1]Assumptions'!$B$90</definedName>
    <definedName name="gross_salary_driver_mechanic">'[1]Assumptions'!$B$89</definedName>
    <definedName name="gross_salary_Logistics">'[1]Assumptions'!$B$96</definedName>
    <definedName name="gross_salary_Maputoadmin">'[1]Assumptions'!$B$97</definedName>
    <definedName name="gross_salary_NC">'[1]Assumptions'!$B$95</definedName>
    <definedName name="Gross_salary_PM">'[1]Assumptions'!$B$86</definedName>
    <definedName name="gross_salary_servant">'[1]Assumptions'!$B$92</definedName>
    <definedName name="health_insurance">'[2]Salaries'!$C$16</definedName>
    <definedName name="INSS">'[1]Assumptions'!$B$100</definedName>
    <definedName name="intra_northern_flights">#REF!</definedName>
    <definedName name="MAP_210_startup">'[1]MAP (Total) Startup Phase'!$E$24</definedName>
    <definedName name="MAP_9851">'[1]Assumptions'!$D$117</definedName>
    <definedName name="Maputo_office_lease">'[1]Assumptions'!$B$120</definedName>
    <definedName name="Medical_allowance">'[1]Assumptions'!$B$99</definedName>
    <definedName name="meticais___ltr">'[1]Assumptions'!$B$55</definedName>
    <definedName name="MS_MAP_recurring">'[1]Map (Recurring)'!$C$63</definedName>
    <definedName name="MS_NAM_recurring">'[1]NAM (Recurring)'!$C$60</definedName>
    <definedName name="MS_recurring">'[1]CDG (Recurring)'!$C$58</definedName>
    <definedName name="North_clinics">'[1]Assumptions'!$B$75</definedName>
    <definedName name="NRFA_MAP_recurring">'[1]Map (Recurring)'!$C$62</definedName>
    <definedName name="Office_supplies">#REF!</definedName>
    <definedName name="Per_diem_per_clinic">'[1]Assumptions'!$B$66</definedName>
    <definedName name="Percent_Seattlecharge_CDG">#REF!</definedName>
    <definedName name="Percent_Seattlecharge_NAM">#REF!</definedName>
    <definedName name="Percent_Seattlecharge_VG">#REF!</definedName>
    <definedName name="Perdiem_CC">'[1]Assumptions'!$B$59</definedName>
    <definedName name="Perdiem_driver">'[1]Assumptions'!$B$60</definedName>
    <definedName name="Perdiem_NC">'[1]Assumptions'!$B$57</definedName>
    <definedName name="Postage">#REF!</definedName>
    <definedName name="RFA_NAM_recurring">'[1]NAM (Recurring)'!$C$58</definedName>
    <definedName name="RFA_recurring">'[1]CDG (Recurring)'!$C$56</definedName>
    <definedName name="Salaries">'[2]Salaries'!$C$10</definedName>
    <definedName name="South_clinics">'[1]Assumptions'!$B$78</definedName>
    <definedName name="Telephone_fax">#REF!</definedName>
    <definedName name="Vehicle_maintenance_per_vehicle">'[1]Assumptions'!$B$67</definedName>
    <definedName name="West_clinics">'[1]Assumptions'!$B$77</definedName>
  </definedNames>
  <calcPr calcMode="manual" fullCalcOnLoad="1"/>
</workbook>
</file>

<file path=xl/sharedStrings.xml><?xml version="1.0" encoding="utf-8"?>
<sst xmlns="http://schemas.openxmlformats.org/spreadsheetml/2006/main" count="97" uniqueCount="73">
  <si>
    <t>FY04 Equipment</t>
  </si>
  <si>
    <t>FY05 Equipment</t>
  </si>
  <si>
    <t>Total from 990's FY04 + FY05</t>
  </si>
  <si>
    <t>Total FY04 +FY05 minus equipment</t>
  </si>
  <si>
    <t>Per month (at 24 months)</t>
  </si>
  <si>
    <t>Info From Tax Returns</t>
  </si>
  <si>
    <t>FY 2001</t>
  </si>
  <si>
    <t>FY 2002</t>
  </si>
  <si>
    <t>FY 2003</t>
  </si>
  <si>
    <t>FY 2004</t>
  </si>
  <si>
    <t>FY 2005</t>
  </si>
  <si>
    <t>FY 2006</t>
  </si>
  <si>
    <t>FY 2007 (Not Tax Return)</t>
  </si>
  <si>
    <t>Program</t>
  </si>
  <si>
    <t>Management and General</t>
  </si>
  <si>
    <t>Fundraising</t>
  </si>
  <si>
    <t>M + G</t>
  </si>
  <si>
    <t>Grants and Allocations</t>
  </si>
  <si>
    <t>Comp of Officers</t>
  </si>
  <si>
    <t>Other Salaries</t>
  </si>
  <si>
    <t>Payroll Taxes</t>
  </si>
  <si>
    <t>Other Employee Benefits</t>
  </si>
  <si>
    <t>p</t>
  </si>
  <si>
    <t>m &amp; a</t>
  </si>
  <si>
    <t>f</t>
  </si>
  <si>
    <t>Accounting Fees</t>
  </si>
  <si>
    <t>Legal Fees</t>
  </si>
  <si>
    <t>Supplies</t>
  </si>
  <si>
    <t>Telephone</t>
  </si>
  <si>
    <t>Postage and Shipping</t>
  </si>
  <si>
    <t>Occupancy</t>
  </si>
  <si>
    <t>Equipment Rental</t>
  </si>
  <si>
    <t>Printing and Publications</t>
  </si>
  <si>
    <t>Travel</t>
  </si>
  <si>
    <t>Conferences</t>
  </si>
  <si>
    <t>Depreciation</t>
  </si>
  <si>
    <t>Other</t>
  </si>
  <si>
    <t>Totals</t>
  </si>
  <si>
    <t>Grants:</t>
  </si>
  <si>
    <t>To FDC</t>
  </si>
  <si>
    <t>to VRG</t>
  </si>
  <si>
    <t>To VRG</t>
  </si>
  <si>
    <t>to FDC</t>
  </si>
  <si>
    <t>Total Program</t>
  </si>
  <si>
    <t xml:space="preserve">Total </t>
  </si>
  <si>
    <t>Grants to FDC from VR</t>
  </si>
  <si>
    <t>Grants from others</t>
  </si>
  <si>
    <t>Cost Period</t>
  </si>
  <si>
    <t>Nov 2004 - Jan 2007 (27 months)</t>
  </si>
  <si>
    <t>Costs measured</t>
  </si>
  <si>
    <t>Cost / Time segments</t>
  </si>
  <si>
    <t>% Inclusion</t>
  </si>
  <si>
    <t>Net Cost</t>
  </si>
  <si>
    <t>Days</t>
  </si>
  <si>
    <t>Cost per Day</t>
  </si>
  <si>
    <t>Jul 2004 - Aug 2005 (9 months)</t>
  </si>
  <si>
    <t>Sep 2005 - Feb 2006 (7 months)</t>
  </si>
  <si>
    <t>Mar 2006 - Jan 2007 (11 months)</t>
  </si>
  <si>
    <t>Total</t>
  </si>
  <si>
    <t>Children receiving DTP3 during the period</t>
  </si>
  <si>
    <t>Additional cost per child vaccinated</t>
  </si>
  <si>
    <t>-</t>
  </si>
  <si>
    <t>/24</t>
  </si>
  <si>
    <t>x9</t>
  </si>
  <si>
    <t>Estimated Costs for Jul 2004 - Aug 2005 (9 months)</t>
  </si>
  <si>
    <t>Cost Per Incremental Child Vaccinated</t>
  </si>
  <si>
    <t>Total Costs</t>
  </si>
  <si>
    <t>CDG costs, less equipment and VG costs</t>
  </si>
  <si>
    <t>Estimated costs for 9 months (Jul 2004 - Aug 2005)</t>
  </si>
  <si>
    <t>Total costs 2001-2006</t>
  </si>
  <si>
    <t>Costs explicitly to Nampula, Sep 2005 - Feb 2006</t>
  </si>
  <si>
    <t>Costs explicitly to Nampula, March 2006 - Jan 2007</t>
  </si>
  <si>
    <t>Total costs, excluding Nampula 2001-2006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</si>
</sst>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4" fontId="0" fillId="0" borderId="0" xfId="45" applyFont="1" applyAlignment="1">
      <alignment/>
    </xf>
    <xf numFmtId="44" fontId="0" fillId="0" borderId="10" xfId="45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44" fontId="4" fillId="0" borderId="0" xfId="45" applyFont="1" applyAlignment="1">
      <alignment/>
    </xf>
    <xf numFmtId="44" fontId="4" fillId="0" borderId="11" xfId="45" applyFont="1" applyBorder="1" applyAlignment="1">
      <alignment/>
    </xf>
    <xf numFmtId="44" fontId="3" fillId="0" borderId="0" xfId="45" applyFont="1" applyAlignment="1">
      <alignment/>
    </xf>
    <xf numFmtId="164" fontId="4" fillId="0" borderId="0" xfId="45" applyNumberFormat="1" applyFont="1" applyAlignment="1">
      <alignment/>
    </xf>
    <xf numFmtId="164" fontId="4" fillId="0" borderId="11" xfId="45" applyNumberFormat="1" applyFont="1" applyBorder="1" applyAlignment="1">
      <alignment/>
    </xf>
    <xf numFmtId="164" fontId="3" fillId="0" borderId="0" xfId="45" applyNumberFormat="1" applyFont="1" applyAlignment="1">
      <alignment/>
    </xf>
    <xf numFmtId="164" fontId="5" fillId="0" borderId="0" xfId="45" applyNumberFormat="1" applyFont="1" applyAlignment="1">
      <alignment/>
    </xf>
    <xf numFmtId="164" fontId="6" fillId="0" borderId="0" xfId="45" applyNumberFormat="1" applyFont="1" applyAlignment="1">
      <alignment/>
    </xf>
    <xf numFmtId="164" fontId="5" fillId="0" borderId="11" xfId="45" applyNumberFormat="1" applyFont="1" applyBorder="1" applyAlignment="1">
      <alignment/>
    </xf>
    <xf numFmtId="164" fontId="7" fillId="0" borderId="0" xfId="45" applyNumberFormat="1" applyFont="1" applyAlignment="1">
      <alignment/>
    </xf>
    <xf numFmtId="44" fontId="0" fillId="0" borderId="11" xfId="45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4" xfId="0" applyBorder="1" applyAlignment="1">
      <alignment/>
    </xf>
    <xf numFmtId="165" fontId="0" fillId="0" borderId="14" xfId="42" applyNumberFormat="1" applyFont="1" applyBorder="1" applyAlignment="1">
      <alignment/>
    </xf>
    <xf numFmtId="9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165" fontId="0" fillId="0" borderId="0" xfId="0" applyNumberFormat="1" applyAlignment="1">
      <alignment/>
    </xf>
    <xf numFmtId="43" fontId="1" fillId="0" borderId="15" xfId="42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44" fontId="0" fillId="0" borderId="15" xfId="45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Emily\Accounting\BUDGETS\060222%20FY2006%20Program%20and%20Organizational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%20Owner\Local%20Settings\Temporary%20Internet%20Files\OLK130\060111%20SEA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aig\AppData\Local\Microsoft\Windows\Temporary%20Internet%20Files\Content.Outlook\EAXR6C77\071025%20Info%20from%20Tax%20Retur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Changes"/>
      <sheetName val="Dutch Proposal"/>
      <sheetName val="SUMMARY"/>
      <sheetName val="Consolidated Budget"/>
      <sheetName val="Assumptions"/>
      <sheetName val="Program Evaluation Worksheet"/>
      <sheetName val="Community Development Worksheet"/>
      <sheetName val="Non Routine Field Ops"/>
      <sheetName val="NAM (260) Worksheet"/>
      <sheetName val="NAM (260) Training"/>
      <sheetName val="NAM (260) Startup Phase"/>
      <sheetName val="NAM (Total) Startup Phase"/>
      <sheetName val="MAP (Total) Startup Phase"/>
      <sheetName val="CDG (260) Training"/>
      <sheetName val="CDG (260) Startup Phase"/>
      <sheetName val="CDG (Recurring)"/>
      <sheetName val="NAM (Recurring)"/>
      <sheetName val="Map (Recurring)"/>
      <sheetName val="Sheet8"/>
      <sheetName val="Sheet7"/>
    </sheetNames>
    <sheetDataSet>
      <sheetData sheetId="4">
        <row r="3">
          <cell r="B3">
            <v>19000</v>
          </cell>
        </row>
        <row r="53">
          <cell r="B53">
            <v>11625000</v>
          </cell>
        </row>
        <row r="55">
          <cell r="B55">
            <v>16000</v>
          </cell>
        </row>
        <row r="57">
          <cell r="B57">
            <v>2500000</v>
          </cell>
        </row>
        <row r="59">
          <cell r="B59">
            <v>750000</v>
          </cell>
        </row>
        <row r="60">
          <cell r="B60">
            <v>500000</v>
          </cell>
        </row>
        <row r="65">
          <cell r="B65">
            <v>322758.6206896552</v>
          </cell>
        </row>
        <row r="66">
          <cell r="B66">
            <v>436781.6091954023</v>
          </cell>
        </row>
        <row r="67">
          <cell r="B67">
            <v>2559263.8095238092</v>
          </cell>
        </row>
        <row r="75">
          <cell r="B75">
            <v>45</v>
          </cell>
        </row>
        <row r="76">
          <cell r="B76">
            <v>60</v>
          </cell>
        </row>
        <row r="77">
          <cell r="B77">
            <v>41</v>
          </cell>
        </row>
        <row r="78">
          <cell r="B78">
            <v>43</v>
          </cell>
        </row>
        <row r="86">
          <cell r="B86">
            <v>36000000</v>
          </cell>
        </row>
        <row r="87">
          <cell r="B87">
            <v>10800000</v>
          </cell>
        </row>
        <row r="88">
          <cell r="B88">
            <v>8400000</v>
          </cell>
        </row>
        <row r="89">
          <cell r="B89">
            <v>6000000</v>
          </cell>
        </row>
        <row r="90">
          <cell r="B90">
            <v>4200000</v>
          </cell>
        </row>
        <row r="91">
          <cell r="B91">
            <v>6600000</v>
          </cell>
        </row>
        <row r="92">
          <cell r="B92">
            <v>2500000</v>
          </cell>
        </row>
        <row r="95">
          <cell r="B95">
            <v>76000000</v>
          </cell>
        </row>
        <row r="96">
          <cell r="B96">
            <v>13300000</v>
          </cell>
        </row>
        <row r="97">
          <cell r="B97">
            <v>9500000</v>
          </cell>
        </row>
        <row r="99">
          <cell r="B99">
            <v>0.15</v>
          </cell>
        </row>
        <row r="100">
          <cell r="B100">
            <v>0.04</v>
          </cell>
        </row>
        <row r="117">
          <cell r="D117">
            <v>13000</v>
          </cell>
        </row>
        <row r="120">
          <cell r="B120">
            <v>1000</v>
          </cell>
        </row>
      </sheetData>
      <sheetData sheetId="8">
        <row r="53">
          <cell r="D53">
            <v>100000000</v>
          </cell>
        </row>
      </sheetData>
      <sheetData sheetId="12">
        <row r="24">
          <cell r="E24">
            <v>626561263.8095238</v>
          </cell>
        </row>
      </sheetData>
      <sheetData sheetId="15">
        <row r="55">
          <cell r="C55">
            <v>418018531.42857146</v>
          </cell>
        </row>
        <row r="56">
          <cell r="C56">
            <v>198240000</v>
          </cell>
        </row>
        <row r="58">
          <cell r="C58">
            <v>24800000</v>
          </cell>
        </row>
        <row r="63">
          <cell r="C63">
            <v>3000500</v>
          </cell>
        </row>
      </sheetData>
      <sheetData sheetId="16">
        <row r="57">
          <cell r="C57">
            <v>416003698.4126984</v>
          </cell>
        </row>
        <row r="58">
          <cell r="C58">
            <v>430659310.34482765</v>
          </cell>
        </row>
        <row r="60">
          <cell r="C60">
            <v>40176000</v>
          </cell>
        </row>
        <row r="65">
          <cell r="C65">
            <v>3000500</v>
          </cell>
        </row>
      </sheetData>
      <sheetData sheetId="17">
        <row r="60">
          <cell r="C60">
            <v>508683791.4285714</v>
          </cell>
        </row>
        <row r="62">
          <cell r="C62">
            <v>19765000</v>
          </cell>
        </row>
        <row r="63">
          <cell r="C63">
            <v>37905000</v>
          </cell>
        </row>
        <row r="64">
          <cell r="C64">
            <v>12382500</v>
          </cell>
        </row>
        <row r="68">
          <cell r="C68">
            <v>13320000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A Budget"/>
      <sheetName val="Comp Budget (actuals)"/>
      <sheetName val="Travel"/>
      <sheetName val="Salaries"/>
    </sheetNames>
    <sheetDataSet>
      <sheetData sheetId="4">
        <row r="10">
          <cell r="C10">
            <v>17400</v>
          </cell>
        </row>
        <row r="16">
          <cell r="C16">
            <v>1153.84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ummary"/>
      <sheetName val="Year by Year"/>
      <sheetName val="VidaGas"/>
      <sheetName val="demonst resultados"/>
      <sheetName val="FY 2007"/>
      <sheetName val="Per Person Served"/>
      <sheetName val="Graph"/>
      <sheetName val="Sheet1"/>
      <sheetName val="Sheet3"/>
    </sheetNames>
    <sheetDataSet>
      <sheetData sheetId="1">
        <row r="13">
          <cell r="H13">
            <v>1355564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6"/>
  <sheetViews>
    <sheetView tabSelected="1" view="pageBreakPreview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8515625" defaultRowHeight="15"/>
  <cols>
    <col min="1" max="1" width="4.421875" style="0" customWidth="1"/>
    <col min="2" max="2" width="21.140625" style="0" customWidth="1"/>
    <col min="3" max="3" width="13.7109375" style="0" customWidth="1"/>
    <col min="4" max="4" width="15.421875" style="0" customWidth="1"/>
    <col min="5" max="5" width="12.7109375" style="0" bestFit="1" customWidth="1"/>
    <col min="6" max="6" width="13.28125" style="0" customWidth="1"/>
    <col min="7" max="7" width="3.28125" style="0" customWidth="1"/>
    <col min="8" max="8" width="14.421875" style="3" customWidth="1"/>
    <col min="9" max="9" width="13.140625" style="0" customWidth="1"/>
    <col min="10" max="10" width="12.421875" style="0" customWidth="1"/>
    <col min="11" max="11" width="13.28125" style="0" customWidth="1"/>
    <col min="12" max="12" width="13.00390625" style="3" bestFit="1" customWidth="1"/>
    <col min="13" max="13" width="12.140625" style="0" bestFit="1" customWidth="1"/>
    <col min="14" max="14" width="12.00390625" style="0" bestFit="1" customWidth="1"/>
    <col min="15" max="15" width="14.421875" style="0" customWidth="1"/>
    <col min="16" max="16" width="15.28125" style="3" customWidth="1"/>
    <col min="17" max="17" width="12.8515625" style="0" customWidth="1"/>
    <col min="18" max="18" width="11.421875" style="0" customWidth="1"/>
    <col min="19" max="19" width="15.7109375" style="0" customWidth="1"/>
    <col min="20" max="20" width="15.140625" style="0" customWidth="1"/>
    <col min="21" max="21" width="11.00390625" style="0" customWidth="1"/>
    <col min="22" max="22" width="10.421875" style="0" customWidth="1"/>
    <col min="23" max="23" width="13.8515625" style="0" customWidth="1"/>
    <col min="25" max="25" width="14.421875" style="0" customWidth="1"/>
    <col min="26" max="26" width="13.421875" style="0" customWidth="1"/>
    <col min="27" max="27" width="9.8515625" style="0" bestFit="1" customWidth="1"/>
    <col min="28" max="28" width="18.421875" style="0" customWidth="1"/>
    <col min="29" max="29" width="15.140625" style="3" customWidth="1"/>
    <col min="30" max="30" width="18.00390625" style="0" customWidth="1"/>
    <col min="31" max="31" width="18.8515625" style="0" customWidth="1"/>
    <col min="32" max="32" width="20.421875" style="0" customWidth="1"/>
  </cols>
  <sheetData>
    <row r="2" spans="3:16" ht="15">
      <c r="C2" s="43" t="s">
        <v>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31" ht="15">
      <c r="C3" s="43" t="s">
        <v>6</v>
      </c>
      <c r="D3" s="43"/>
      <c r="E3" s="43"/>
      <c r="F3" s="4"/>
      <c r="G3" s="4"/>
      <c r="H3" s="43" t="s">
        <v>7</v>
      </c>
      <c r="I3" s="43"/>
      <c r="J3" s="43"/>
      <c r="K3" s="4"/>
      <c r="L3" s="43" t="s">
        <v>8</v>
      </c>
      <c r="M3" s="43"/>
      <c r="N3" s="43"/>
      <c r="O3" s="4"/>
      <c r="P3" s="43" t="s">
        <v>9</v>
      </c>
      <c r="Q3" s="43"/>
      <c r="R3" s="43"/>
      <c r="S3" s="4"/>
      <c r="T3" s="43" t="s">
        <v>10</v>
      </c>
      <c r="U3" s="43"/>
      <c r="V3" s="43"/>
      <c r="W3" s="4"/>
      <c r="X3" s="4"/>
      <c r="Y3" s="43" t="s">
        <v>11</v>
      </c>
      <c r="Z3" s="43"/>
      <c r="AA3" s="43"/>
      <c r="AC3" s="43" t="s">
        <v>12</v>
      </c>
      <c r="AD3" s="43"/>
      <c r="AE3" s="43"/>
    </row>
    <row r="4" spans="3:31" ht="15">
      <c r="C4" s="5" t="s">
        <v>13</v>
      </c>
      <c r="D4" s="5" t="s">
        <v>14</v>
      </c>
      <c r="E4" s="5" t="s">
        <v>15</v>
      </c>
      <c r="F4" s="5"/>
      <c r="G4" s="5"/>
      <c r="H4" s="6" t="s">
        <v>13</v>
      </c>
      <c r="I4" s="5" t="s">
        <v>14</v>
      </c>
      <c r="J4" s="5" t="s">
        <v>15</v>
      </c>
      <c r="K4" s="5"/>
      <c r="L4" s="6" t="s">
        <v>13</v>
      </c>
      <c r="M4" s="5" t="s">
        <v>14</v>
      </c>
      <c r="N4" s="5" t="s">
        <v>15</v>
      </c>
      <c r="O4" s="5"/>
      <c r="P4" s="6" t="s">
        <v>13</v>
      </c>
      <c r="Q4" s="5" t="s">
        <v>14</v>
      </c>
      <c r="R4" s="5" t="s">
        <v>15</v>
      </c>
      <c r="S4" s="5"/>
      <c r="T4" s="6" t="s">
        <v>13</v>
      </c>
      <c r="U4" s="5" t="s">
        <v>14</v>
      </c>
      <c r="V4" s="5" t="s">
        <v>15</v>
      </c>
      <c r="W4" s="5"/>
      <c r="X4" s="5"/>
      <c r="Y4" s="6" t="s">
        <v>13</v>
      </c>
      <c r="Z4" s="5" t="s">
        <v>14</v>
      </c>
      <c r="AA4" s="5" t="s">
        <v>15</v>
      </c>
      <c r="AC4" s="7" t="s">
        <v>13</v>
      </c>
      <c r="AD4" s="8" t="s">
        <v>16</v>
      </c>
      <c r="AE4" s="8" t="s">
        <v>15</v>
      </c>
    </row>
    <row r="5" spans="2:31" ht="15">
      <c r="B5" s="9" t="s">
        <v>17</v>
      </c>
      <c r="C5" s="10">
        <v>0</v>
      </c>
      <c r="D5" s="10">
        <v>0</v>
      </c>
      <c r="E5" s="10">
        <v>0</v>
      </c>
      <c r="F5" s="10"/>
      <c r="G5" s="10"/>
      <c r="H5" s="11">
        <v>5000</v>
      </c>
      <c r="I5" s="10">
        <v>0</v>
      </c>
      <c r="J5" s="10">
        <v>0</v>
      </c>
      <c r="K5" s="10"/>
      <c r="L5" s="11">
        <v>0</v>
      </c>
      <c r="M5" s="10">
        <v>0</v>
      </c>
      <c r="N5" s="10">
        <v>0</v>
      </c>
      <c r="O5" s="10"/>
      <c r="P5" s="11">
        <v>93152</v>
      </c>
      <c r="Q5" s="10">
        <v>0</v>
      </c>
      <c r="R5" s="10">
        <v>0</v>
      </c>
      <c r="S5" s="10"/>
      <c r="T5" s="11">
        <v>324119</v>
      </c>
      <c r="U5" s="10">
        <v>0</v>
      </c>
      <c r="V5" s="10">
        <v>0</v>
      </c>
      <c r="W5" s="10"/>
      <c r="X5" s="12"/>
      <c r="Y5" s="11">
        <v>343989</v>
      </c>
      <c r="Z5" s="9"/>
      <c r="AA5" s="9"/>
      <c r="AC5" s="11">
        <v>95397</v>
      </c>
      <c r="AD5" s="10">
        <v>54863</v>
      </c>
      <c r="AE5" s="10">
        <v>0</v>
      </c>
    </row>
    <row r="6" spans="2:31" ht="15">
      <c r="B6" s="9" t="s">
        <v>18</v>
      </c>
      <c r="C6" s="13">
        <v>0</v>
      </c>
      <c r="D6" s="13">
        <v>0</v>
      </c>
      <c r="E6" s="13">
        <v>0</v>
      </c>
      <c r="F6" s="13"/>
      <c r="G6" s="13"/>
      <c r="H6" s="14">
        <v>0</v>
      </c>
      <c r="I6" s="13">
        <v>0</v>
      </c>
      <c r="J6" s="13">
        <v>0</v>
      </c>
      <c r="K6" s="13"/>
      <c r="L6" s="14">
        <v>26015</v>
      </c>
      <c r="M6" s="13">
        <v>2891</v>
      </c>
      <c r="N6" s="13">
        <v>0</v>
      </c>
      <c r="O6" s="13"/>
      <c r="P6" s="14">
        <v>82076</v>
      </c>
      <c r="Q6" s="13">
        <v>25488</v>
      </c>
      <c r="R6" s="13">
        <v>32645</v>
      </c>
      <c r="S6" s="13"/>
      <c r="T6" s="14">
        <v>95432</v>
      </c>
      <c r="U6" s="13">
        <v>22505</v>
      </c>
      <c r="V6" s="13">
        <v>44818</v>
      </c>
      <c r="W6" s="13"/>
      <c r="X6" s="15"/>
      <c r="Y6" s="14">
        <v>21614</v>
      </c>
      <c r="Z6" s="13">
        <v>65861</v>
      </c>
      <c r="AA6" s="13"/>
      <c r="AC6" s="11">
        <v>0</v>
      </c>
      <c r="AD6" s="10">
        <v>0</v>
      </c>
      <c r="AE6" s="10">
        <v>0</v>
      </c>
    </row>
    <row r="7" spans="2:31" ht="15">
      <c r="B7" s="9" t="s">
        <v>19</v>
      </c>
      <c r="C7" s="13">
        <v>0</v>
      </c>
      <c r="D7" s="13">
        <v>17986</v>
      </c>
      <c r="E7" s="13">
        <v>0</v>
      </c>
      <c r="F7" s="13"/>
      <c r="G7" s="13"/>
      <c r="H7" s="14">
        <v>0</v>
      </c>
      <c r="I7" s="13">
        <v>4615</v>
      </c>
      <c r="J7" s="13">
        <v>0</v>
      </c>
      <c r="K7" s="13"/>
      <c r="L7" s="14">
        <v>0</v>
      </c>
      <c r="M7" s="13">
        <v>0</v>
      </c>
      <c r="N7" s="13">
        <v>0</v>
      </c>
      <c r="O7" s="13"/>
      <c r="P7" s="14">
        <v>6879</v>
      </c>
      <c r="Q7" s="13">
        <v>1033</v>
      </c>
      <c r="R7" s="13">
        <v>2888</v>
      </c>
      <c r="S7" s="13"/>
      <c r="T7" s="14">
        <v>22884</v>
      </c>
      <c r="U7" s="13">
        <v>17302</v>
      </c>
      <c r="V7" s="13">
        <v>8651</v>
      </c>
      <c r="W7" s="13"/>
      <c r="X7" s="15"/>
      <c r="Y7" s="14">
        <v>47999</v>
      </c>
      <c r="Z7" s="13">
        <v>140818</v>
      </c>
      <c r="AA7" s="13"/>
      <c r="AC7" s="11">
        <v>224889</v>
      </c>
      <c r="AD7" s="10">
        <v>20938</v>
      </c>
      <c r="AE7" s="10">
        <v>41877</v>
      </c>
    </row>
    <row r="8" spans="2:31" ht="15">
      <c r="B8" s="9" t="s">
        <v>20</v>
      </c>
      <c r="C8" s="13">
        <v>0</v>
      </c>
      <c r="D8" s="13">
        <v>1670</v>
      </c>
      <c r="E8" s="13">
        <v>0</v>
      </c>
      <c r="F8" s="13"/>
      <c r="G8" s="13"/>
      <c r="H8" s="14">
        <v>0</v>
      </c>
      <c r="I8" s="13">
        <v>2035</v>
      </c>
      <c r="J8" s="13">
        <v>0</v>
      </c>
      <c r="K8" s="13"/>
      <c r="L8" s="14">
        <v>9272</v>
      </c>
      <c r="M8" s="13">
        <v>1030</v>
      </c>
      <c r="N8" s="13">
        <v>0</v>
      </c>
      <c r="O8" s="13"/>
      <c r="P8" s="14">
        <v>7846</v>
      </c>
      <c r="Q8" s="13">
        <v>1178</v>
      </c>
      <c r="R8" s="13">
        <v>3294</v>
      </c>
      <c r="S8" s="13"/>
      <c r="T8" s="14">
        <v>10923</v>
      </c>
      <c r="U8" s="13">
        <v>3669</v>
      </c>
      <c r="V8" s="13">
        <v>4896</v>
      </c>
      <c r="W8" s="13"/>
      <c r="X8" s="15"/>
      <c r="Y8" s="14">
        <v>12651</v>
      </c>
      <c r="Z8" s="13">
        <v>15316</v>
      </c>
      <c r="AA8" s="13"/>
      <c r="AC8" s="11">
        <v>13702</v>
      </c>
      <c r="AD8" s="10">
        <v>1726</v>
      </c>
      <c r="AE8" s="10">
        <v>18881</v>
      </c>
    </row>
    <row r="9" spans="2:31" ht="15">
      <c r="B9" s="9" t="s">
        <v>21</v>
      </c>
      <c r="C9" s="13">
        <v>0</v>
      </c>
      <c r="D9" s="13">
        <v>0</v>
      </c>
      <c r="E9" s="13">
        <v>0</v>
      </c>
      <c r="F9" s="13"/>
      <c r="G9" s="13"/>
      <c r="H9" s="14">
        <v>0</v>
      </c>
      <c r="I9" s="13">
        <v>0</v>
      </c>
      <c r="J9" s="13">
        <v>0</v>
      </c>
      <c r="K9" s="13"/>
      <c r="L9" s="14">
        <v>0</v>
      </c>
      <c r="M9" s="13">
        <v>0</v>
      </c>
      <c r="N9" s="13">
        <v>0</v>
      </c>
      <c r="O9" s="13"/>
      <c r="P9" s="14">
        <v>0</v>
      </c>
      <c r="Q9" s="13">
        <v>1236</v>
      </c>
      <c r="R9" s="13">
        <v>0</v>
      </c>
      <c r="S9" s="13"/>
      <c r="T9" s="14">
        <v>0</v>
      </c>
      <c r="U9" s="13">
        <v>3456</v>
      </c>
      <c r="V9" s="13" t="s">
        <v>22</v>
      </c>
      <c r="W9" s="13" t="s">
        <v>23</v>
      </c>
      <c r="X9" s="15" t="s">
        <v>24</v>
      </c>
      <c r="Y9" s="14">
        <v>31</v>
      </c>
      <c r="Z9" s="13">
        <v>12637</v>
      </c>
      <c r="AA9" s="13"/>
      <c r="AC9" s="11">
        <v>10003</v>
      </c>
      <c r="AD9" s="10">
        <v>2051</v>
      </c>
      <c r="AE9" s="10">
        <v>2228</v>
      </c>
    </row>
    <row r="10" spans="2:31" ht="15">
      <c r="B10" s="9" t="s">
        <v>25</v>
      </c>
      <c r="C10" s="13">
        <v>0</v>
      </c>
      <c r="D10" s="13">
        <v>5257</v>
      </c>
      <c r="E10" s="13">
        <v>0</v>
      </c>
      <c r="F10" s="13"/>
      <c r="G10" s="13"/>
      <c r="H10" s="14">
        <v>0</v>
      </c>
      <c r="I10" s="13">
        <v>6257</v>
      </c>
      <c r="J10" s="13">
        <v>0</v>
      </c>
      <c r="K10" s="13"/>
      <c r="L10" s="14">
        <v>0</v>
      </c>
      <c r="M10" s="13">
        <v>3093</v>
      </c>
      <c r="N10" s="13">
        <v>0</v>
      </c>
      <c r="O10" s="13"/>
      <c r="P10" s="14">
        <v>0</v>
      </c>
      <c r="Q10" s="13">
        <v>0</v>
      </c>
      <c r="R10" s="13">
        <v>0</v>
      </c>
      <c r="S10" s="13"/>
      <c r="T10" s="14">
        <v>1877</v>
      </c>
      <c r="U10" s="13">
        <v>10582</v>
      </c>
      <c r="V10" s="13">
        <v>0</v>
      </c>
      <c r="W10" s="13"/>
      <c r="X10" s="15"/>
      <c r="Y10" s="14">
        <v>849</v>
      </c>
      <c r="Z10" s="13">
        <v>6352</v>
      </c>
      <c r="AA10" s="13">
        <v>55</v>
      </c>
      <c r="AC10" s="11">
        <v>0</v>
      </c>
      <c r="AD10" s="10">
        <v>0</v>
      </c>
      <c r="AE10" s="10">
        <v>0</v>
      </c>
    </row>
    <row r="11" spans="2:31" ht="15">
      <c r="B11" s="9" t="s">
        <v>26</v>
      </c>
      <c r="C11" s="13">
        <v>0</v>
      </c>
      <c r="D11" s="13">
        <v>17591</v>
      </c>
      <c r="E11" s="13">
        <v>0</v>
      </c>
      <c r="F11" s="13"/>
      <c r="G11" s="13"/>
      <c r="H11" s="14">
        <v>0</v>
      </c>
      <c r="I11" s="13">
        <v>17160</v>
      </c>
      <c r="J11" s="13">
        <v>0</v>
      </c>
      <c r="K11" s="13"/>
      <c r="L11" s="14">
        <v>0</v>
      </c>
      <c r="M11" s="13">
        <v>2939</v>
      </c>
      <c r="N11" s="13">
        <v>0</v>
      </c>
      <c r="O11" s="13"/>
      <c r="P11" s="14">
        <v>0</v>
      </c>
      <c r="Q11" s="13">
        <v>5501</v>
      </c>
      <c r="R11" s="13">
        <v>0</v>
      </c>
      <c r="S11" s="13"/>
      <c r="T11" s="14">
        <v>0</v>
      </c>
      <c r="U11" s="13">
        <v>28193</v>
      </c>
      <c r="V11" s="13">
        <v>0</v>
      </c>
      <c r="W11" s="13"/>
      <c r="X11" s="15"/>
      <c r="Y11" s="14">
        <v>499</v>
      </c>
      <c r="Z11" s="13"/>
      <c r="AA11" s="13"/>
      <c r="AC11" s="11">
        <v>1802</v>
      </c>
      <c r="AD11" s="10">
        <v>7592</v>
      </c>
      <c r="AE11" s="10"/>
    </row>
    <row r="12" spans="2:31" ht="15">
      <c r="B12" s="9" t="s">
        <v>27</v>
      </c>
      <c r="C12" s="13"/>
      <c r="D12" s="13">
        <v>439</v>
      </c>
      <c r="E12" s="13">
        <v>0</v>
      </c>
      <c r="F12" s="13"/>
      <c r="G12" s="13"/>
      <c r="H12" s="14"/>
      <c r="I12" s="13">
        <v>824</v>
      </c>
      <c r="J12" s="13">
        <v>0</v>
      </c>
      <c r="K12" s="13"/>
      <c r="L12" s="14">
        <v>13267</v>
      </c>
      <c r="M12" s="13">
        <v>1474</v>
      </c>
      <c r="N12" s="13">
        <v>0</v>
      </c>
      <c r="O12" s="13"/>
      <c r="P12" s="14">
        <v>17446</v>
      </c>
      <c r="Q12" s="13">
        <v>1473</v>
      </c>
      <c r="R12" s="13">
        <v>3992</v>
      </c>
      <c r="S12" s="13"/>
      <c r="T12" s="14">
        <v>3272</v>
      </c>
      <c r="U12" s="13">
        <v>902</v>
      </c>
      <c r="V12" s="13">
        <v>1123</v>
      </c>
      <c r="W12" s="13"/>
      <c r="X12" s="15"/>
      <c r="Y12" s="14">
        <v>5622</v>
      </c>
      <c r="Z12" s="13">
        <v>3063</v>
      </c>
      <c r="AA12" s="13">
        <v>759</v>
      </c>
      <c r="AC12" s="11">
        <v>3470</v>
      </c>
      <c r="AD12" s="10">
        <v>941</v>
      </c>
      <c r="AE12" s="10">
        <v>714</v>
      </c>
    </row>
    <row r="13" spans="2:31" ht="15">
      <c r="B13" s="9" t="s">
        <v>28</v>
      </c>
      <c r="C13" s="13">
        <v>0</v>
      </c>
      <c r="D13" s="13">
        <v>3631</v>
      </c>
      <c r="E13" s="13">
        <v>0</v>
      </c>
      <c r="F13" s="13"/>
      <c r="G13" s="13"/>
      <c r="H13" s="14">
        <v>0</v>
      </c>
      <c r="I13" s="13">
        <v>6368</v>
      </c>
      <c r="J13" s="13">
        <v>0</v>
      </c>
      <c r="K13" s="13"/>
      <c r="L13" s="14">
        <v>0</v>
      </c>
      <c r="M13" s="13">
        <v>942</v>
      </c>
      <c r="N13" s="13">
        <v>0</v>
      </c>
      <c r="O13" s="13"/>
      <c r="P13" s="14">
        <v>29</v>
      </c>
      <c r="Q13" s="13">
        <v>1353</v>
      </c>
      <c r="R13" s="13">
        <v>0</v>
      </c>
      <c r="S13" s="13"/>
      <c r="T13" s="14">
        <v>582</v>
      </c>
      <c r="U13" s="13">
        <v>2429</v>
      </c>
      <c r="V13" s="13">
        <v>16</v>
      </c>
      <c r="W13" s="13"/>
      <c r="X13" s="15"/>
      <c r="Y13" s="14">
        <v>4454</v>
      </c>
      <c r="Z13" s="13">
        <v>463</v>
      </c>
      <c r="AA13" s="13"/>
      <c r="AC13" s="11">
        <v>6199</v>
      </c>
      <c r="AD13" s="10">
        <v>1381</v>
      </c>
      <c r="AE13" s="10"/>
    </row>
    <row r="14" spans="2:31" ht="15">
      <c r="B14" s="9" t="s">
        <v>29</v>
      </c>
      <c r="C14" s="13">
        <v>0</v>
      </c>
      <c r="D14" s="13">
        <v>205</v>
      </c>
      <c r="E14" s="13">
        <v>0</v>
      </c>
      <c r="F14" s="13"/>
      <c r="G14" s="13"/>
      <c r="H14" s="14">
        <v>0</v>
      </c>
      <c r="I14" s="13">
        <v>0</v>
      </c>
      <c r="J14" s="13">
        <v>0</v>
      </c>
      <c r="K14" s="13"/>
      <c r="L14" s="14">
        <v>0</v>
      </c>
      <c r="M14" s="13">
        <v>84</v>
      </c>
      <c r="N14" s="13">
        <v>0</v>
      </c>
      <c r="O14" s="13"/>
      <c r="P14" s="14">
        <v>0</v>
      </c>
      <c r="Q14" s="13">
        <v>92</v>
      </c>
      <c r="R14" s="13">
        <v>0</v>
      </c>
      <c r="S14" s="13"/>
      <c r="T14" s="14">
        <v>154</v>
      </c>
      <c r="U14" s="13">
        <v>382</v>
      </c>
      <c r="V14" s="13">
        <v>265</v>
      </c>
      <c r="W14" s="13"/>
      <c r="X14" s="15"/>
      <c r="Y14" s="14">
        <v>345</v>
      </c>
      <c r="Z14" s="13">
        <v>358</v>
      </c>
      <c r="AA14" s="13">
        <v>41</v>
      </c>
      <c r="AC14" s="11">
        <v>485</v>
      </c>
      <c r="AD14" s="10">
        <v>7.5</v>
      </c>
      <c r="AE14" s="10">
        <v>70.33</v>
      </c>
    </row>
    <row r="15" spans="2:31" ht="15">
      <c r="B15" s="9" t="s">
        <v>30</v>
      </c>
      <c r="C15" s="13">
        <v>0</v>
      </c>
      <c r="D15" s="13">
        <v>0</v>
      </c>
      <c r="E15" s="13">
        <v>0</v>
      </c>
      <c r="F15" s="13"/>
      <c r="G15" s="13"/>
      <c r="H15" s="14">
        <v>0</v>
      </c>
      <c r="I15" s="13">
        <v>0</v>
      </c>
      <c r="J15" s="13">
        <v>0</v>
      </c>
      <c r="K15" s="13"/>
      <c r="L15" s="14">
        <v>0</v>
      </c>
      <c r="M15" s="13">
        <v>0</v>
      </c>
      <c r="N15" s="13">
        <v>0</v>
      </c>
      <c r="O15" s="13"/>
      <c r="P15" s="14"/>
      <c r="Q15" s="13"/>
      <c r="R15" s="13"/>
      <c r="S15" s="13"/>
      <c r="T15" s="14">
        <v>14</v>
      </c>
      <c r="U15" s="13">
        <v>12928</v>
      </c>
      <c r="V15" s="13"/>
      <c r="W15" s="13"/>
      <c r="X15" s="15"/>
      <c r="Y15" s="14">
        <v>18914</v>
      </c>
      <c r="Z15" s="13"/>
      <c r="AA15" s="13"/>
      <c r="AC15" s="11">
        <v>14978</v>
      </c>
      <c r="AD15" s="10">
        <v>0</v>
      </c>
      <c r="AE15" s="10">
        <v>0</v>
      </c>
    </row>
    <row r="16" spans="2:31" ht="15">
      <c r="B16" s="9" t="s">
        <v>31</v>
      </c>
      <c r="C16" s="13"/>
      <c r="D16" s="13"/>
      <c r="E16" s="13"/>
      <c r="F16" s="13"/>
      <c r="G16" s="13"/>
      <c r="H16" s="14">
        <v>0</v>
      </c>
      <c r="I16" s="13">
        <v>0</v>
      </c>
      <c r="J16" s="13">
        <v>0</v>
      </c>
      <c r="K16" s="13"/>
      <c r="L16" s="14">
        <v>0</v>
      </c>
      <c r="M16" s="13">
        <v>0</v>
      </c>
      <c r="N16" s="13">
        <v>0</v>
      </c>
      <c r="O16" s="13"/>
      <c r="P16" s="14"/>
      <c r="Q16" s="13"/>
      <c r="R16" s="13"/>
      <c r="S16" s="13"/>
      <c r="T16" s="14">
        <v>986</v>
      </c>
      <c r="U16" s="13"/>
      <c r="V16" s="13">
        <v>27</v>
      </c>
      <c r="W16" s="13"/>
      <c r="X16" s="15"/>
      <c r="Y16" s="14">
        <v>14760</v>
      </c>
      <c r="Z16" s="13">
        <v>163</v>
      </c>
      <c r="AA16" s="13"/>
      <c r="AC16" s="11">
        <v>0</v>
      </c>
      <c r="AD16" s="10">
        <v>0</v>
      </c>
      <c r="AE16" s="10">
        <v>0</v>
      </c>
    </row>
    <row r="17" spans="2:31" ht="15">
      <c r="B17" s="9" t="s">
        <v>32</v>
      </c>
      <c r="C17" s="13">
        <v>621</v>
      </c>
      <c r="D17" s="13"/>
      <c r="E17" s="13">
        <v>0</v>
      </c>
      <c r="F17" s="13"/>
      <c r="G17" s="13"/>
      <c r="H17" s="13">
        <v>3224</v>
      </c>
      <c r="I17" s="13">
        <v>0</v>
      </c>
      <c r="J17" s="13">
        <v>0</v>
      </c>
      <c r="K17" s="13"/>
      <c r="L17" s="14">
        <v>1055</v>
      </c>
      <c r="M17" s="13">
        <v>0</v>
      </c>
      <c r="N17" s="13">
        <v>0</v>
      </c>
      <c r="O17" s="13"/>
      <c r="P17" s="14">
        <v>0</v>
      </c>
      <c r="Q17" s="13">
        <v>36</v>
      </c>
      <c r="R17" s="13">
        <v>2102</v>
      </c>
      <c r="S17" s="13"/>
      <c r="T17" s="14">
        <v>7</v>
      </c>
      <c r="U17" s="13">
        <v>115</v>
      </c>
      <c r="V17" s="13">
        <v>893</v>
      </c>
      <c r="W17" s="13"/>
      <c r="X17" s="15"/>
      <c r="Y17" s="14">
        <v>91</v>
      </c>
      <c r="Z17" s="13">
        <v>343</v>
      </c>
      <c r="AA17" s="13">
        <v>546</v>
      </c>
      <c r="AC17" s="11">
        <v>230</v>
      </c>
      <c r="AD17" s="10">
        <v>337</v>
      </c>
      <c r="AE17" s="10">
        <v>805</v>
      </c>
    </row>
    <row r="18" spans="2:31" ht="15">
      <c r="B18" s="9" t="s">
        <v>33</v>
      </c>
      <c r="C18" s="13">
        <v>113701</v>
      </c>
      <c r="D18" s="13">
        <v>0</v>
      </c>
      <c r="E18" s="13">
        <v>0</v>
      </c>
      <c r="F18" s="13"/>
      <c r="G18" s="13"/>
      <c r="H18" s="14">
        <v>145445</v>
      </c>
      <c r="I18" s="13">
        <v>0</v>
      </c>
      <c r="J18" s="13">
        <v>0</v>
      </c>
      <c r="K18" s="13"/>
      <c r="L18" s="14">
        <v>22092</v>
      </c>
      <c r="M18" s="13">
        <v>0</v>
      </c>
      <c r="N18" s="13">
        <v>0</v>
      </c>
      <c r="O18" s="13"/>
      <c r="P18" s="14">
        <v>26426</v>
      </c>
      <c r="Q18" s="13">
        <v>7522</v>
      </c>
      <c r="R18" s="13">
        <v>6472</v>
      </c>
      <c r="S18" s="13"/>
      <c r="T18" s="14">
        <v>49443</v>
      </c>
      <c r="U18" s="13">
        <v>13574</v>
      </c>
      <c r="V18" s="13">
        <v>22487</v>
      </c>
      <c r="W18" s="13"/>
      <c r="X18" s="15"/>
      <c r="Y18" s="14">
        <v>101684</v>
      </c>
      <c r="Z18" s="13">
        <v>10150</v>
      </c>
      <c r="AA18" s="13">
        <v>17797</v>
      </c>
      <c r="AC18" s="11">
        <v>46049</v>
      </c>
      <c r="AD18" s="10">
        <v>217</v>
      </c>
      <c r="AE18" s="10">
        <v>1393</v>
      </c>
    </row>
    <row r="19" spans="2:31" ht="15">
      <c r="B19" s="9" t="s">
        <v>34</v>
      </c>
      <c r="C19" s="13">
        <v>0</v>
      </c>
      <c r="D19" s="13">
        <v>0</v>
      </c>
      <c r="E19" s="13">
        <v>0</v>
      </c>
      <c r="F19" s="13"/>
      <c r="G19" s="13"/>
      <c r="H19" s="14">
        <v>0</v>
      </c>
      <c r="I19" s="13">
        <v>0</v>
      </c>
      <c r="J19" s="13">
        <v>0</v>
      </c>
      <c r="K19" s="13"/>
      <c r="L19" s="14">
        <v>0</v>
      </c>
      <c r="M19" s="13">
        <v>0</v>
      </c>
      <c r="N19" s="13">
        <v>0</v>
      </c>
      <c r="O19" s="13"/>
      <c r="P19" s="14"/>
      <c r="Q19" s="13"/>
      <c r="R19" s="13"/>
      <c r="S19" s="13"/>
      <c r="T19" s="14"/>
      <c r="U19" s="13">
        <v>600</v>
      </c>
      <c r="V19" s="13"/>
      <c r="W19" s="13"/>
      <c r="X19" s="15"/>
      <c r="Y19" s="14">
        <v>0</v>
      </c>
      <c r="Z19" s="13">
        <v>0</v>
      </c>
      <c r="AA19" s="13">
        <v>0</v>
      </c>
      <c r="AC19" s="11">
        <v>10447</v>
      </c>
      <c r="AD19" s="10">
        <v>6565</v>
      </c>
      <c r="AE19" s="10">
        <v>7525</v>
      </c>
    </row>
    <row r="20" spans="2:31" ht="15">
      <c r="B20" s="9" t="s">
        <v>35</v>
      </c>
      <c r="C20" s="13">
        <v>0</v>
      </c>
      <c r="D20" s="13">
        <v>0</v>
      </c>
      <c r="E20" s="13">
        <v>0</v>
      </c>
      <c r="F20" s="13"/>
      <c r="G20" s="13"/>
      <c r="H20" s="14">
        <v>0</v>
      </c>
      <c r="I20" s="13">
        <v>0</v>
      </c>
      <c r="J20" s="13">
        <v>0</v>
      </c>
      <c r="K20" s="13"/>
      <c r="L20" s="14">
        <v>0</v>
      </c>
      <c r="M20" s="13">
        <v>0</v>
      </c>
      <c r="N20" s="13">
        <v>0</v>
      </c>
      <c r="O20" s="13"/>
      <c r="P20" s="14">
        <v>0</v>
      </c>
      <c r="Q20" s="13">
        <v>0</v>
      </c>
      <c r="R20" s="13">
        <v>0</v>
      </c>
      <c r="S20" s="13"/>
      <c r="T20" s="14">
        <v>0</v>
      </c>
      <c r="U20" s="13">
        <v>0</v>
      </c>
      <c r="V20" s="13">
        <v>0</v>
      </c>
      <c r="W20" s="13"/>
      <c r="X20" s="15"/>
      <c r="Y20" s="14">
        <v>827</v>
      </c>
      <c r="Z20" s="13">
        <v>796</v>
      </c>
      <c r="AA20" s="13"/>
      <c r="AC20" s="11">
        <v>2204</v>
      </c>
      <c r="AD20" s="10">
        <v>1692</v>
      </c>
      <c r="AE20" s="10">
        <v>0</v>
      </c>
    </row>
    <row r="21" spans="2:31" ht="15">
      <c r="B21" s="9" t="s">
        <v>36</v>
      </c>
      <c r="C21" s="13">
        <v>51489</v>
      </c>
      <c r="D21" s="13">
        <v>8190</v>
      </c>
      <c r="E21" s="13">
        <v>5974</v>
      </c>
      <c r="F21" s="13"/>
      <c r="G21" s="13"/>
      <c r="H21" s="14">
        <v>210932</v>
      </c>
      <c r="I21" s="13">
        <v>52622</v>
      </c>
      <c r="J21" s="13">
        <v>2115</v>
      </c>
      <c r="K21" s="13"/>
      <c r="L21" s="14">
        <v>149157</v>
      </c>
      <c r="M21" s="13">
        <v>23543</v>
      </c>
      <c r="N21" s="13">
        <v>2135</v>
      </c>
      <c r="O21" s="13"/>
      <c r="P21" s="14">
        <v>278194</v>
      </c>
      <c r="Q21" s="13">
        <v>48047</v>
      </c>
      <c r="R21" s="13">
        <v>11262</v>
      </c>
      <c r="S21" s="13"/>
      <c r="T21" s="14">
        <v>96376</v>
      </c>
      <c r="U21" s="13">
        <v>18503</v>
      </c>
      <c r="V21" s="13">
        <v>6660</v>
      </c>
      <c r="W21" s="13"/>
      <c r="X21" s="15"/>
      <c r="Y21" s="14">
        <v>531923</v>
      </c>
      <c r="Z21" s="13">
        <v>85454</v>
      </c>
      <c r="AA21" s="13">
        <v>2140</v>
      </c>
      <c r="AC21" s="11">
        <v>49293</v>
      </c>
      <c r="AD21" s="10">
        <v>52124</v>
      </c>
      <c r="AE21" s="10">
        <v>1717</v>
      </c>
    </row>
    <row r="22" spans="16:25" ht="15">
      <c r="P22" s="6"/>
      <c r="Q22" s="5"/>
      <c r="R22" s="5"/>
      <c r="S22" s="5"/>
      <c r="T22" s="6"/>
      <c r="U22" s="5"/>
      <c r="V22" s="5"/>
      <c r="W22" s="5"/>
      <c r="X22" s="5"/>
      <c r="Y22" s="6"/>
    </row>
    <row r="23" spans="2:32" s="16" customFormat="1" ht="15" customHeight="1">
      <c r="B23" s="16" t="s">
        <v>37</v>
      </c>
      <c r="C23" s="16">
        <f>SUM(C6:C22)</f>
        <v>165811</v>
      </c>
      <c r="D23" s="16">
        <f>SUM(D6:D22)</f>
        <v>54969</v>
      </c>
      <c r="E23" s="16">
        <f>SUM(E6:E21)</f>
        <v>5974</v>
      </c>
      <c r="F23" s="17">
        <f>SUM(C23:E23)</f>
        <v>226754</v>
      </c>
      <c r="H23" s="18">
        <f>SUM(H5:H22)</f>
        <v>364601</v>
      </c>
      <c r="I23" s="16">
        <f>SUM(I6:I22)</f>
        <v>89881</v>
      </c>
      <c r="J23" s="16">
        <f>SUM(J6:J21)</f>
        <v>2115</v>
      </c>
      <c r="K23" s="17">
        <f>SUM(H23:J23)</f>
        <v>456597</v>
      </c>
      <c r="L23" s="18">
        <f>SUM(L6:L22)</f>
        <v>220858</v>
      </c>
      <c r="M23" s="16">
        <f>SUM(M6:M22)</f>
        <v>35996</v>
      </c>
      <c r="N23" s="16">
        <f>SUM(N6:N21)</f>
        <v>2135</v>
      </c>
      <c r="O23" s="17">
        <f>SUM(L23:N23)</f>
        <v>258989</v>
      </c>
      <c r="P23" s="18">
        <f>SUM(P5:P22)</f>
        <v>512048</v>
      </c>
      <c r="Q23" s="16">
        <f>SUM(Q5:Q22)</f>
        <v>92959</v>
      </c>
      <c r="R23" s="16">
        <f>SUM(R5:R21)</f>
        <v>62655</v>
      </c>
      <c r="S23" s="17">
        <f>SUM(P23:R23)</f>
        <v>667662</v>
      </c>
      <c r="T23" s="18">
        <f>SUM(T5:T22)</f>
        <v>606069</v>
      </c>
      <c r="U23" s="16">
        <f>SUM(U5:U22)</f>
        <v>135140</v>
      </c>
      <c r="V23" s="16">
        <f>SUM(V5:V21)</f>
        <v>89836</v>
      </c>
      <c r="W23" s="17">
        <f>SUM(T23:V23)</f>
        <v>831045</v>
      </c>
      <c r="Y23" s="18">
        <f>SUM(Y5:Y22)</f>
        <v>1106252</v>
      </c>
      <c r="Z23" s="16">
        <f>SUM(Z5:Z22)</f>
        <v>341774</v>
      </c>
      <c r="AA23" s="16">
        <f>SUM(AA5:AA21)</f>
        <v>21338</v>
      </c>
      <c r="AB23" s="17">
        <f>SUM(Y23:AA23)</f>
        <v>1469364</v>
      </c>
      <c r="AC23" s="18">
        <f>SUM(AC5:AC22)</f>
        <v>479148</v>
      </c>
      <c r="AD23" s="16">
        <f>SUM(AD5:AD22)</f>
        <v>150434.5</v>
      </c>
      <c r="AE23" s="16">
        <f>SUM(AE5:AE21)</f>
        <v>75210.33</v>
      </c>
      <c r="AF23" s="19">
        <f>SUM(AC23:AE23)</f>
        <v>704792.83</v>
      </c>
    </row>
    <row r="24" spans="20:25" ht="15">
      <c r="T24" s="3"/>
      <c r="Y24" s="3"/>
    </row>
    <row r="25" spans="2:25" ht="15">
      <c r="B25" t="s">
        <v>69</v>
      </c>
      <c r="F25" s="23">
        <f>F23+K23+O23+S23+W23+AB23</f>
        <v>3910411</v>
      </c>
      <c r="T25" s="3"/>
      <c r="Y25" s="3"/>
    </row>
    <row r="26" spans="2:29" ht="15">
      <c r="B26" t="s">
        <v>70</v>
      </c>
      <c r="F26" s="23">
        <v>133749</v>
      </c>
      <c r="P26" s="3" t="s">
        <v>38</v>
      </c>
      <c r="T26" s="3" t="s">
        <v>38</v>
      </c>
      <c r="Y26" s="3" t="s">
        <v>38</v>
      </c>
      <c r="AC26" s="3" t="s">
        <v>38</v>
      </c>
    </row>
    <row r="27" spans="2:30" ht="15">
      <c r="B27" t="s">
        <v>71</v>
      </c>
      <c r="F27" s="23">
        <v>484507</v>
      </c>
      <c r="P27" s="20">
        <v>93152</v>
      </c>
      <c r="Q27" t="s">
        <v>39</v>
      </c>
      <c r="T27" s="20">
        <v>272798</v>
      </c>
      <c r="U27" t="s">
        <v>39</v>
      </c>
      <c r="Y27" s="20">
        <v>192105</v>
      </c>
      <c r="Z27" t="s">
        <v>39</v>
      </c>
      <c r="AC27" s="20">
        <v>54863</v>
      </c>
      <c r="AD27" t="s">
        <v>40</v>
      </c>
    </row>
    <row r="28" spans="20:32" ht="15.75" thickBot="1">
      <c r="T28" s="20">
        <v>51321</v>
      </c>
      <c r="U28" t="s">
        <v>41</v>
      </c>
      <c r="Y28" s="20">
        <v>151884</v>
      </c>
      <c r="Z28" t="s">
        <v>41</v>
      </c>
      <c r="AC28" s="20">
        <v>95397</v>
      </c>
      <c r="AD28" t="s">
        <v>42</v>
      </c>
      <c r="AE28" s="21" t="s">
        <v>43</v>
      </c>
      <c r="AF28" s="22">
        <f>C23+H23+L23+P23+T23+Y23+AC23</f>
        <v>3454787</v>
      </c>
    </row>
    <row r="29" spans="2:23" ht="15.75" thickTop="1">
      <c r="B29" t="s">
        <v>72</v>
      </c>
      <c r="F29" s="23">
        <f>F25-SUM(F26:F27)</f>
        <v>3292155</v>
      </c>
      <c r="W29" s="23"/>
    </row>
    <row r="30" spans="6:32" ht="15">
      <c r="F30">
        <v>60025</v>
      </c>
      <c r="AE30" s="24" t="s">
        <v>44</v>
      </c>
      <c r="AF30" s="25">
        <f>AB23+W23+S23+O23+K23+F23+AF23</f>
        <v>4615203.83</v>
      </c>
    </row>
    <row r="31" ht="15">
      <c r="AF31" s="26">
        <f>'[3]Summary'!H13</f>
        <v>1355564</v>
      </c>
    </row>
    <row r="32" spans="6:32" ht="15">
      <c r="F32" s="30">
        <f>F29/F30</f>
        <v>54.846397334443985</v>
      </c>
      <c r="AF32" s="25">
        <f>SUM(AF30:AF31)</f>
        <v>5970767.83</v>
      </c>
    </row>
    <row r="33" spans="18:20" ht="15">
      <c r="R33" t="s">
        <v>45</v>
      </c>
      <c r="T33" s="26">
        <f>P27+T27+Y27</f>
        <v>558055</v>
      </c>
    </row>
    <row r="34" spans="18:20" ht="15">
      <c r="R34" t="s">
        <v>46</v>
      </c>
      <c r="T34" s="1">
        <v>1355564</v>
      </c>
    </row>
    <row r="36" ht="15">
      <c r="T36" s="26">
        <f>SUM(T33:T35)</f>
        <v>1913619</v>
      </c>
    </row>
  </sheetData>
  <sheetProtection/>
  <mergeCells count="8">
    <mergeCell ref="Y3:AA3"/>
    <mergeCell ref="AC3:AE3"/>
    <mergeCell ref="C2:P2"/>
    <mergeCell ref="C3:E3"/>
    <mergeCell ref="H3:J3"/>
    <mergeCell ref="L3:N3"/>
    <mergeCell ref="P3:R3"/>
    <mergeCell ref="T3:V3"/>
  </mergeCells>
  <printOptions/>
  <pageMargins left="0.7" right="0.7" top="0.75" bottom="0.75" header="0.3" footer="0.3"/>
  <pageSetup horizontalDpi="600" verticalDpi="600" orientation="portrait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33.28125" style="0" customWidth="1"/>
    <col min="2" max="6" width="13.7109375" style="0" customWidth="1"/>
    <col min="8" max="8" width="9.00390625" style="0" bestFit="1" customWidth="1"/>
  </cols>
  <sheetData>
    <row r="1" ht="18.75">
      <c r="A1" s="41" t="s">
        <v>65</v>
      </c>
    </row>
    <row r="3" spans="1:2" ht="15">
      <c r="A3" s="42" t="s">
        <v>47</v>
      </c>
      <c r="B3" t="s">
        <v>48</v>
      </c>
    </row>
    <row r="4" spans="1:2" ht="15">
      <c r="A4" s="42" t="s">
        <v>49</v>
      </c>
      <c r="B4" t="s">
        <v>67</v>
      </c>
    </row>
    <row r="6" spans="1:6" ht="15.75" thickBot="1">
      <c r="A6" s="27" t="s">
        <v>50</v>
      </c>
      <c r="B6" s="28" t="s">
        <v>66</v>
      </c>
      <c r="C6" s="28" t="s">
        <v>51</v>
      </c>
      <c r="D6" s="28" t="s">
        <v>52</v>
      </c>
      <c r="E6" s="28" t="s">
        <v>53</v>
      </c>
      <c r="F6" s="28" t="s">
        <v>54</v>
      </c>
    </row>
    <row r="7" spans="1:6" ht="15">
      <c r="A7" t="s">
        <v>55</v>
      </c>
      <c r="B7" s="29">
        <f>'FY04-05 Analysis'!B12</f>
        <v>453708.375</v>
      </c>
      <c r="C7" s="31">
        <v>1</v>
      </c>
      <c r="D7" s="29">
        <f>B7*C7</f>
        <v>453708.375</v>
      </c>
      <c r="E7">
        <v>273</v>
      </c>
      <c r="F7" s="30">
        <f>D7/E7</f>
        <v>1661.9354395604396</v>
      </c>
    </row>
    <row r="8" spans="1:8" ht="15">
      <c r="A8" t="s">
        <v>56</v>
      </c>
      <c r="B8" s="29">
        <f>D8/C8</f>
        <v>534996</v>
      </c>
      <c r="C8" s="31">
        <v>0.75</v>
      </c>
      <c r="D8" s="29">
        <v>401247</v>
      </c>
      <c r="E8">
        <v>184</v>
      </c>
      <c r="F8" s="30">
        <f>D8/E8</f>
        <v>2180.6902173913045</v>
      </c>
      <c r="H8" s="36">
        <f>25%*B8</f>
        <v>133749</v>
      </c>
    </row>
    <row r="9" spans="1:8" ht="15.75" thickBot="1">
      <c r="A9" s="32" t="s">
        <v>57</v>
      </c>
      <c r="B9" s="33">
        <v>969014</v>
      </c>
      <c r="C9" s="34">
        <v>0.5</v>
      </c>
      <c r="D9" s="33">
        <f>B9*C9</f>
        <v>484507</v>
      </c>
      <c r="E9" s="32">
        <v>334</v>
      </c>
      <c r="F9" s="35">
        <f>D9/E9</f>
        <v>1450.6197604790418</v>
      </c>
      <c r="H9" s="36">
        <f>50%*B9</f>
        <v>484507</v>
      </c>
    </row>
    <row r="10" spans="1:6" ht="15.75" thickTop="1">
      <c r="A10" t="s">
        <v>58</v>
      </c>
      <c r="B10" s="36">
        <f>SUM(B7:B9)</f>
        <v>1957718.375</v>
      </c>
      <c r="D10" s="36">
        <f>SUM(D7:D9)</f>
        <v>1339462.375</v>
      </c>
      <c r="E10">
        <f>SUM(E7:E9)</f>
        <v>791</v>
      </c>
      <c r="F10" s="30">
        <f>AVERAGE(F7:F9)</f>
        <v>1764.4151391435953</v>
      </c>
    </row>
    <row r="13" spans="1:3" ht="15.75" thickBot="1">
      <c r="A13" t="s">
        <v>59</v>
      </c>
      <c r="C13" s="29">
        <v>132730</v>
      </c>
    </row>
    <row r="14" spans="1:3" ht="15.75" thickBot="1">
      <c r="A14" t="s">
        <v>60</v>
      </c>
      <c r="C14" s="37">
        <f>D10/C13</f>
        <v>10.091632449333233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2" sqref="A12"/>
    </sheetView>
  </sheetViews>
  <sheetFormatPr defaultColWidth="8.8515625" defaultRowHeight="15"/>
  <cols>
    <col min="1" max="1" width="5.00390625" style="0" customWidth="1"/>
    <col min="2" max="2" width="18.421875" style="0" customWidth="1"/>
    <col min="3" max="3" width="2.28125" style="0" customWidth="1"/>
  </cols>
  <sheetData>
    <row r="2" ht="15">
      <c r="A2" t="s">
        <v>64</v>
      </c>
    </row>
    <row r="4" spans="2:4" ht="15">
      <c r="B4" s="1">
        <f>'Year by Year'!S23+'Year by Year'!W23</f>
        <v>1498707</v>
      </c>
      <c r="C4" s="1"/>
      <c r="D4" t="s">
        <v>2</v>
      </c>
    </row>
    <row r="5" spans="1:4" ht="15">
      <c r="A5" s="38" t="s">
        <v>61</v>
      </c>
      <c r="B5" s="1">
        <v>231539</v>
      </c>
      <c r="C5" s="1"/>
      <c r="D5" t="s">
        <v>0</v>
      </c>
    </row>
    <row r="6" spans="1:4" ht="15">
      <c r="A6" s="39" t="s">
        <v>61</v>
      </c>
      <c r="B6" s="2">
        <v>57279</v>
      </c>
      <c r="C6" s="1"/>
      <c r="D6" t="s">
        <v>1</v>
      </c>
    </row>
    <row r="7" spans="1:3" ht="15">
      <c r="A7" s="4"/>
      <c r="B7" s="1"/>
      <c r="C7" s="1"/>
    </row>
    <row r="8" spans="1:4" ht="15">
      <c r="A8" s="4"/>
      <c r="B8" s="1">
        <f>B4-B5-B6</f>
        <v>1209889</v>
      </c>
      <c r="C8" s="1"/>
      <c r="D8" t="s">
        <v>3</v>
      </c>
    </row>
    <row r="9" spans="1:3" ht="15">
      <c r="A9" s="4"/>
      <c r="B9" s="1"/>
      <c r="C9" s="1"/>
    </row>
    <row r="10" spans="1:4" ht="15">
      <c r="A10" s="39" t="s">
        <v>62</v>
      </c>
      <c r="B10" s="2">
        <f>B8/24</f>
        <v>50412.041666666664</v>
      </c>
      <c r="C10" s="1"/>
      <c r="D10" t="s">
        <v>4</v>
      </c>
    </row>
    <row r="11" spans="2:3" ht="15.75" thickBot="1">
      <c r="B11" s="1"/>
      <c r="C11" s="1"/>
    </row>
    <row r="12" spans="1:4" ht="15.75" thickBot="1">
      <c r="A12" s="39" t="s">
        <v>63</v>
      </c>
      <c r="B12" s="40">
        <f>B10*9</f>
        <v>453708.375</v>
      </c>
      <c r="C12" s="1"/>
      <c r="D1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Becca Miller</dc:creator>
  <cp:keywords/>
  <dc:description/>
  <cp:lastModifiedBy>Elie Hassenfeld</cp:lastModifiedBy>
  <dcterms:created xsi:type="dcterms:W3CDTF">2009-06-04T16:26:33Z</dcterms:created>
  <dcterms:modified xsi:type="dcterms:W3CDTF">2009-06-29T17:24:47Z</dcterms:modified>
  <cp:category/>
  <cp:version/>
  <cp:contentType/>
  <cp:contentStatus/>
</cp:coreProperties>
</file>