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915" windowWidth="24240" windowHeight="10470"/>
  </bookViews>
  <sheets>
    <sheet name="Organisational expenditure " sheetId="9" r:id="rId1"/>
    <sheet name=" NTD Portfolio 2016-17 " sheetId="8" r:id="rId2"/>
    <sheet name="2017 NTD funding by country " sheetId="7" r:id="rId3"/>
  </sheets>
  <externalReferences>
    <externalReference r:id="rId4"/>
    <externalReference r:id="rId5"/>
    <externalReference r:id="rId6"/>
  </externalReferences>
  <definedNames>
    <definedName name="_xlnm._FilterDatabase" localSheetId="1" hidden="1">' NTD Portfolio 2016-17 '!$A$7:$J$41</definedName>
    <definedName name="_xlnm._FilterDatabase" localSheetId="2" hidden="1">'2017 NTD funding by country '!$A$6:$E$35</definedName>
    <definedName name="ER" localSheetId="2">'[1]Exchange Rates Input Sheet'!#REF!</definedName>
    <definedName name="ER">'[1]Exchange Rates Input Sheet'!#REF!</definedName>
    <definedName name="ERs" localSheetId="2">'[2]Projects Exp Input Sheet LC'!$C$29:$BF$194</definedName>
    <definedName name="ERs">'[2]Projects Exp Input Sheet LC'!$C$29:$BF$194</definedName>
    <definedName name="ERSS" localSheetId="2">'[2]Projects Working Sheet GBP (2)'!$C$8:$CI$51</definedName>
    <definedName name="ERSS">'[2]Projects Working Sheet GBP (2)'!$C$8:$CI$51</definedName>
    <definedName name="ERSSS" localSheetId="2">'[3]Reserves Input sheet'!$B$12</definedName>
    <definedName name="ERSSS">'[3]Reserves Input sheet'!$B$12</definedName>
    <definedName name="ERsssss" localSheetId="2">'[2]Support Input Sheet LC'!$D$29:$AC$142</definedName>
    <definedName name="ERsssss">'[2]Support Input Sheet LC'!$D$29:$AC$142</definedName>
    <definedName name="Exchange" localSheetId="2">'[2]Exchange Rates Input Sheet'!$B$8:$J$30</definedName>
    <definedName name="Exchange">'[2]Exchange Rates Input Sheet'!$B$8:$J$30</definedName>
    <definedName name="pl" localSheetId="0">'Organisational expenditure '!$A$6</definedName>
    <definedName name="Projects" localSheetId="2">'[2]Projects Exp Input Sheet LC'!$C$29:$BF$194</definedName>
    <definedName name="Projects">'[2]Projects Exp Input Sheet LC'!$C$29:$BF$194</definedName>
    <definedName name="Projects2" localSheetId="2">'[2]Projects Working Sheet GBP (2)'!$C$8:$CI$51</definedName>
    <definedName name="Projects2">'[2]Projects Working Sheet GBP (2)'!$C$8:$CI$51</definedName>
    <definedName name="ReservesTarget" localSheetId="2">'[3]Reserves Input sheet'!$B$12</definedName>
    <definedName name="ReservesTarget">'[3]Reserves Input sheet'!$B$12</definedName>
    <definedName name="SupportLC" localSheetId="2">'[2]Support Input Sheet LC'!$D$29:$AC$142</definedName>
    <definedName name="SupportLC">'[2]Support Input Sheet LC'!$D$29:$AC$142</definedName>
  </definedNames>
  <calcPr calcId="162913"/>
</workbook>
</file>

<file path=xl/calcChain.xml><?xml version="1.0" encoding="utf-8"?>
<calcChain xmlns="http://schemas.openxmlformats.org/spreadsheetml/2006/main">
  <c r="F25" i="7" l="1"/>
  <c r="D26" i="8"/>
  <c r="D44" i="7"/>
  <c r="D43" i="7"/>
  <c r="D42" i="7"/>
  <c r="D41" i="7"/>
  <c r="D46" i="7" s="1"/>
  <c r="D95" i="8"/>
  <c r="D99" i="8"/>
  <c r="D98" i="8"/>
  <c r="D97" i="8"/>
  <c r="D96" i="8"/>
  <c r="D94" i="8" l="1"/>
  <c r="D93" i="8"/>
  <c r="D92" i="8"/>
  <c r="D91" i="8" l="1"/>
  <c r="D100" i="8" s="1"/>
  <c r="M21" i="9" l="1"/>
  <c r="L21" i="9"/>
  <c r="F21" i="9"/>
  <c r="G21" i="9"/>
  <c r="G14" i="9"/>
  <c r="F17" i="7" l="1"/>
  <c r="F29" i="7"/>
  <c r="F22" i="7"/>
  <c r="D23" i="8"/>
  <c r="D21" i="8"/>
  <c r="D20" i="8"/>
  <c r="D22" i="8"/>
  <c r="D9" i="8"/>
  <c r="D34" i="8"/>
  <c r="D35" i="8"/>
  <c r="D18" i="8"/>
  <c r="G18" i="7" l="1"/>
  <c r="F12" i="7" l="1"/>
  <c r="F35" i="7" s="1"/>
  <c r="G10" i="7"/>
  <c r="D26" i="7" l="1"/>
  <c r="C26" i="7"/>
  <c r="D19" i="7"/>
  <c r="C19" i="7"/>
  <c r="C16" i="7"/>
  <c r="D16" i="7"/>
  <c r="C17" i="7"/>
  <c r="D17" i="7"/>
  <c r="C18" i="7"/>
  <c r="D18" i="7"/>
  <c r="C20" i="7"/>
  <c r="D20" i="7"/>
  <c r="C21" i="7"/>
  <c r="D21" i="7"/>
  <c r="C22" i="7"/>
  <c r="D22" i="7"/>
  <c r="C23" i="7"/>
  <c r="D23" i="7"/>
  <c r="C24" i="7"/>
  <c r="D24" i="7"/>
  <c r="C25" i="7"/>
  <c r="D25" i="7"/>
  <c r="C27" i="7"/>
  <c r="D27" i="7"/>
  <c r="C28" i="7"/>
  <c r="D28" i="7"/>
  <c r="C29" i="7"/>
  <c r="D29" i="7"/>
  <c r="C30" i="7"/>
  <c r="D30" i="7"/>
  <c r="C15" i="7"/>
  <c r="C31" i="7"/>
  <c r="C32" i="7"/>
  <c r="C33" i="7"/>
  <c r="C34" i="7"/>
  <c r="D8" i="7"/>
  <c r="D9" i="7"/>
  <c r="D10" i="7"/>
  <c r="D11" i="7"/>
  <c r="D12" i="7"/>
  <c r="D13" i="7"/>
  <c r="D14" i="7"/>
  <c r="D15" i="7"/>
  <c r="E15" i="7" s="1"/>
  <c r="D31" i="7"/>
  <c r="D32" i="7"/>
  <c r="D33" i="7"/>
  <c r="D34" i="7"/>
  <c r="D7" i="7"/>
  <c r="C8" i="7"/>
  <c r="C9" i="7"/>
  <c r="C10" i="7"/>
  <c r="C11" i="7"/>
  <c r="C12" i="7"/>
  <c r="C13" i="7"/>
  <c r="C14" i="7"/>
  <c r="C7" i="7"/>
  <c r="E32" i="8"/>
  <c r="E31" i="8"/>
  <c r="E25" i="8"/>
  <c r="E23" i="8"/>
  <c r="E22" i="8"/>
  <c r="E82" i="8"/>
  <c r="E77" i="8"/>
  <c r="E75" i="8"/>
  <c r="E73" i="8"/>
  <c r="E72" i="8"/>
  <c r="E70" i="8"/>
  <c r="D84" i="8"/>
  <c r="E17" i="7" l="1"/>
  <c r="E84" i="8"/>
  <c r="E33" i="7"/>
  <c r="E26" i="7"/>
  <c r="E19" i="7"/>
  <c r="E13" i="7"/>
  <c r="E9" i="7"/>
  <c r="E23" i="7"/>
  <c r="D35" i="7"/>
  <c r="C35" i="7"/>
  <c r="E20" i="7"/>
  <c r="G20" i="7" s="1"/>
  <c r="G35" i="7" s="1"/>
  <c r="E12" i="7"/>
  <c r="E8" i="7"/>
  <c r="E28" i="7"/>
  <c r="E14" i="7"/>
  <c r="E10" i="7"/>
  <c r="E29" i="7"/>
  <c r="E11" i="7"/>
  <c r="E27" i="7"/>
  <c r="E22" i="7"/>
  <c r="E18" i="7"/>
  <c r="E7" i="7"/>
  <c r="E31" i="7"/>
  <c r="E24" i="7"/>
  <c r="E32" i="7"/>
  <c r="E30" i="7"/>
  <c r="E21" i="7"/>
  <c r="E34" i="7"/>
  <c r="E25" i="7"/>
  <c r="E16" i="7"/>
  <c r="K23" i="9"/>
  <c r="J23" i="9"/>
  <c r="H23" i="9"/>
  <c r="E23" i="9"/>
  <c r="D23" i="9"/>
  <c r="B23" i="9"/>
  <c r="K21" i="9"/>
  <c r="E21" i="9"/>
  <c r="K18" i="9"/>
  <c r="L18" i="9" s="1"/>
  <c r="K17" i="9"/>
  <c r="L17" i="9" s="1"/>
  <c r="K16" i="9"/>
  <c r="M16" i="9" s="1"/>
  <c r="K15" i="9"/>
  <c r="L15" i="9" s="1"/>
  <c r="K14" i="9"/>
  <c r="K13" i="9"/>
  <c r="E18" i="9"/>
  <c r="E17" i="9"/>
  <c r="G17" i="9" s="1"/>
  <c r="E16" i="9"/>
  <c r="E15" i="9"/>
  <c r="F15" i="9" s="1"/>
  <c r="E14" i="9"/>
  <c r="E13" i="9"/>
  <c r="E10" i="9"/>
  <c r="F10" i="9" s="1"/>
  <c r="M18" i="9"/>
  <c r="M14" i="9"/>
  <c r="L14" i="9"/>
  <c r="G18" i="9"/>
  <c r="G16" i="9"/>
  <c r="G13" i="9"/>
  <c r="F18" i="9"/>
  <c r="F17" i="9"/>
  <c r="F16" i="9"/>
  <c r="F14" i="9"/>
  <c r="F13" i="9"/>
  <c r="J19" i="9"/>
  <c r="H19" i="9"/>
  <c r="D19" i="9"/>
  <c r="B19" i="9"/>
  <c r="M10" i="9"/>
  <c r="L10" i="9"/>
  <c r="E35" i="7" l="1"/>
  <c r="E36" i="7" s="1"/>
  <c r="L16" i="9"/>
  <c r="M17" i="9"/>
  <c r="K19" i="9"/>
  <c r="L13" i="9"/>
  <c r="M13" i="9"/>
  <c r="E19" i="9"/>
  <c r="G10" i="9"/>
  <c r="G36" i="7" l="1"/>
</calcChain>
</file>

<file path=xl/sharedStrings.xml><?xml version="1.0" encoding="utf-8"?>
<sst xmlns="http://schemas.openxmlformats.org/spreadsheetml/2006/main" count="282" uniqueCount="145">
  <si>
    <t xml:space="preserve">Region </t>
  </si>
  <si>
    <t>Country</t>
  </si>
  <si>
    <t xml:space="preserve">Trachoma </t>
  </si>
  <si>
    <t xml:space="preserve">Total NTD Portfolio </t>
  </si>
  <si>
    <t>£’000</t>
  </si>
  <si>
    <t>Expenditure on:</t>
  </si>
  <si>
    <t>Total charitable activities</t>
  </si>
  <si>
    <t>Total expenditure</t>
  </si>
  <si>
    <t xml:space="preserve">Unrestricted funds </t>
  </si>
  <si>
    <t xml:space="preserve"> Restricted funds </t>
  </si>
  <si>
    <t>Total</t>
  </si>
  <si>
    <t>Notes:</t>
  </si>
  <si>
    <t xml:space="preserve">Raising funds (across all sources) </t>
  </si>
  <si>
    <t>Charitable activities</t>
  </si>
  <si>
    <t>Health – eye care</t>
  </si>
  <si>
    <t>Health – Neglected Tropical Diseases</t>
  </si>
  <si>
    <t>Health – Neglected Tropical Diseases - Gift in Kind</t>
  </si>
  <si>
    <t>Education</t>
  </si>
  <si>
    <t>Social inclusion</t>
  </si>
  <si>
    <t>Policy and research</t>
  </si>
  <si>
    <t>2017 Approved Plan (£)</t>
  </si>
  <si>
    <t>2016 Actual Spend (£)</t>
  </si>
  <si>
    <t xml:space="preserve">NTD Programme Portfolio Expenditure 2016 actual and 2017 plan </t>
  </si>
  <si>
    <t>Project name</t>
  </si>
  <si>
    <t>Project number</t>
  </si>
  <si>
    <t>Organisational Expenditure 2016 and 2015</t>
  </si>
  <si>
    <t>%</t>
  </si>
  <si>
    <t>% of total expenditure (including GIK)</t>
  </si>
  <si>
    <t>% of total expenditure (not including GIK)</t>
  </si>
  <si>
    <t xml:space="preserve">2017 NTD programme Portfolio by Country Plans and funding splits  </t>
  </si>
  <si>
    <t xml:space="preserve">2017 Approved plan (£) Trachoma </t>
  </si>
  <si>
    <t xml:space="preserve">2017 Approved Plan (£)                           Total NTD </t>
  </si>
  <si>
    <t>2017 Secured Restricted Funding £</t>
  </si>
  <si>
    <t>2017 Unrestricted Funding £</t>
  </si>
  <si>
    <t>Turkana Trachoma Control</t>
  </si>
  <si>
    <t>Trachoma Control Project</t>
  </si>
  <si>
    <t>FMOH - Prevention of Blindness</t>
  </si>
  <si>
    <t>Trachoma Elimination</t>
  </si>
  <si>
    <t>Elimination of Blinding Trachoma Cameroon</t>
  </si>
  <si>
    <t>North Trachoma Project</t>
  </si>
  <si>
    <t>Ghana Trachoma Elimination</t>
  </si>
  <si>
    <t>Trachoma Control</t>
  </si>
  <si>
    <t>The Gambia Trachoma Project</t>
  </si>
  <si>
    <t>Guinea Trachoma Project</t>
  </si>
  <si>
    <t>Guinea Bissau Trachoma Project</t>
  </si>
  <si>
    <t>Mali trachoma project</t>
  </si>
  <si>
    <t>Senegal Trachoma Elimination project</t>
  </si>
  <si>
    <t>DFID SAFE Coordinating Partner activities</t>
  </si>
  <si>
    <t>Malawi CP costs</t>
  </si>
  <si>
    <t xml:space="preserve">Trachoma Elimination in Darfur </t>
  </si>
  <si>
    <t>Clearing the trachomatous trichiasis backlog</t>
  </si>
  <si>
    <t xml:space="preserve">Cote D'Ivoire Mapping - Control of NTD </t>
  </si>
  <si>
    <t xml:space="preserve">DFID SAFE NIGERIA </t>
  </si>
  <si>
    <t>DFID SAFE Chad Coordination</t>
  </si>
  <si>
    <t>DFID SAFE Ethiopia Coordination</t>
  </si>
  <si>
    <t>DFID SAFE Ethiopia Implementation</t>
  </si>
  <si>
    <t>DFID SAFE Tanzania Coordination</t>
  </si>
  <si>
    <t>DFID SAFE Tanzania Implementation</t>
  </si>
  <si>
    <t>Kenya Non-SSI partner transfers</t>
  </si>
  <si>
    <t>Malawi Non-SSI partner transfers</t>
  </si>
  <si>
    <t>Mozambique Coordinating partner</t>
  </si>
  <si>
    <t>Nigeria Implementing partner</t>
  </si>
  <si>
    <t>Uganda Non-SSI partner transfers</t>
  </si>
  <si>
    <t xml:space="preserve">DFID Integrated NTD </t>
  </si>
  <si>
    <t xml:space="preserve">Kenya </t>
  </si>
  <si>
    <t xml:space="preserve">Republic of Sudan </t>
  </si>
  <si>
    <t xml:space="preserve">Zambia </t>
  </si>
  <si>
    <t>Cameroon</t>
  </si>
  <si>
    <t xml:space="preserve">Gambia </t>
  </si>
  <si>
    <t>Mali</t>
  </si>
  <si>
    <t>Senegal</t>
  </si>
  <si>
    <t xml:space="preserve">Cote D'Ivoire </t>
  </si>
  <si>
    <t>Tanzania</t>
  </si>
  <si>
    <t>Chad</t>
  </si>
  <si>
    <t xml:space="preserve">Ethiopia </t>
  </si>
  <si>
    <t>Malawi</t>
  </si>
  <si>
    <t xml:space="preserve">Mozambique </t>
  </si>
  <si>
    <t xml:space="preserve">Nigeria </t>
  </si>
  <si>
    <t xml:space="preserve">Egypt </t>
  </si>
  <si>
    <t>MDA Egypt</t>
  </si>
  <si>
    <t xml:space="preserve">Yemen </t>
  </si>
  <si>
    <t xml:space="preserve">MDA Yemen </t>
  </si>
  <si>
    <t>Sightsavers support to OPC-Oncho in Rep of Congo</t>
  </si>
  <si>
    <t xml:space="preserve">Oncho.LF Uganda </t>
  </si>
  <si>
    <t>Onchocerciasis Control/Elimination Project</t>
  </si>
  <si>
    <t>Tanzania NTD (Trachoma, Onchocerciasis &amp; LF)/IANET</t>
  </si>
  <si>
    <t>Benin Mectizan Distribution</t>
  </si>
  <si>
    <t>NTDs (Mectizan and others)  - SW Region 1</t>
  </si>
  <si>
    <t>NTDs (Mectizan and others)  - SW Region 2</t>
  </si>
  <si>
    <t>NTDs (Mectizan and others)  - North West CDTI</t>
  </si>
  <si>
    <t>NTDs (Mectizan and others) - West</t>
  </si>
  <si>
    <t>NTD (Oncho and LF) Programme</t>
  </si>
  <si>
    <t>Kogi State NTD</t>
  </si>
  <si>
    <t>Kwara State NTD</t>
  </si>
  <si>
    <t>Kebbi State NTD</t>
  </si>
  <si>
    <t>Sokoto State NTD</t>
  </si>
  <si>
    <t xml:space="preserve">CouNTDown Nigeria </t>
  </si>
  <si>
    <t>Oncho LF Nigeria DMDI</t>
  </si>
  <si>
    <t xml:space="preserve">Jigawa state NTD </t>
  </si>
  <si>
    <t>Togo Mectizan Distribution</t>
  </si>
  <si>
    <t>NTD control programme</t>
  </si>
  <si>
    <t>Haute Guinea CDTI</t>
  </si>
  <si>
    <t>Moyenne Guinea CDTI</t>
  </si>
  <si>
    <t>North West CDTI</t>
  </si>
  <si>
    <t>South East CDTI</t>
  </si>
  <si>
    <t>South West CDTI</t>
  </si>
  <si>
    <t>CDTI Sikasso</t>
  </si>
  <si>
    <t>National Onchocerciasis/NTD  Control Programme</t>
  </si>
  <si>
    <t>Cote D'Ivoire CDTI Northern Zone</t>
  </si>
  <si>
    <t>Onchocerciasis, LF, Schistosomiasis and STH</t>
  </si>
  <si>
    <t xml:space="preserve">Republic of Congo </t>
  </si>
  <si>
    <t>Uganda</t>
  </si>
  <si>
    <t xml:space="preserve">Southern Sudan </t>
  </si>
  <si>
    <t>Benin</t>
  </si>
  <si>
    <t>Togo</t>
  </si>
  <si>
    <t xml:space="preserve">Ghana </t>
  </si>
  <si>
    <t xml:space="preserve">Guinea </t>
  </si>
  <si>
    <t xml:space="preserve">Guinea Bissau </t>
  </si>
  <si>
    <t xml:space="preserve">Liberia </t>
  </si>
  <si>
    <t xml:space="preserve">Sierra Leone </t>
  </si>
  <si>
    <t xml:space="preserve">East and Central Africa </t>
  </si>
  <si>
    <t xml:space="preserve">2017 Approved plan (£) Onchocerciasis, LF, Schistosomiasis and STH </t>
  </si>
  <si>
    <t xml:space="preserve">West Africa Region </t>
  </si>
  <si>
    <t>Democratic Republic of the Congo</t>
  </si>
  <si>
    <t>DFID SAFE Chad Implementation</t>
  </si>
  <si>
    <t>DFID SAFE Implementing Partner activities</t>
  </si>
  <si>
    <t xml:space="preserve">Burkina Faso </t>
  </si>
  <si>
    <t>Cameroon BCC Study</t>
  </si>
  <si>
    <t>Guinea Deworming, Schisto and STH MDA</t>
  </si>
  <si>
    <t xml:space="preserve">Give Well deworming project proportions </t>
  </si>
  <si>
    <t xml:space="preserve">Nigeria Benue Integrated NTD </t>
  </si>
  <si>
    <t xml:space="preserve">Guinea Bissau Integrated NTD </t>
  </si>
  <si>
    <t xml:space="preserve">DRC Integrated NTD </t>
  </si>
  <si>
    <t xml:space="preserve">Givewell deworming project proportions </t>
  </si>
  <si>
    <t xml:space="preserve">Other* </t>
  </si>
  <si>
    <t xml:space="preserve">*2016 Other include £1,100k of foreign exchange gains. </t>
  </si>
  <si>
    <t xml:space="preserve">Expenditure includes project values only and does not include the cost recovery or large programmatic core spend </t>
  </si>
  <si>
    <t>(Figures extrapolated from table above)</t>
  </si>
  <si>
    <t xml:space="preserve">LF MDA in Guinea </t>
  </si>
  <si>
    <t>Queen Elizabeth Diamond Jubilee Trust Trachoma - Kenya CO Coord</t>
  </si>
  <si>
    <t>Queen Elizabeth Diamond Jubilee Trust Trachoma - Kenya IP</t>
  </si>
  <si>
    <t>Queen Elizabeth Diamond Jubilee Trust Trachoma -Malawi  IP</t>
  </si>
  <si>
    <t>Queen Elizabeth Diamond Jubilee Trust Trachoma - Mozambique IP SSI</t>
  </si>
  <si>
    <t>Queen Elizabeth Diamond Jubilee Trust Trachoma -Uganda IP SSI</t>
  </si>
  <si>
    <t xml:space="preserve">Queen Elizabeth Diamond Jubilee Trust -Zambia 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</si>
</sst>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_-;\-* #,##0_-;_-* &quot;-&quot;??_-;_-@_-"/>
    <numFmt numFmtId="166" formatCode="_-* #,##0.00_-;\-* #,##0.00_-;_-* \-??_-;_-@_-"/>
    <numFmt numFmtId="167" formatCode="#,##0_ ;[Red]\-#,##0\ "/>
    <numFmt numFmtId="168" formatCode="#,##0;[Red]\(#,##0\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S Sans Serif"/>
      <family val="2"/>
      <charset val="1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sz val="11"/>
      <color rgb="FF000000"/>
      <name val="Arial"/>
      <family val="2"/>
    </font>
    <font>
      <b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4" fillId="0" borderId="0" applyFill="0" applyBorder="0">
      <alignment vertical="top" wrapText="1"/>
      <protection locked="0"/>
    </xf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7" fillId="0" borderId="0" xfId="0" applyFont="1"/>
    <xf numFmtId="0" fontId="8" fillId="0" borderId="0" xfId="0" applyFont="1"/>
    <xf numFmtId="167" fontId="8" fillId="0" borderId="1" xfId="0" applyNumberFormat="1" applyFont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165" fontId="7" fillId="0" borderId="1" xfId="1" applyNumberFormat="1" applyFont="1" applyFill="1" applyBorder="1"/>
    <xf numFmtId="165" fontId="7" fillId="0" borderId="1" xfId="1" applyNumberFormat="1" applyFont="1" applyBorder="1"/>
    <xf numFmtId="0" fontId="12" fillId="0" borderId="1" xfId="0" applyFont="1" applyFill="1" applyBorder="1" applyAlignment="1">
      <alignment wrapText="1"/>
    </xf>
    <xf numFmtId="0" fontId="7" fillId="0" borderId="0" xfId="0" applyFont="1" applyFill="1" applyBorder="1"/>
    <xf numFmtId="165" fontId="7" fillId="0" borderId="0" xfId="0" applyNumberFormat="1" applyFont="1"/>
    <xf numFmtId="0" fontId="8" fillId="3" borderId="1" xfId="0" applyFont="1" applyFill="1" applyBorder="1"/>
    <xf numFmtId="0" fontId="7" fillId="3" borderId="1" xfId="0" applyFont="1" applyFill="1" applyBorder="1" applyAlignment="1">
      <alignment wrapText="1"/>
    </xf>
    <xf numFmtId="165" fontId="8" fillId="3" borderId="1" xfId="1" applyNumberFormat="1" applyFont="1" applyFill="1" applyBorder="1"/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65" fontId="7" fillId="0" borderId="0" xfId="0" applyNumberFormat="1" applyFont="1" applyFill="1" applyBorder="1" applyAlignment="1">
      <alignment wrapText="1"/>
    </xf>
    <xf numFmtId="165" fontId="7" fillId="0" borderId="0" xfId="1" applyNumberFormat="1" applyFont="1"/>
    <xf numFmtId="165" fontId="8" fillId="0" borderId="0" xfId="0" applyNumberFormat="1" applyFont="1" applyFill="1" applyBorder="1" applyAlignment="1">
      <alignment wrapText="1"/>
    </xf>
    <xf numFmtId="165" fontId="8" fillId="0" borderId="0" xfId="1" applyNumberFormat="1" applyFont="1"/>
    <xf numFmtId="0" fontId="9" fillId="4" borderId="1" xfId="0" applyFont="1" applyFill="1" applyBorder="1" applyAlignment="1">
      <alignment vertical="center" wrapText="1"/>
    </xf>
    <xf numFmtId="165" fontId="9" fillId="4" borderId="1" xfId="1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165" fontId="11" fillId="5" borderId="1" xfId="1" applyNumberFormat="1" applyFont="1" applyFill="1" applyBorder="1" applyAlignment="1">
      <alignment horizontal="center" vertical="center" wrapText="1"/>
    </xf>
    <xf numFmtId="165" fontId="10" fillId="5" borderId="1" xfId="1" applyNumberFormat="1" applyFont="1" applyFill="1" applyBorder="1" applyAlignment="1">
      <alignment horizontal="center" vertical="center" wrapText="1"/>
    </xf>
    <xf numFmtId="0" fontId="8" fillId="5" borderId="1" xfId="0" applyFont="1" applyFill="1" applyBorder="1"/>
    <xf numFmtId="0" fontId="7" fillId="5" borderId="1" xfId="0" applyFont="1" applyFill="1" applyBorder="1" applyAlignment="1">
      <alignment wrapText="1"/>
    </xf>
    <xf numFmtId="165" fontId="7" fillId="5" borderId="1" xfId="1" applyNumberFormat="1" applyFont="1" applyFill="1" applyBorder="1"/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7" fontId="7" fillId="0" borderId="1" xfId="0" applyNumberFormat="1" applyFont="1" applyBorder="1" applyAlignment="1">
      <alignment horizontal="right"/>
    </xf>
    <xf numFmtId="0" fontId="8" fillId="2" borderId="1" xfId="0" applyFont="1" applyFill="1" applyBorder="1"/>
    <xf numFmtId="167" fontId="8" fillId="2" borderId="1" xfId="0" applyNumberFormat="1" applyFont="1" applyFill="1" applyBorder="1" applyAlignment="1">
      <alignment horizontal="right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/>
    </xf>
    <xf numFmtId="0" fontId="8" fillId="0" borderId="0" xfId="28" applyFont="1"/>
    <xf numFmtId="0" fontId="7" fillId="0" borderId="0" xfId="28" applyFont="1" applyAlignment="1">
      <alignment wrapText="1"/>
    </xf>
    <xf numFmtId="0" fontId="7" fillId="0" borderId="0" xfId="28" applyFont="1"/>
    <xf numFmtId="0" fontId="7" fillId="0" borderId="0" xfId="28" applyFont="1" applyBorder="1"/>
    <xf numFmtId="0" fontId="7" fillId="0" borderId="0" xfId="28" applyFont="1" applyBorder="1" applyAlignment="1">
      <alignment wrapText="1"/>
    </xf>
    <xf numFmtId="0" fontId="8" fillId="0" borderId="0" xfId="28" applyFont="1" applyBorder="1"/>
    <xf numFmtId="165" fontId="10" fillId="2" borderId="1" xfId="29" applyNumberFormat="1" applyFont="1" applyFill="1" applyBorder="1"/>
    <xf numFmtId="0" fontId="7" fillId="0" borderId="0" xfId="28" applyFont="1" applyFill="1" applyBorder="1"/>
    <xf numFmtId="0" fontId="7" fillId="0" borderId="0" xfId="28" applyFont="1" applyFill="1" applyBorder="1" applyAlignment="1">
      <alignment wrapText="1"/>
    </xf>
    <xf numFmtId="165" fontId="7" fillId="0" borderId="0" xfId="28" applyNumberFormat="1" applyFont="1"/>
    <xf numFmtId="165" fontId="7" fillId="0" borderId="0" xfId="29" applyNumberFormat="1" applyFont="1"/>
    <xf numFmtId="0" fontId="7" fillId="0" borderId="1" xfId="28" applyFont="1" applyFill="1" applyBorder="1"/>
    <xf numFmtId="165" fontId="7" fillId="0" borderId="1" xfId="29" applyNumberFormat="1" applyFont="1" applyFill="1" applyBorder="1"/>
    <xf numFmtId="165" fontId="8" fillId="0" borderId="1" xfId="29" applyNumberFormat="1" applyFont="1" applyFill="1" applyBorder="1"/>
    <xf numFmtId="0" fontId="11" fillId="2" borderId="1" xfId="28" applyFont="1" applyFill="1" applyBorder="1"/>
    <xf numFmtId="0" fontId="11" fillId="2" borderId="1" xfId="28" applyFont="1" applyFill="1" applyBorder="1" applyAlignment="1">
      <alignment wrapText="1"/>
    </xf>
    <xf numFmtId="0" fontId="9" fillId="4" borderId="4" xfId="28" applyFont="1" applyFill="1" applyBorder="1" applyAlignment="1">
      <alignment vertical="center" wrapText="1"/>
    </xf>
    <xf numFmtId="165" fontId="9" fillId="4" borderId="4" xfId="29" applyNumberFormat="1" applyFont="1" applyFill="1" applyBorder="1" applyAlignment="1">
      <alignment horizontal="center" vertical="center" wrapText="1"/>
    </xf>
    <xf numFmtId="9" fontId="8" fillId="0" borderId="1" xfId="30" applyFont="1" applyBorder="1" applyAlignment="1">
      <alignment horizontal="right"/>
    </xf>
    <xf numFmtId="9" fontId="8" fillId="0" borderId="1" xfId="30" applyFont="1" applyBorder="1"/>
    <xf numFmtId="165" fontId="8" fillId="0" borderId="1" xfId="1" applyNumberFormat="1" applyFont="1" applyBorder="1"/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>
      <alignment horizontal="right"/>
    </xf>
    <xf numFmtId="9" fontId="7" fillId="0" borderId="1" xfId="30" applyFont="1" applyBorder="1" applyAlignment="1">
      <alignment horizontal="right"/>
    </xf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7" fillId="0" borderId="0" xfId="0" applyFont="1" applyFill="1" applyBorder="1" applyAlignment="1"/>
    <xf numFmtId="165" fontId="13" fillId="0" borderId="0" xfId="28" applyNumberFormat="1" applyFont="1"/>
    <xf numFmtId="0" fontId="14" fillId="0" borderId="0" xfId="0" applyFont="1"/>
    <xf numFmtId="9" fontId="8" fillId="0" borderId="1" xfId="30" applyNumberFormat="1" applyFont="1" applyBorder="1" applyAlignment="1">
      <alignment horizontal="right"/>
    </xf>
    <xf numFmtId="0" fontId="14" fillId="0" borderId="1" xfId="0" applyFont="1" applyBorder="1"/>
    <xf numFmtId="0" fontId="15" fillId="0" borderId="0" xfId="0" applyFont="1" applyFill="1" applyBorder="1"/>
    <xf numFmtId="0" fontId="8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</cellXfs>
  <cellStyles count="31">
    <cellStyle name="Comma" xfId="1" builtinId="3"/>
    <cellStyle name="Comma 2" xfId="3"/>
    <cellStyle name="Comma 2 2" xfId="4"/>
    <cellStyle name="Comma 2 3" xfId="5"/>
    <cellStyle name="Comma 3" xfId="6"/>
    <cellStyle name="Comma 3 2" xfId="29"/>
    <cellStyle name="Comma 4" xfId="7"/>
    <cellStyle name="Comma 4 2" xfId="8"/>
    <cellStyle name="Comma 4 2 2" xfId="9"/>
    <cellStyle name="Comma 5" xfId="10"/>
    <cellStyle name="Comma 6" xfId="11"/>
    <cellStyle name="Hyperlink 2" xfId="12"/>
    <cellStyle name="Normal" xfId="0" builtinId="0"/>
    <cellStyle name="Normal 2" xfId="2"/>
    <cellStyle name="Normal 2 2" xfId="13"/>
    <cellStyle name="Normal 2 2 2" xfId="28"/>
    <cellStyle name="Normal 2 3" xfId="14"/>
    <cellStyle name="Normal 3" xfId="15"/>
    <cellStyle name="Normal 4" xfId="16"/>
    <cellStyle name="Normal 5" xfId="17"/>
    <cellStyle name="Normal 6" xfId="18"/>
    <cellStyle name="Normal 7" xfId="19"/>
    <cellStyle name="Percent" xfId="30" builtinId="5"/>
    <cellStyle name="Percent 2" xfId="20"/>
    <cellStyle name="Percent 2 2" xfId="21"/>
    <cellStyle name="Percent 2 3" xfId="22"/>
    <cellStyle name="Percent 3" xfId="23"/>
    <cellStyle name="Percent 4" xfId="24"/>
    <cellStyle name="Percent 5" xfId="25"/>
    <cellStyle name="Percent 6" xfId="26"/>
    <cellStyle name="Percent 7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2</xdr:row>
      <xdr:rowOff>126944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5" cy="5079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2</xdr:row>
      <xdr:rowOff>145994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5" cy="5079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2</xdr:row>
      <xdr:rowOff>126944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5" cy="5079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me%20Resource%20Unit/PPA/3.%20Financial%20Monitoring/1.%20Exchange%20Rates/Planning%20Rates/Planning%20ERs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me%20Resource%20Unit/PPA/1.%20Strategic%20Planning/4.%20Modelling/Current%20Model/Financial%20Model%2018%20Apr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me%20Resource%20Unit/Strategic%20Plan/Modelling/Current%20Model/Financial%20Model%2016%20Feb%202010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hange Rates Input Sheet"/>
      <sheetName val="2011 Planning Rates"/>
      <sheetName val="Unit Cost rat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Information"/>
      <sheetName val="Reconciliation Sheet"/>
      <sheetName val="Notes and Assumptions"/>
      <sheetName val="Years Input Sheet"/>
      <sheetName val="Exchange Rates Input Sheet"/>
      <sheetName val="Income Input Sheet (LC)"/>
      <sheetName val="Projects Mgmt Input Sheet LC"/>
      <sheetName val="Projects Exp Input Sheet LC"/>
      <sheetName val="Projects Exp Input Restrict %"/>
      <sheetName val="Support Mgmt Input Sheet LC"/>
      <sheetName val="Support Input Sheet LC"/>
      <sheetName val="Ambition Work Inc &amp; Exp"/>
      <sheetName val="Reserves Input sheet"/>
      <sheetName val="Income Working Sheet GBP (1)"/>
      <sheetName val="Income Working Sheet GBP (2)"/>
      <sheetName val="Proj Unres Working Sheet LC"/>
      <sheetName val="Proj Unres Working Sheet £"/>
      <sheetName val="Projects Working Sheet GBP (1)"/>
      <sheetName val="Projects Working Sheet GBP (2)"/>
      <sheetName val="Projects Working Sheet GBP (3)"/>
      <sheetName val="Support Working Sheet GBP (1)"/>
      <sheetName val="Support Working Sheet GBP (2)"/>
      <sheetName val="Working - by Cost Centre (1)"/>
      <sheetName val="Ambition Working Sheet GBP"/>
      <sheetName val="Working - Reserves"/>
      <sheetName val="Working - Reserves (Ambition)"/>
      <sheetName val="Output - Income by Type"/>
      <sheetName val="Output - Income by Geography"/>
      <sheetName val="Output - Income by Geograph (2)"/>
      <sheetName val="Output - Projects by Region"/>
      <sheetName val="Output - Summary by Cost Centre"/>
      <sheetName val="Output Summary - by Region"/>
      <sheetName val="Output Summary - by Theme"/>
      <sheetName val="Output - Overall"/>
      <sheetName val="Output - Overall (2)"/>
      <sheetName val="Output - Overall (3)"/>
      <sheetName val="Output - Overall (inc Ambition)"/>
      <sheetName val="Output - Overall (Ambition) (2)"/>
      <sheetName val="Output - Overall (Ambition) (3)"/>
      <sheetName val="Output - Int. SOFA"/>
    </sheetNames>
    <sheetDataSet>
      <sheetData sheetId="0"/>
      <sheetData sheetId="1"/>
      <sheetData sheetId="2"/>
      <sheetData sheetId="3"/>
      <sheetData sheetId="4">
        <row r="8">
          <cell r="B8" t="str">
            <v>GBP</v>
          </cell>
          <cell r="C8" t="str">
            <v>British Pound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</row>
        <row r="9">
          <cell r="B9" t="str">
            <v xml:space="preserve">KES  </v>
          </cell>
          <cell r="C9" t="str">
            <v xml:space="preserve">Kenyan Shilling               </v>
          </cell>
          <cell r="D9">
            <v>116.547</v>
          </cell>
          <cell r="E9">
            <v>119.57678148674785</v>
          </cell>
          <cell r="F9">
            <v>119.57678148674785</v>
          </cell>
          <cell r="G9">
            <v>119.57678148674785</v>
          </cell>
          <cell r="H9">
            <v>119.57678148674785</v>
          </cell>
          <cell r="I9">
            <v>119.57678148674785</v>
          </cell>
          <cell r="J9">
            <v>119.57678148674785</v>
          </cell>
        </row>
        <row r="10">
          <cell r="B10" t="str">
            <v xml:space="preserve">MWK  </v>
          </cell>
          <cell r="C10" t="str">
            <v xml:space="preserve">Malawi Kwacha                 </v>
          </cell>
          <cell r="D10">
            <v>227.80699999999999</v>
          </cell>
          <cell r="E10">
            <v>233.70236929763632</v>
          </cell>
          <cell r="F10">
            <v>233.70236929763632</v>
          </cell>
          <cell r="G10">
            <v>233.70236929763632</v>
          </cell>
          <cell r="H10">
            <v>233.70236929763632</v>
          </cell>
          <cell r="I10">
            <v>233.70236929763632</v>
          </cell>
          <cell r="J10">
            <v>233.70236929763632</v>
          </cell>
        </row>
        <row r="11">
          <cell r="B11" t="str">
            <v>MZM</v>
          </cell>
          <cell r="C11" t="str">
            <v xml:space="preserve">Mozambique Metical            </v>
          </cell>
          <cell r="D11">
            <v>52.192999999999998</v>
          </cell>
          <cell r="E11">
            <v>51.478978413156021</v>
          </cell>
          <cell r="F11">
            <v>51.478978413156021</v>
          </cell>
          <cell r="G11">
            <v>51.478978413156021</v>
          </cell>
          <cell r="H11">
            <v>51.478978413156021</v>
          </cell>
          <cell r="I11">
            <v>51.478978413156021</v>
          </cell>
          <cell r="J11">
            <v>51.478978413156021</v>
          </cell>
        </row>
        <row r="12">
          <cell r="B12" t="str">
            <v xml:space="preserve">ZAR  </v>
          </cell>
          <cell r="C12" t="str">
            <v xml:space="preserve">South African Rand            </v>
          </cell>
          <cell r="D12">
            <v>11.148300000000001</v>
          </cell>
          <cell r="E12">
            <v>11.148300000000001</v>
          </cell>
          <cell r="F12">
            <v>11.148300000000001</v>
          </cell>
          <cell r="G12">
            <v>11.148300000000001</v>
          </cell>
          <cell r="H12">
            <v>11.148300000000001</v>
          </cell>
          <cell r="I12">
            <v>11.148300000000001</v>
          </cell>
          <cell r="J12">
            <v>11.148300000000001</v>
          </cell>
        </row>
        <row r="13">
          <cell r="B13" t="str">
            <v xml:space="preserve">TZS  </v>
          </cell>
          <cell r="C13" t="str">
            <v xml:space="preserve">Tanzanian Shilling            </v>
          </cell>
          <cell r="D13">
            <v>2047.69</v>
          </cell>
          <cell r="E13">
            <v>2100.2277090441353</v>
          </cell>
          <cell r="F13">
            <v>2100.2277090441353</v>
          </cell>
          <cell r="G13">
            <v>2100.2277090441353</v>
          </cell>
          <cell r="H13">
            <v>2100.2277090441353</v>
          </cell>
          <cell r="I13">
            <v>2100.2277090441353</v>
          </cell>
          <cell r="J13">
            <v>2100.2277090441353</v>
          </cell>
        </row>
        <row r="14">
          <cell r="B14" t="str">
            <v xml:space="preserve">UGX  </v>
          </cell>
          <cell r="C14" t="str">
            <v xml:space="preserve">Ugandan Shilling              </v>
          </cell>
          <cell r="D14">
            <v>3137.62</v>
          </cell>
          <cell r="E14">
            <v>3131.7869800535532</v>
          </cell>
          <cell r="F14">
            <v>3131.7869800535532</v>
          </cell>
          <cell r="G14">
            <v>3131.7869800535532</v>
          </cell>
          <cell r="H14">
            <v>3131.7869800535532</v>
          </cell>
          <cell r="I14">
            <v>3131.7869800535532</v>
          </cell>
          <cell r="J14">
            <v>3131.7869800535532</v>
          </cell>
        </row>
        <row r="15">
          <cell r="B15" t="str">
            <v xml:space="preserve">ZMK  </v>
          </cell>
          <cell r="C15" t="str">
            <v xml:space="preserve">Zambian Kwacha                </v>
          </cell>
          <cell r="D15">
            <v>7168.04</v>
          </cell>
          <cell r="E15">
            <v>7347.8649669966262</v>
          </cell>
          <cell r="F15">
            <v>7347.8649669966262</v>
          </cell>
          <cell r="G15">
            <v>7347.8649669966262</v>
          </cell>
          <cell r="H15">
            <v>7347.8649669966262</v>
          </cell>
          <cell r="I15">
            <v>7347.8649669966262</v>
          </cell>
          <cell r="J15">
            <v>7347.8649669966262</v>
          </cell>
        </row>
        <row r="16">
          <cell r="B16" t="str">
            <v xml:space="preserve">GHC  </v>
          </cell>
          <cell r="C16" t="str">
            <v xml:space="preserve">Ghanian Cedi                  </v>
          </cell>
          <cell r="D16">
            <v>2.1526999999999998</v>
          </cell>
          <cell r="E16">
            <v>2.2086966263409962</v>
          </cell>
          <cell r="F16">
            <v>2.2086966263409962</v>
          </cell>
          <cell r="G16">
            <v>2.2086966263409962</v>
          </cell>
          <cell r="H16">
            <v>2.2086966263409962</v>
          </cell>
          <cell r="I16">
            <v>2.2086966263409962</v>
          </cell>
          <cell r="J16">
            <v>2.2086966263409962</v>
          </cell>
        </row>
        <row r="17">
          <cell r="B17" t="str">
            <v xml:space="preserve">XOF  </v>
          </cell>
          <cell r="C17" t="str">
            <v>West Africa CFA</v>
          </cell>
          <cell r="D17">
            <v>738.28200000000004</v>
          </cell>
          <cell r="E17">
            <v>721.55505948243945</v>
          </cell>
          <cell r="F17">
            <v>721.55505948243945</v>
          </cell>
          <cell r="G17">
            <v>721.55505948243945</v>
          </cell>
          <cell r="H17">
            <v>721.55505948243945</v>
          </cell>
          <cell r="I17">
            <v>721.55505948243945</v>
          </cell>
          <cell r="J17">
            <v>721.55505948243945</v>
          </cell>
        </row>
        <row r="18">
          <cell r="B18" t="str">
            <v xml:space="preserve">GMD  </v>
          </cell>
          <cell r="C18" t="str">
            <v xml:space="preserve">Gambian Dalasi                </v>
          </cell>
          <cell r="D18">
            <v>40.334600000000002</v>
          </cell>
          <cell r="E18">
            <v>41.378719947074849</v>
          </cell>
          <cell r="F18">
            <v>41.378719947074849</v>
          </cell>
          <cell r="G18">
            <v>41.378719947074849</v>
          </cell>
          <cell r="H18">
            <v>41.378719947074849</v>
          </cell>
          <cell r="I18">
            <v>41.378719947074849</v>
          </cell>
          <cell r="J18">
            <v>41.378719947074849</v>
          </cell>
        </row>
        <row r="19">
          <cell r="B19" t="str">
            <v xml:space="preserve">GNF  </v>
          </cell>
          <cell r="C19" t="str">
            <v xml:space="preserve">Guinea Franc                  </v>
          </cell>
          <cell r="D19">
            <v>7583.48</v>
          </cell>
          <cell r="E19">
            <v>7780.7399317455174</v>
          </cell>
          <cell r="F19">
            <v>7780.7399317455174</v>
          </cell>
          <cell r="G19">
            <v>7780.7399317455174</v>
          </cell>
          <cell r="H19">
            <v>7780.7399317455174</v>
          </cell>
          <cell r="I19">
            <v>7780.7399317455174</v>
          </cell>
          <cell r="J19">
            <v>7780.7399317455174</v>
          </cell>
        </row>
        <row r="20">
          <cell r="B20" t="str">
            <v xml:space="preserve">NGN  </v>
          </cell>
          <cell r="C20" t="str">
            <v xml:space="preserve">Nigerian Naira                </v>
          </cell>
          <cell r="D20">
            <v>226.9</v>
          </cell>
          <cell r="E20">
            <v>232.80258208275822</v>
          </cell>
          <cell r="F20">
            <v>232.80258208275822</v>
          </cell>
          <cell r="G20">
            <v>232.80258208275822</v>
          </cell>
          <cell r="H20">
            <v>232.80258208275822</v>
          </cell>
          <cell r="I20">
            <v>232.80258208275822</v>
          </cell>
          <cell r="J20">
            <v>232.80258208275822</v>
          </cell>
        </row>
        <row r="21">
          <cell r="B21" t="str">
            <v xml:space="preserve">SLL  </v>
          </cell>
          <cell r="C21" t="str">
            <v xml:space="preserve">Sierra Leone Leone            </v>
          </cell>
          <cell r="D21">
            <v>5853.96</v>
          </cell>
          <cell r="E21">
            <v>6005.54431249148</v>
          </cell>
          <cell r="F21">
            <v>6005.54431249148</v>
          </cell>
          <cell r="G21">
            <v>6005.54431249148</v>
          </cell>
          <cell r="H21">
            <v>6005.54431249148</v>
          </cell>
          <cell r="I21">
            <v>6005.54431249148</v>
          </cell>
          <cell r="J21">
            <v>6005.54431249148</v>
          </cell>
        </row>
        <row r="22">
          <cell r="B22" t="str">
            <v xml:space="preserve">INR  </v>
          </cell>
          <cell r="C22" t="str">
            <v xml:space="preserve">Indian Rupee                  </v>
          </cell>
          <cell r="D22">
            <v>68.115200000000002</v>
          </cell>
          <cell r="E22">
            <v>69.83693341627577</v>
          </cell>
          <cell r="F22">
            <v>69.83693341627577</v>
          </cell>
          <cell r="G22">
            <v>69.83693341627577</v>
          </cell>
          <cell r="H22">
            <v>69.83693341627577</v>
          </cell>
          <cell r="I22">
            <v>69.83693341627577</v>
          </cell>
          <cell r="J22">
            <v>69.83693341627577</v>
          </cell>
        </row>
        <row r="23">
          <cell r="B23" t="str">
            <v xml:space="preserve">BDT  </v>
          </cell>
          <cell r="C23" t="str">
            <v xml:space="preserve">Bangladesh Taka               </v>
          </cell>
          <cell r="D23">
            <v>104.59</v>
          </cell>
          <cell r="E23">
            <v>107.31084605923718</v>
          </cell>
          <cell r="F23">
            <v>107.31084605923718</v>
          </cell>
          <cell r="G23">
            <v>107.31084605923718</v>
          </cell>
          <cell r="H23">
            <v>107.31084605923718</v>
          </cell>
          <cell r="I23">
            <v>107.31084605923718</v>
          </cell>
          <cell r="J23">
            <v>107.31084605923718</v>
          </cell>
        </row>
        <row r="24">
          <cell r="B24" t="str">
            <v xml:space="preserve">PKR  </v>
          </cell>
          <cell r="C24" t="str">
            <v xml:space="preserve">Pakistan Rupee                </v>
          </cell>
          <cell r="D24">
            <v>127.151</v>
          </cell>
          <cell r="E24">
            <v>130.4307980416732</v>
          </cell>
          <cell r="F24">
            <v>130.4307980416732</v>
          </cell>
          <cell r="G24">
            <v>130.4307980416732</v>
          </cell>
          <cell r="H24">
            <v>130.4307980416732</v>
          </cell>
          <cell r="I24">
            <v>130.4307980416732</v>
          </cell>
          <cell r="J24">
            <v>130.4307980416732</v>
          </cell>
        </row>
        <row r="25">
          <cell r="B25" t="str">
            <v xml:space="preserve">LKR  </v>
          </cell>
          <cell r="C25" t="str">
            <v xml:space="preserve">Sri Lanka Rupee               </v>
          </cell>
          <cell r="D25">
            <v>172.29</v>
          </cell>
          <cell r="E25">
            <v>176.76216695037462</v>
          </cell>
          <cell r="F25">
            <v>176.76216695037462</v>
          </cell>
          <cell r="G25">
            <v>176.76216695037462</v>
          </cell>
          <cell r="H25">
            <v>176.76216695037462</v>
          </cell>
          <cell r="I25">
            <v>176.76216695037462</v>
          </cell>
          <cell r="J25">
            <v>176.76216695037462</v>
          </cell>
        </row>
        <row r="26">
          <cell r="B26" t="str">
            <v>USD</v>
          </cell>
          <cell r="C26" t="str">
            <v>US Dollar</v>
          </cell>
          <cell r="D26">
            <v>1.5106999999999999</v>
          </cell>
          <cell r="E26">
            <v>1.5499999999999998</v>
          </cell>
          <cell r="F26">
            <v>1.5499999999999998</v>
          </cell>
          <cell r="G26">
            <v>1.5499999999999998</v>
          </cell>
          <cell r="H26">
            <v>1.5499999999999998</v>
          </cell>
          <cell r="I26">
            <v>1.5499999999999998</v>
          </cell>
          <cell r="J26">
            <v>1.5499999999999998</v>
          </cell>
        </row>
        <row r="27">
          <cell r="B27" t="str">
            <v>AED</v>
          </cell>
          <cell r="C27" t="str">
            <v>United Arab Emirates</v>
          </cell>
          <cell r="D27">
            <v>5.5486000000000004</v>
          </cell>
          <cell r="E27">
            <v>5.6929436684980477</v>
          </cell>
          <cell r="F27">
            <v>5.6929436684980477</v>
          </cell>
          <cell r="G27">
            <v>5.6929436684980477</v>
          </cell>
          <cell r="H27">
            <v>5.6929436684980477</v>
          </cell>
          <cell r="I27">
            <v>5.6929436684980477</v>
          </cell>
          <cell r="J27">
            <v>5.6929436684980477</v>
          </cell>
        </row>
        <row r="28">
          <cell r="B28" t="str">
            <v>SAR</v>
          </cell>
          <cell r="C28" t="str">
            <v>Saudi Arabia Ryal</v>
          </cell>
          <cell r="D28">
            <v>5.6651999999999996</v>
          </cell>
          <cell r="E28">
            <v>5.8125769510822787</v>
          </cell>
          <cell r="F28">
            <v>5.8125769510822787</v>
          </cell>
          <cell r="G28">
            <v>5.8125769510822787</v>
          </cell>
          <cell r="H28">
            <v>5.8125769510822787</v>
          </cell>
          <cell r="I28">
            <v>5.8125769510822787</v>
          </cell>
          <cell r="J28">
            <v>5.8125769510822787</v>
          </cell>
        </row>
        <row r="29">
          <cell r="B29" t="str">
            <v>BZD</v>
          </cell>
          <cell r="C29" t="str">
            <v>Belize Dollar</v>
          </cell>
          <cell r="D29">
            <v>1.5106999999999999</v>
          </cell>
          <cell r="E29">
            <v>1.5499999999999998</v>
          </cell>
          <cell r="F29">
            <v>1.5499999999999998</v>
          </cell>
          <cell r="G29">
            <v>1.5499999999999998</v>
          </cell>
          <cell r="H29">
            <v>1.5499999999999998</v>
          </cell>
          <cell r="I29">
            <v>1.5499999999999998</v>
          </cell>
          <cell r="J29">
            <v>1.5499999999999998</v>
          </cell>
        </row>
        <row r="30">
          <cell r="B30" t="str">
            <v>XEU</v>
          </cell>
          <cell r="C30" t="str">
            <v>Euro</v>
          </cell>
          <cell r="D30">
            <v>1.1254999999999999</v>
          </cell>
          <cell r="E30">
            <v>1.1000000000000001</v>
          </cell>
          <cell r="F30">
            <v>1.1000000000000001</v>
          </cell>
          <cell r="G30">
            <v>1.1000000000000001</v>
          </cell>
          <cell r="H30">
            <v>1.1000000000000001</v>
          </cell>
          <cell r="I30">
            <v>1.1000000000000001</v>
          </cell>
          <cell r="J30">
            <v>1.1000000000000001</v>
          </cell>
        </row>
      </sheetData>
      <sheetData sheetId="5"/>
      <sheetData sheetId="6"/>
      <sheetData sheetId="7" refreshError="1">
        <row r="29">
          <cell r="C29" t="str">
            <v>ECSA Regional Office Projects</v>
          </cell>
          <cell r="D29" t="str">
            <v xml:space="preserve">KES  </v>
          </cell>
          <cell r="E29">
            <v>133445</v>
          </cell>
          <cell r="F29">
            <v>0</v>
          </cell>
          <cell r="G29">
            <v>1992</v>
          </cell>
          <cell r="H29">
            <v>0</v>
          </cell>
          <cell r="I29">
            <v>0</v>
          </cell>
          <cell r="J29">
            <v>3221</v>
          </cell>
          <cell r="K29">
            <v>138658</v>
          </cell>
          <cell r="L29">
            <v>141710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141710</v>
          </cell>
          <cell r="S29">
            <v>141710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141710</v>
          </cell>
          <cell r="Z29">
            <v>130618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130618</v>
          </cell>
          <cell r="AG29">
            <v>69798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69798</v>
          </cell>
          <cell r="AN29">
            <v>69798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69798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</row>
        <row r="30">
          <cell r="C30" t="str">
            <v>ECSA Regional Office Projects</v>
          </cell>
          <cell r="D30" t="str">
            <v>GBP</v>
          </cell>
          <cell r="I30">
            <v>0</v>
          </cell>
          <cell r="K30">
            <v>0</v>
          </cell>
          <cell r="P30">
            <v>0</v>
          </cell>
          <cell r="R30">
            <v>0</v>
          </cell>
          <cell r="W30">
            <v>0</v>
          </cell>
          <cell r="Y30">
            <v>0</v>
          </cell>
          <cell r="AD30">
            <v>0</v>
          </cell>
          <cell r="AF30">
            <v>0</v>
          </cell>
          <cell r="AK30">
            <v>0</v>
          </cell>
          <cell r="AM30">
            <v>0</v>
          </cell>
          <cell r="AR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</row>
        <row r="31">
          <cell r="C31" t="str">
            <v>Kenya</v>
          </cell>
          <cell r="D31" t="str">
            <v xml:space="preserve">KES  </v>
          </cell>
          <cell r="E31">
            <v>86380</v>
          </cell>
          <cell r="F31">
            <v>31745</v>
          </cell>
          <cell r="G31">
            <v>5091</v>
          </cell>
          <cell r="H31">
            <v>4112</v>
          </cell>
          <cell r="I31">
            <v>25350</v>
          </cell>
          <cell r="J31">
            <v>9513</v>
          </cell>
          <cell r="K31">
            <v>162191</v>
          </cell>
          <cell r="L31">
            <v>82197</v>
          </cell>
          <cell r="M31">
            <v>30730</v>
          </cell>
          <cell r="N31">
            <v>6000</v>
          </cell>
          <cell r="O31">
            <v>4906</v>
          </cell>
          <cell r="P31">
            <v>24710</v>
          </cell>
          <cell r="Q31">
            <v>6000</v>
          </cell>
          <cell r="R31">
            <v>154543</v>
          </cell>
          <cell r="S31">
            <v>76346</v>
          </cell>
          <cell r="T31">
            <v>28030</v>
          </cell>
          <cell r="U31">
            <v>8000</v>
          </cell>
          <cell r="V31">
            <v>4906</v>
          </cell>
          <cell r="W31">
            <v>24710</v>
          </cell>
          <cell r="X31">
            <v>6000</v>
          </cell>
          <cell r="Y31">
            <v>147992</v>
          </cell>
          <cell r="Z31">
            <v>72646</v>
          </cell>
          <cell r="AA31">
            <v>27300</v>
          </cell>
          <cell r="AB31">
            <v>8000</v>
          </cell>
          <cell r="AC31">
            <v>3600</v>
          </cell>
          <cell r="AD31">
            <v>24710</v>
          </cell>
          <cell r="AE31">
            <v>6000</v>
          </cell>
          <cell r="AF31">
            <v>142256</v>
          </cell>
          <cell r="AG31">
            <v>72646</v>
          </cell>
          <cell r="AH31">
            <v>27300</v>
          </cell>
          <cell r="AI31">
            <v>8000</v>
          </cell>
          <cell r="AJ31">
            <v>3600</v>
          </cell>
          <cell r="AK31">
            <v>24710</v>
          </cell>
          <cell r="AL31">
            <v>6000</v>
          </cell>
          <cell r="AM31">
            <v>142256</v>
          </cell>
          <cell r="AN31">
            <v>72646</v>
          </cell>
          <cell r="AO31">
            <v>27300</v>
          </cell>
          <cell r="AP31">
            <v>8000</v>
          </cell>
          <cell r="AQ31">
            <v>3600</v>
          </cell>
          <cell r="AR31">
            <v>24710</v>
          </cell>
          <cell r="AS31">
            <v>6000</v>
          </cell>
          <cell r="AT31">
            <v>142256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</row>
        <row r="32">
          <cell r="C32" t="str">
            <v>Kenya</v>
          </cell>
          <cell r="D32" t="str">
            <v>GBP</v>
          </cell>
          <cell r="I32">
            <v>0</v>
          </cell>
          <cell r="K32">
            <v>0</v>
          </cell>
          <cell r="P32">
            <v>0</v>
          </cell>
          <cell r="R32">
            <v>0</v>
          </cell>
          <cell r="W32">
            <v>0</v>
          </cell>
          <cell r="Y32">
            <v>0</v>
          </cell>
          <cell r="AD32">
            <v>0</v>
          </cell>
          <cell r="AF32">
            <v>0</v>
          </cell>
          <cell r="AK32">
            <v>0</v>
          </cell>
          <cell r="AM32">
            <v>0</v>
          </cell>
          <cell r="AR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</row>
        <row r="33">
          <cell r="C33" t="str">
            <v>Malawi</v>
          </cell>
          <cell r="D33" t="str">
            <v xml:space="preserve">MWK  </v>
          </cell>
          <cell r="E33">
            <v>95732</v>
          </cell>
          <cell r="F33">
            <v>5372</v>
          </cell>
          <cell r="G33">
            <v>5690</v>
          </cell>
          <cell r="H33">
            <v>0</v>
          </cell>
          <cell r="I33">
            <v>47071</v>
          </cell>
          <cell r="J33">
            <v>6803</v>
          </cell>
          <cell r="K33">
            <v>160668</v>
          </cell>
          <cell r="L33">
            <v>90256</v>
          </cell>
          <cell r="M33">
            <v>5221</v>
          </cell>
          <cell r="N33">
            <v>6216</v>
          </cell>
          <cell r="O33">
            <v>5100</v>
          </cell>
          <cell r="P33">
            <v>66944</v>
          </cell>
          <cell r="Q33">
            <v>5221</v>
          </cell>
          <cell r="R33">
            <v>178958</v>
          </cell>
          <cell r="S33">
            <v>88914</v>
          </cell>
          <cell r="T33">
            <v>6333</v>
          </cell>
          <cell r="U33">
            <v>2787</v>
          </cell>
          <cell r="V33">
            <v>5800</v>
          </cell>
          <cell r="W33">
            <v>29893</v>
          </cell>
          <cell r="X33">
            <v>5533</v>
          </cell>
          <cell r="Y33">
            <v>139260</v>
          </cell>
          <cell r="Z33">
            <v>82835</v>
          </cell>
          <cell r="AA33">
            <v>7000</v>
          </cell>
          <cell r="AB33">
            <v>3800</v>
          </cell>
          <cell r="AC33">
            <v>6000</v>
          </cell>
          <cell r="AD33">
            <v>31920</v>
          </cell>
          <cell r="AE33">
            <v>5833</v>
          </cell>
          <cell r="AF33">
            <v>137388</v>
          </cell>
          <cell r="AG33">
            <v>83100</v>
          </cell>
          <cell r="AH33">
            <v>8000</v>
          </cell>
          <cell r="AI33">
            <v>4000</v>
          </cell>
          <cell r="AJ33">
            <v>5800</v>
          </cell>
          <cell r="AK33">
            <v>32000</v>
          </cell>
          <cell r="AL33">
            <v>6000</v>
          </cell>
          <cell r="AM33">
            <v>138900</v>
          </cell>
          <cell r="AN33">
            <v>83100</v>
          </cell>
          <cell r="AO33">
            <v>8000</v>
          </cell>
          <cell r="AP33">
            <v>4000</v>
          </cell>
          <cell r="AQ33">
            <v>5800</v>
          </cell>
          <cell r="AR33">
            <v>32000</v>
          </cell>
          <cell r="AS33">
            <v>6000</v>
          </cell>
          <cell r="AT33">
            <v>138900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</row>
        <row r="34">
          <cell r="C34" t="str">
            <v>Malawi</v>
          </cell>
          <cell r="D34" t="str">
            <v>GBP</v>
          </cell>
          <cell r="I34">
            <v>0</v>
          </cell>
          <cell r="K34">
            <v>0</v>
          </cell>
          <cell r="P34">
            <v>0</v>
          </cell>
          <cell r="R34">
            <v>0</v>
          </cell>
          <cell r="W34">
            <v>0</v>
          </cell>
          <cell r="Y34">
            <v>0</v>
          </cell>
          <cell r="AD34">
            <v>0</v>
          </cell>
          <cell r="AF34">
            <v>0</v>
          </cell>
          <cell r="AK34">
            <v>0</v>
          </cell>
          <cell r="AM34">
            <v>0</v>
          </cell>
          <cell r="AR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</row>
        <row r="35">
          <cell r="C35" t="str">
            <v>Mozambique</v>
          </cell>
          <cell r="D35" t="str">
            <v>MZM</v>
          </cell>
          <cell r="E35">
            <v>8306</v>
          </cell>
          <cell r="F35">
            <v>0</v>
          </cell>
          <cell r="G35">
            <v>0</v>
          </cell>
          <cell r="H35">
            <v>0</v>
          </cell>
          <cell r="I35">
            <v>4125</v>
          </cell>
          <cell r="J35">
            <v>839</v>
          </cell>
          <cell r="K35">
            <v>13270</v>
          </cell>
          <cell r="L35">
            <v>9694</v>
          </cell>
          <cell r="M35">
            <v>0</v>
          </cell>
          <cell r="N35">
            <v>0</v>
          </cell>
          <cell r="O35">
            <v>500</v>
          </cell>
          <cell r="P35">
            <v>6332</v>
          </cell>
          <cell r="Q35">
            <v>1499</v>
          </cell>
          <cell r="R35">
            <v>18025</v>
          </cell>
          <cell r="S35">
            <v>7420</v>
          </cell>
          <cell r="T35">
            <v>2925</v>
          </cell>
          <cell r="U35">
            <v>1200</v>
          </cell>
          <cell r="V35">
            <v>500</v>
          </cell>
          <cell r="W35">
            <v>6565</v>
          </cell>
          <cell r="X35">
            <v>1593</v>
          </cell>
          <cell r="Y35">
            <v>20203</v>
          </cell>
          <cell r="Z35">
            <v>6721</v>
          </cell>
          <cell r="AA35">
            <v>475</v>
          </cell>
          <cell r="AB35">
            <v>1200</v>
          </cell>
          <cell r="AC35">
            <v>600</v>
          </cell>
          <cell r="AD35">
            <v>7369</v>
          </cell>
          <cell r="AE35">
            <v>1692</v>
          </cell>
          <cell r="AF35">
            <v>18057</v>
          </cell>
          <cell r="AG35">
            <v>5971</v>
          </cell>
          <cell r="AH35">
            <v>475</v>
          </cell>
          <cell r="AI35">
            <v>1200</v>
          </cell>
          <cell r="AJ35">
            <v>750</v>
          </cell>
          <cell r="AK35">
            <v>7369</v>
          </cell>
          <cell r="AL35">
            <v>1692</v>
          </cell>
          <cell r="AM35">
            <v>17457</v>
          </cell>
          <cell r="AN35">
            <v>5971</v>
          </cell>
          <cell r="AO35">
            <v>475</v>
          </cell>
          <cell r="AP35">
            <v>1200</v>
          </cell>
          <cell r="AQ35">
            <v>750</v>
          </cell>
          <cell r="AR35">
            <v>7369</v>
          </cell>
          <cell r="AS35">
            <v>1692</v>
          </cell>
          <cell r="AT35">
            <v>17457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</row>
        <row r="36">
          <cell r="C36" t="str">
            <v>Mozambique</v>
          </cell>
          <cell r="D36" t="str">
            <v>GBP</v>
          </cell>
          <cell r="I36">
            <v>0</v>
          </cell>
          <cell r="K36">
            <v>0</v>
          </cell>
          <cell r="P36">
            <v>0</v>
          </cell>
          <cell r="R36">
            <v>0</v>
          </cell>
          <cell r="W36">
            <v>0</v>
          </cell>
          <cell r="Y36">
            <v>0</v>
          </cell>
          <cell r="AD36">
            <v>0</v>
          </cell>
          <cell r="AF36">
            <v>0</v>
          </cell>
          <cell r="AK36">
            <v>0</v>
          </cell>
          <cell r="AM36">
            <v>0</v>
          </cell>
          <cell r="AR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</row>
        <row r="37">
          <cell r="C37" t="str">
            <v>Northern Sudan</v>
          </cell>
          <cell r="D37" t="str">
            <v>GBP</v>
          </cell>
          <cell r="E37">
            <v>20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20</v>
          </cell>
          <cell r="L37">
            <v>20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20</v>
          </cell>
          <cell r="S37">
            <v>20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20</v>
          </cell>
          <cell r="Z37">
            <v>20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20</v>
          </cell>
          <cell r="AG37">
            <v>20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20</v>
          </cell>
          <cell r="AN37">
            <v>20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20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</row>
        <row r="38">
          <cell r="C38" t="str">
            <v>Northern Sudan</v>
          </cell>
          <cell r="D38" t="str">
            <v>GBP</v>
          </cell>
          <cell r="I38">
            <v>0</v>
          </cell>
          <cell r="K38">
            <v>0</v>
          </cell>
          <cell r="P38">
            <v>0</v>
          </cell>
          <cell r="R38">
            <v>0</v>
          </cell>
          <cell r="W38">
            <v>0</v>
          </cell>
          <cell r="Y38">
            <v>0</v>
          </cell>
          <cell r="AD38">
            <v>0</v>
          </cell>
          <cell r="AF38">
            <v>0</v>
          </cell>
          <cell r="AK38">
            <v>0</v>
          </cell>
          <cell r="AM38">
            <v>0</v>
          </cell>
          <cell r="AR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</row>
        <row r="40">
          <cell r="I40">
            <v>0</v>
          </cell>
          <cell r="K40">
            <v>0</v>
          </cell>
          <cell r="P40">
            <v>0</v>
          </cell>
          <cell r="R40">
            <v>0</v>
          </cell>
          <cell r="W40">
            <v>0</v>
          </cell>
          <cell r="Y40">
            <v>0</v>
          </cell>
          <cell r="AD40">
            <v>0</v>
          </cell>
          <cell r="AF40">
            <v>0</v>
          </cell>
          <cell r="AK40">
            <v>0</v>
          </cell>
          <cell r="AM40">
            <v>0</v>
          </cell>
          <cell r="AR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</row>
        <row r="41">
          <cell r="C41" t="str">
            <v>Southern Sudan</v>
          </cell>
          <cell r="D41" t="str">
            <v>GBP</v>
          </cell>
          <cell r="E41">
            <v>118</v>
          </cell>
          <cell r="F41">
            <v>0</v>
          </cell>
          <cell r="G41">
            <v>0</v>
          </cell>
          <cell r="H41">
            <v>0</v>
          </cell>
          <cell r="I41">
            <v>100</v>
          </cell>
          <cell r="J41">
            <v>0</v>
          </cell>
          <cell r="K41">
            <v>218</v>
          </cell>
          <cell r="L41">
            <v>122</v>
          </cell>
          <cell r="M41">
            <v>0</v>
          </cell>
          <cell r="N41">
            <v>20</v>
          </cell>
          <cell r="O41">
            <v>10</v>
          </cell>
          <cell r="P41">
            <v>86</v>
          </cell>
          <cell r="Q41">
            <v>0</v>
          </cell>
          <cell r="R41">
            <v>238</v>
          </cell>
          <cell r="S41">
            <v>160</v>
          </cell>
          <cell r="T41">
            <v>30</v>
          </cell>
          <cell r="U41">
            <v>30</v>
          </cell>
          <cell r="V41">
            <v>15</v>
          </cell>
          <cell r="W41">
            <v>91</v>
          </cell>
          <cell r="X41">
            <v>5</v>
          </cell>
          <cell r="Y41">
            <v>331</v>
          </cell>
          <cell r="Z41">
            <v>181</v>
          </cell>
          <cell r="AA41">
            <v>40</v>
          </cell>
          <cell r="AB41">
            <v>40</v>
          </cell>
          <cell r="AC41">
            <v>20</v>
          </cell>
          <cell r="AD41">
            <v>148</v>
          </cell>
          <cell r="AE41">
            <v>10</v>
          </cell>
          <cell r="AF41">
            <v>439</v>
          </cell>
          <cell r="AG41">
            <v>205</v>
          </cell>
          <cell r="AH41">
            <v>50</v>
          </cell>
          <cell r="AI41">
            <v>50</v>
          </cell>
          <cell r="AJ41">
            <v>25</v>
          </cell>
          <cell r="AK41">
            <v>142</v>
          </cell>
          <cell r="AL41">
            <v>15</v>
          </cell>
          <cell r="AM41">
            <v>487</v>
          </cell>
          <cell r="AN41">
            <v>205</v>
          </cell>
          <cell r="AO41">
            <v>50</v>
          </cell>
          <cell r="AP41">
            <v>50</v>
          </cell>
          <cell r="AQ41">
            <v>25</v>
          </cell>
          <cell r="AR41">
            <v>142</v>
          </cell>
          <cell r="AS41">
            <v>15</v>
          </cell>
          <cell r="AT41">
            <v>487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</row>
        <row r="42">
          <cell r="C42" t="str">
            <v>Southern Sudan</v>
          </cell>
          <cell r="D42" t="str">
            <v>GBP</v>
          </cell>
          <cell r="I42">
            <v>0</v>
          </cell>
          <cell r="K42">
            <v>0</v>
          </cell>
          <cell r="P42">
            <v>0</v>
          </cell>
          <cell r="R42">
            <v>0</v>
          </cell>
          <cell r="W42">
            <v>0</v>
          </cell>
          <cell r="Y42">
            <v>0</v>
          </cell>
          <cell r="AD42">
            <v>0</v>
          </cell>
          <cell r="AF42">
            <v>0</v>
          </cell>
          <cell r="AK42">
            <v>0</v>
          </cell>
          <cell r="AM42">
            <v>0</v>
          </cell>
          <cell r="AR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</row>
        <row r="43">
          <cell r="C43" t="str">
            <v>Tanzania</v>
          </cell>
          <cell r="D43" t="str">
            <v xml:space="preserve">TZS  </v>
          </cell>
          <cell r="E43">
            <v>574725</v>
          </cell>
          <cell r="F43">
            <v>88985</v>
          </cell>
          <cell r="G43">
            <v>76649</v>
          </cell>
          <cell r="H43">
            <v>85150</v>
          </cell>
          <cell r="I43">
            <v>464447</v>
          </cell>
          <cell r="J43">
            <v>52224</v>
          </cell>
          <cell r="K43">
            <v>1342180</v>
          </cell>
          <cell r="L43">
            <v>671399</v>
          </cell>
          <cell r="M43">
            <v>258598</v>
          </cell>
          <cell r="N43">
            <v>115713</v>
          </cell>
          <cell r="O43">
            <v>115025</v>
          </cell>
          <cell r="P43">
            <v>449142</v>
          </cell>
          <cell r="Q43">
            <v>145380</v>
          </cell>
          <cell r="R43">
            <v>1755257</v>
          </cell>
          <cell r="S43">
            <v>671399</v>
          </cell>
          <cell r="T43">
            <v>258598</v>
          </cell>
          <cell r="U43">
            <v>115713</v>
          </cell>
          <cell r="V43">
            <v>89823</v>
          </cell>
          <cell r="W43">
            <v>483224</v>
          </cell>
          <cell r="X43">
            <v>144548</v>
          </cell>
          <cell r="Y43">
            <v>1763305</v>
          </cell>
          <cell r="Z43">
            <v>625476</v>
          </cell>
          <cell r="AA43">
            <v>370422</v>
          </cell>
          <cell r="AB43">
            <v>103233</v>
          </cell>
          <cell r="AC43">
            <v>66138</v>
          </cell>
          <cell r="AD43">
            <v>488840</v>
          </cell>
          <cell r="AE43">
            <v>143717</v>
          </cell>
          <cell r="AF43">
            <v>1797826</v>
          </cell>
          <cell r="AG43">
            <v>622299</v>
          </cell>
          <cell r="AH43">
            <v>367245</v>
          </cell>
          <cell r="AI43">
            <v>90753</v>
          </cell>
          <cell r="AJ43">
            <v>63762</v>
          </cell>
          <cell r="AK43">
            <v>488841</v>
          </cell>
          <cell r="AL43">
            <v>142886</v>
          </cell>
          <cell r="AM43">
            <v>1775786</v>
          </cell>
          <cell r="AN43">
            <v>622299</v>
          </cell>
          <cell r="AO43">
            <v>367245</v>
          </cell>
          <cell r="AP43">
            <v>90753</v>
          </cell>
          <cell r="AQ43">
            <v>63762</v>
          </cell>
          <cell r="AR43">
            <v>488841</v>
          </cell>
          <cell r="AS43">
            <v>142886</v>
          </cell>
          <cell r="AT43">
            <v>1775786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</row>
        <row r="44">
          <cell r="C44" t="str">
            <v>Tanzania</v>
          </cell>
          <cell r="D44" t="str">
            <v>GBP</v>
          </cell>
          <cell r="I44">
            <v>0</v>
          </cell>
          <cell r="K44">
            <v>0</v>
          </cell>
          <cell r="P44">
            <v>0</v>
          </cell>
          <cell r="R44">
            <v>0</v>
          </cell>
          <cell r="W44">
            <v>0</v>
          </cell>
          <cell r="Y44">
            <v>0</v>
          </cell>
          <cell r="AD44">
            <v>0</v>
          </cell>
          <cell r="AF44">
            <v>0</v>
          </cell>
          <cell r="AK44">
            <v>0</v>
          </cell>
          <cell r="AM44">
            <v>0</v>
          </cell>
          <cell r="AR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</row>
        <row r="45">
          <cell r="C45" t="str">
            <v>Uganda</v>
          </cell>
          <cell r="D45" t="str">
            <v xml:space="preserve">UGX  </v>
          </cell>
          <cell r="E45">
            <v>474372</v>
          </cell>
          <cell r="F45">
            <v>540243</v>
          </cell>
          <cell r="G45">
            <v>73760</v>
          </cell>
          <cell r="H45">
            <v>18000</v>
          </cell>
          <cell r="I45">
            <v>665241</v>
          </cell>
          <cell r="J45">
            <v>15001</v>
          </cell>
          <cell r="K45">
            <v>1786617</v>
          </cell>
          <cell r="L45">
            <v>679190</v>
          </cell>
          <cell r="M45">
            <v>542660</v>
          </cell>
          <cell r="N45">
            <v>148168</v>
          </cell>
          <cell r="O45">
            <v>60897</v>
          </cell>
          <cell r="P45">
            <v>678594</v>
          </cell>
          <cell r="Q45">
            <v>85000</v>
          </cell>
          <cell r="R45">
            <v>2194509</v>
          </cell>
          <cell r="S45">
            <v>722526</v>
          </cell>
          <cell r="T45">
            <v>545161</v>
          </cell>
          <cell r="U45">
            <v>168168</v>
          </cell>
          <cell r="V45">
            <v>114697</v>
          </cell>
          <cell r="W45">
            <v>681594</v>
          </cell>
          <cell r="X45">
            <v>95000</v>
          </cell>
          <cell r="Y45">
            <v>2327146</v>
          </cell>
          <cell r="Z45">
            <v>721485</v>
          </cell>
          <cell r="AA45">
            <v>546160</v>
          </cell>
          <cell r="AB45">
            <v>168168</v>
          </cell>
          <cell r="AC45">
            <v>119197</v>
          </cell>
          <cell r="AD45">
            <v>648195</v>
          </cell>
          <cell r="AE45">
            <v>120000</v>
          </cell>
          <cell r="AF45">
            <v>2323205</v>
          </cell>
          <cell r="AG45">
            <v>771526</v>
          </cell>
          <cell r="AH45">
            <v>554160</v>
          </cell>
          <cell r="AI45">
            <v>174177</v>
          </cell>
          <cell r="AJ45">
            <v>118697</v>
          </cell>
          <cell r="AK45">
            <v>683195</v>
          </cell>
          <cell r="AL45">
            <v>145000</v>
          </cell>
          <cell r="AM45">
            <v>2446755</v>
          </cell>
          <cell r="AN45">
            <v>771526</v>
          </cell>
          <cell r="AO45">
            <v>554160</v>
          </cell>
          <cell r="AP45">
            <v>174177</v>
          </cell>
          <cell r="AQ45">
            <v>118697</v>
          </cell>
          <cell r="AR45">
            <v>683195</v>
          </cell>
          <cell r="AS45">
            <v>145000</v>
          </cell>
          <cell r="AT45">
            <v>2446755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</row>
        <row r="46">
          <cell r="C46" t="str">
            <v>Uganda</v>
          </cell>
          <cell r="D46" t="str">
            <v>GBP</v>
          </cell>
          <cell r="I46">
            <v>0</v>
          </cell>
          <cell r="K46">
            <v>0</v>
          </cell>
          <cell r="P46">
            <v>0</v>
          </cell>
          <cell r="R46">
            <v>0</v>
          </cell>
          <cell r="W46">
            <v>0</v>
          </cell>
          <cell r="Y46">
            <v>0</v>
          </cell>
          <cell r="AD46">
            <v>0</v>
          </cell>
          <cell r="AF46">
            <v>0</v>
          </cell>
          <cell r="AK46">
            <v>0</v>
          </cell>
          <cell r="AM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</row>
        <row r="47">
          <cell r="C47" t="str">
            <v>Zambia</v>
          </cell>
          <cell r="D47" t="str">
            <v xml:space="preserve">ZMK  </v>
          </cell>
          <cell r="E47">
            <v>3483689</v>
          </cell>
          <cell r="F47">
            <v>220000</v>
          </cell>
          <cell r="G47">
            <v>60000</v>
          </cell>
          <cell r="H47">
            <v>180000</v>
          </cell>
          <cell r="I47">
            <v>1572192</v>
          </cell>
          <cell r="J47">
            <v>1</v>
          </cell>
          <cell r="K47">
            <v>5515882</v>
          </cell>
          <cell r="L47">
            <v>4389790</v>
          </cell>
          <cell r="M47">
            <v>514051</v>
          </cell>
          <cell r="N47">
            <v>855982</v>
          </cell>
          <cell r="O47">
            <v>426276</v>
          </cell>
          <cell r="P47">
            <v>1599764</v>
          </cell>
          <cell r="Q47">
            <v>186045</v>
          </cell>
          <cell r="R47">
            <v>7971908</v>
          </cell>
          <cell r="S47">
            <v>2722312</v>
          </cell>
          <cell r="T47">
            <v>663707</v>
          </cell>
          <cell r="U47">
            <v>754605</v>
          </cell>
          <cell r="V47">
            <v>491890</v>
          </cell>
          <cell r="W47">
            <v>1493710</v>
          </cell>
          <cell r="X47">
            <v>213117</v>
          </cell>
          <cell r="Y47">
            <v>6339341</v>
          </cell>
          <cell r="Z47">
            <v>2024063</v>
          </cell>
          <cell r="AA47">
            <v>691389</v>
          </cell>
          <cell r="AB47">
            <v>868167</v>
          </cell>
          <cell r="AC47">
            <v>360286</v>
          </cell>
          <cell r="AD47">
            <v>1493710</v>
          </cell>
          <cell r="AE47">
            <v>213314</v>
          </cell>
          <cell r="AF47">
            <v>5650929</v>
          </cell>
          <cell r="AG47">
            <v>2553068</v>
          </cell>
          <cell r="AH47">
            <v>732470</v>
          </cell>
          <cell r="AI47">
            <v>785505</v>
          </cell>
          <cell r="AJ47">
            <v>570000</v>
          </cell>
          <cell r="AK47">
            <v>1493710</v>
          </cell>
          <cell r="AL47">
            <v>241347</v>
          </cell>
          <cell r="AM47">
            <v>6376100</v>
          </cell>
          <cell r="AN47">
            <v>2553068</v>
          </cell>
          <cell r="AO47">
            <v>732470</v>
          </cell>
          <cell r="AP47">
            <v>785505</v>
          </cell>
          <cell r="AQ47">
            <v>570000</v>
          </cell>
          <cell r="AR47">
            <v>1493710</v>
          </cell>
          <cell r="AS47">
            <v>241347</v>
          </cell>
          <cell r="AT47">
            <v>6376100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</row>
        <row r="48">
          <cell r="C48" t="str">
            <v>Zambia</v>
          </cell>
          <cell r="D48" t="str">
            <v>GBP</v>
          </cell>
          <cell r="I48">
            <v>0</v>
          </cell>
          <cell r="K48">
            <v>0</v>
          </cell>
          <cell r="P48">
            <v>0</v>
          </cell>
          <cell r="R48">
            <v>0</v>
          </cell>
          <cell r="W48">
            <v>0</v>
          </cell>
          <cell r="Y48">
            <v>0</v>
          </cell>
          <cell r="AD48">
            <v>0</v>
          </cell>
          <cell r="AF48">
            <v>0</v>
          </cell>
          <cell r="AK48">
            <v>0</v>
          </cell>
          <cell r="AM48">
            <v>0</v>
          </cell>
          <cell r="AR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</row>
        <row r="49">
          <cell r="C49" t="str">
            <v>Zimbabwe</v>
          </cell>
          <cell r="D49" t="str">
            <v>GBP</v>
          </cell>
          <cell r="E49">
            <v>50</v>
          </cell>
          <cell r="F49">
            <v>27</v>
          </cell>
          <cell r="G49">
            <v>6</v>
          </cell>
          <cell r="H49">
            <v>0</v>
          </cell>
          <cell r="I49">
            <v>0</v>
          </cell>
          <cell r="J49">
            <v>-5</v>
          </cell>
          <cell r="K49">
            <v>78</v>
          </cell>
          <cell r="L49">
            <v>50</v>
          </cell>
          <cell r="M49">
            <v>27</v>
          </cell>
          <cell r="N49">
            <v>6</v>
          </cell>
          <cell r="O49">
            <v>0</v>
          </cell>
          <cell r="P49">
            <v>47</v>
          </cell>
          <cell r="Q49">
            <v>0</v>
          </cell>
          <cell r="R49">
            <v>130</v>
          </cell>
          <cell r="S49">
            <v>62</v>
          </cell>
          <cell r="T49">
            <v>32</v>
          </cell>
          <cell r="U49">
            <v>6</v>
          </cell>
          <cell r="V49">
            <v>0</v>
          </cell>
          <cell r="W49">
            <v>80</v>
          </cell>
          <cell r="X49">
            <v>0</v>
          </cell>
          <cell r="Y49">
            <v>180</v>
          </cell>
          <cell r="Z49">
            <v>80</v>
          </cell>
          <cell r="AA49">
            <v>37</v>
          </cell>
          <cell r="AB49">
            <v>6</v>
          </cell>
          <cell r="AC49">
            <v>2</v>
          </cell>
          <cell r="AD49">
            <v>100</v>
          </cell>
          <cell r="AE49">
            <v>0</v>
          </cell>
          <cell r="AF49">
            <v>225</v>
          </cell>
          <cell r="AG49">
            <v>80</v>
          </cell>
          <cell r="AH49">
            <v>37</v>
          </cell>
          <cell r="AI49">
            <v>6</v>
          </cell>
          <cell r="AJ49">
            <v>3</v>
          </cell>
          <cell r="AK49">
            <v>120</v>
          </cell>
          <cell r="AL49">
            <v>0</v>
          </cell>
          <cell r="AM49">
            <v>246</v>
          </cell>
          <cell r="AN49">
            <v>80</v>
          </cell>
          <cell r="AO49">
            <v>37</v>
          </cell>
          <cell r="AP49">
            <v>6</v>
          </cell>
          <cell r="AQ49">
            <v>3</v>
          </cell>
          <cell r="AR49">
            <v>120</v>
          </cell>
          <cell r="AS49">
            <v>0</v>
          </cell>
          <cell r="AT49">
            <v>246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</row>
        <row r="50">
          <cell r="C50" t="str">
            <v>Zimbabwe</v>
          </cell>
          <cell r="D50" t="str">
            <v>GBP</v>
          </cell>
          <cell r="I50">
            <v>0</v>
          </cell>
          <cell r="K50">
            <v>0</v>
          </cell>
          <cell r="P50">
            <v>0</v>
          </cell>
          <cell r="R50">
            <v>0</v>
          </cell>
          <cell r="W50">
            <v>0</v>
          </cell>
          <cell r="Y50">
            <v>0</v>
          </cell>
          <cell r="AD50">
            <v>0</v>
          </cell>
          <cell r="AF50">
            <v>0</v>
          </cell>
          <cell r="AK50">
            <v>0</v>
          </cell>
          <cell r="AM50">
            <v>0</v>
          </cell>
          <cell r="AR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</row>
        <row r="51">
          <cell r="I51">
            <v>0</v>
          </cell>
          <cell r="K51">
            <v>0</v>
          </cell>
          <cell r="P51">
            <v>0</v>
          </cell>
          <cell r="R51">
            <v>0</v>
          </cell>
          <cell r="W51">
            <v>0</v>
          </cell>
          <cell r="Y51">
            <v>0</v>
          </cell>
          <cell r="AD51">
            <v>0</v>
          </cell>
          <cell r="AF51">
            <v>0</v>
          </cell>
          <cell r="AK51">
            <v>0</v>
          </cell>
          <cell r="AM51">
            <v>0</v>
          </cell>
          <cell r="AR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</row>
        <row r="52">
          <cell r="D52" t="str">
            <v>GBP</v>
          </cell>
          <cell r="I52">
            <v>0</v>
          </cell>
          <cell r="K52">
            <v>0</v>
          </cell>
          <cell r="P52">
            <v>0</v>
          </cell>
          <cell r="R52">
            <v>0</v>
          </cell>
          <cell r="W52">
            <v>0</v>
          </cell>
          <cell r="Y52">
            <v>0</v>
          </cell>
          <cell r="AD52">
            <v>0</v>
          </cell>
          <cell r="AF52">
            <v>0</v>
          </cell>
          <cell r="AK52">
            <v>0</v>
          </cell>
          <cell r="AM52">
            <v>0</v>
          </cell>
          <cell r="AR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</row>
        <row r="53">
          <cell r="I53">
            <v>0</v>
          </cell>
          <cell r="K53">
            <v>0</v>
          </cell>
          <cell r="P53">
            <v>0</v>
          </cell>
          <cell r="R53">
            <v>0</v>
          </cell>
          <cell r="W53">
            <v>0</v>
          </cell>
          <cell r="Y53">
            <v>0</v>
          </cell>
          <cell r="AD53">
            <v>0</v>
          </cell>
          <cell r="AF53">
            <v>0</v>
          </cell>
          <cell r="AK53">
            <v>0</v>
          </cell>
          <cell r="AM53">
            <v>0</v>
          </cell>
          <cell r="AR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</row>
        <row r="54">
          <cell r="D54" t="str">
            <v>GBP</v>
          </cell>
          <cell r="I54">
            <v>0</v>
          </cell>
          <cell r="K54">
            <v>0</v>
          </cell>
          <cell r="P54">
            <v>0</v>
          </cell>
          <cell r="R54">
            <v>0</v>
          </cell>
          <cell r="W54">
            <v>0</v>
          </cell>
          <cell r="Y54">
            <v>0</v>
          </cell>
          <cell r="AD54">
            <v>0</v>
          </cell>
          <cell r="AF54">
            <v>0</v>
          </cell>
          <cell r="AK54">
            <v>0</v>
          </cell>
          <cell r="AM54">
            <v>0</v>
          </cell>
          <cell r="AR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</row>
        <row r="55">
          <cell r="I55">
            <v>0</v>
          </cell>
          <cell r="K55">
            <v>0</v>
          </cell>
          <cell r="P55">
            <v>0</v>
          </cell>
          <cell r="R55">
            <v>0</v>
          </cell>
          <cell r="W55">
            <v>0</v>
          </cell>
          <cell r="Y55">
            <v>0</v>
          </cell>
          <cell r="AD55">
            <v>0</v>
          </cell>
          <cell r="AF55">
            <v>0</v>
          </cell>
          <cell r="AK55">
            <v>0</v>
          </cell>
          <cell r="AM55">
            <v>0</v>
          </cell>
          <cell r="AR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</row>
        <row r="56">
          <cell r="D56" t="str">
            <v>GBP</v>
          </cell>
          <cell r="I56">
            <v>0</v>
          </cell>
          <cell r="K56">
            <v>0</v>
          </cell>
          <cell r="P56">
            <v>0</v>
          </cell>
          <cell r="R56">
            <v>0</v>
          </cell>
          <cell r="W56">
            <v>0</v>
          </cell>
          <cell r="Y56">
            <v>0</v>
          </cell>
          <cell r="AD56">
            <v>0</v>
          </cell>
          <cell r="AF56">
            <v>0</v>
          </cell>
          <cell r="AK56">
            <v>0</v>
          </cell>
          <cell r="AM56">
            <v>0</v>
          </cell>
          <cell r="AR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</row>
        <row r="57">
          <cell r="I57">
            <v>0</v>
          </cell>
          <cell r="K57">
            <v>0</v>
          </cell>
          <cell r="P57">
            <v>0</v>
          </cell>
          <cell r="R57">
            <v>0</v>
          </cell>
          <cell r="W57">
            <v>0</v>
          </cell>
          <cell r="Y57">
            <v>0</v>
          </cell>
          <cell r="AD57">
            <v>0</v>
          </cell>
          <cell r="AF57">
            <v>0</v>
          </cell>
          <cell r="AK57">
            <v>0</v>
          </cell>
          <cell r="AM57">
            <v>0</v>
          </cell>
          <cell r="AR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</row>
        <row r="58">
          <cell r="D58" t="str">
            <v>GBP</v>
          </cell>
          <cell r="I58">
            <v>0</v>
          </cell>
          <cell r="K58">
            <v>0</v>
          </cell>
          <cell r="P58">
            <v>0</v>
          </cell>
          <cell r="R58">
            <v>0</v>
          </cell>
          <cell r="W58">
            <v>0</v>
          </cell>
          <cell r="Y58">
            <v>0</v>
          </cell>
          <cell r="AD58">
            <v>0</v>
          </cell>
          <cell r="AF58">
            <v>0</v>
          </cell>
          <cell r="AK58">
            <v>0</v>
          </cell>
          <cell r="AM58">
            <v>0</v>
          </cell>
          <cell r="AR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</row>
        <row r="59">
          <cell r="I59">
            <v>0</v>
          </cell>
          <cell r="K59">
            <v>0</v>
          </cell>
          <cell r="P59">
            <v>0</v>
          </cell>
          <cell r="R59">
            <v>0</v>
          </cell>
          <cell r="W59">
            <v>0</v>
          </cell>
          <cell r="Y59">
            <v>0</v>
          </cell>
          <cell r="AD59">
            <v>0</v>
          </cell>
          <cell r="AF59">
            <v>0</v>
          </cell>
          <cell r="AK59">
            <v>0</v>
          </cell>
          <cell r="AM59">
            <v>0</v>
          </cell>
          <cell r="AR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</row>
        <row r="60">
          <cell r="D60" t="str">
            <v>GBP</v>
          </cell>
          <cell r="I60">
            <v>0</v>
          </cell>
          <cell r="K60">
            <v>0</v>
          </cell>
          <cell r="P60">
            <v>0</v>
          </cell>
          <cell r="R60">
            <v>0</v>
          </cell>
          <cell r="W60">
            <v>0</v>
          </cell>
          <cell r="Y60">
            <v>0</v>
          </cell>
          <cell r="AD60">
            <v>0</v>
          </cell>
          <cell r="AF60">
            <v>0</v>
          </cell>
          <cell r="AK60">
            <v>0</v>
          </cell>
          <cell r="AM60">
            <v>0</v>
          </cell>
          <cell r="AR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</row>
        <row r="61">
          <cell r="C61" t="str">
            <v>India Regional Office</v>
          </cell>
          <cell r="D61" t="str">
            <v xml:space="preserve">INR  </v>
          </cell>
          <cell r="E61">
            <v>4982</v>
          </cell>
          <cell r="F61">
            <v>5850</v>
          </cell>
          <cell r="G61">
            <v>1800</v>
          </cell>
          <cell r="H61">
            <v>800</v>
          </cell>
          <cell r="I61">
            <v>0</v>
          </cell>
          <cell r="J61">
            <v>4960</v>
          </cell>
          <cell r="K61">
            <v>18392</v>
          </cell>
          <cell r="L61">
            <v>4600</v>
          </cell>
          <cell r="M61">
            <v>4600</v>
          </cell>
          <cell r="N61">
            <v>1000</v>
          </cell>
          <cell r="O61">
            <v>0</v>
          </cell>
          <cell r="P61">
            <v>0</v>
          </cell>
          <cell r="Q61">
            <v>5700</v>
          </cell>
          <cell r="R61">
            <v>15900</v>
          </cell>
          <cell r="S61">
            <v>4600</v>
          </cell>
          <cell r="T61">
            <v>4000</v>
          </cell>
          <cell r="U61">
            <v>1000</v>
          </cell>
          <cell r="V61">
            <v>0</v>
          </cell>
          <cell r="W61">
            <v>0</v>
          </cell>
          <cell r="X61">
            <v>5700</v>
          </cell>
          <cell r="Y61">
            <v>15300</v>
          </cell>
          <cell r="Z61">
            <v>4600</v>
          </cell>
          <cell r="AA61">
            <v>4000</v>
          </cell>
          <cell r="AB61">
            <v>1000</v>
          </cell>
          <cell r="AC61">
            <v>0</v>
          </cell>
          <cell r="AD61">
            <v>0</v>
          </cell>
          <cell r="AE61">
            <v>5700</v>
          </cell>
          <cell r="AF61">
            <v>15300</v>
          </cell>
          <cell r="AG61">
            <v>4600</v>
          </cell>
          <cell r="AH61">
            <v>4000</v>
          </cell>
          <cell r="AI61">
            <v>1000</v>
          </cell>
          <cell r="AJ61">
            <v>0</v>
          </cell>
          <cell r="AK61">
            <v>0</v>
          </cell>
          <cell r="AL61">
            <v>5700</v>
          </cell>
          <cell r="AM61">
            <v>15300</v>
          </cell>
          <cell r="AN61">
            <v>4600</v>
          </cell>
          <cell r="AO61">
            <v>4000</v>
          </cell>
          <cell r="AP61">
            <v>1000</v>
          </cell>
          <cell r="AQ61">
            <v>0</v>
          </cell>
          <cell r="AR61">
            <v>0</v>
          </cell>
          <cell r="AS61">
            <v>5700</v>
          </cell>
          <cell r="AT61">
            <v>15300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</row>
        <row r="62">
          <cell r="C62" t="str">
            <v>India Regional Office</v>
          </cell>
          <cell r="D62" t="str">
            <v>GBP</v>
          </cell>
          <cell r="I62">
            <v>0</v>
          </cell>
          <cell r="K62">
            <v>0</v>
          </cell>
          <cell r="P62">
            <v>0</v>
          </cell>
          <cell r="R62">
            <v>0</v>
          </cell>
          <cell r="W62">
            <v>0</v>
          </cell>
          <cell r="Y62">
            <v>0</v>
          </cell>
          <cell r="AD62">
            <v>0</v>
          </cell>
          <cell r="AF62">
            <v>0</v>
          </cell>
          <cell r="AK62">
            <v>0</v>
          </cell>
          <cell r="AM62">
            <v>0</v>
          </cell>
          <cell r="AR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</row>
        <row r="63">
          <cell r="C63" t="str">
            <v>North India</v>
          </cell>
          <cell r="D63" t="str">
            <v xml:space="preserve">INR  </v>
          </cell>
          <cell r="E63">
            <v>23177</v>
          </cell>
          <cell r="F63">
            <v>6578</v>
          </cell>
          <cell r="G63">
            <v>0</v>
          </cell>
          <cell r="H63">
            <v>14444</v>
          </cell>
          <cell r="I63">
            <v>5932</v>
          </cell>
          <cell r="J63">
            <v>1342</v>
          </cell>
          <cell r="K63">
            <v>51473</v>
          </cell>
          <cell r="L63">
            <v>29350</v>
          </cell>
          <cell r="M63">
            <v>8283</v>
          </cell>
          <cell r="N63">
            <v>500</v>
          </cell>
          <cell r="O63">
            <v>15306</v>
          </cell>
          <cell r="P63">
            <v>7244</v>
          </cell>
          <cell r="Q63">
            <v>1200</v>
          </cell>
          <cell r="R63">
            <v>61883</v>
          </cell>
          <cell r="S63">
            <v>29440</v>
          </cell>
          <cell r="T63">
            <v>8853</v>
          </cell>
          <cell r="U63">
            <v>2000</v>
          </cell>
          <cell r="V63">
            <v>14053</v>
          </cell>
          <cell r="W63">
            <v>7526</v>
          </cell>
          <cell r="X63">
            <v>1320</v>
          </cell>
          <cell r="Y63">
            <v>63192</v>
          </cell>
          <cell r="Z63">
            <v>27633</v>
          </cell>
          <cell r="AA63">
            <v>9679</v>
          </cell>
          <cell r="AB63">
            <v>3500</v>
          </cell>
          <cell r="AC63">
            <v>16440</v>
          </cell>
          <cell r="AD63">
            <v>8202</v>
          </cell>
          <cell r="AE63">
            <v>1452</v>
          </cell>
          <cell r="AF63">
            <v>66906</v>
          </cell>
          <cell r="AG63">
            <v>30276</v>
          </cell>
          <cell r="AH63">
            <v>10539</v>
          </cell>
          <cell r="AI63">
            <v>2500</v>
          </cell>
          <cell r="AJ63">
            <v>17785</v>
          </cell>
          <cell r="AK63">
            <v>9128</v>
          </cell>
          <cell r="AL63">
            <v>1597</v>
          </cell>
          <cell r="AM63">
            <v>71825</v>
          </cell>
          <cell r="AN63">
            <v>30276</v>
          </cell>
          <cell r="AO63">
            <v>10539</v>
          </cell>
          <cell r="AP63">
            <v>2500</v>
          </cell>
          <cell r="AQ63">
            <v>17785</v>
          </cell>
          <cell r="AR63">
            <v>9128</v>
          </cell>
          <cell r="AS63">
            <v>1597</v>
          </cell>
          <cell r="AT63">
            <v>71825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</row>
        <row r="64">
          <cell r="C64" t="str">
            <v>North India</v>
          </cell>
          <cell r="D64" t="str">
            <v>GBP</v>
          </cell>
          <cell r="I64">
            <v>0</v>
          </cell>
          <cell r="K64">
            <v>0</v>
          </cell>
          <cell r="P64">
            <v>0</v>
          </cell>
          <cell r="R64">
            <v>0</v>
          </cell>
          <cell r="W64">
            <v>0</v>
          </cell>
          <cell r="Y64">
            <v>0</v>
          </cell>
          <cell r="AD64">
            <v>0</v>
          </cell>
          <cell r="AF64">
            <v>0</v>
          </cell>
          <cell r="AK64">
            <v>0</v>
          </cell>
          <cell r="AM64">
            <v>0</v>
          </cell>
          <cell r="AR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</row>
        <row r="65">
          <cell r="C65" t="str">
            <v>North East India</v>
          </cell>
          <cell r="D65" t="str">
            <v xml:space="preserve">INR  </v>
          </cell>
          <cell r="E65">
            <v>32531</v>
          </cell>
          <cell r="F65">
            <v>6433</v>
          </cell>
          <cell r="G65">
            <v>3324</v>
          </cell>
          <cell r="H65">
            <v>6894</v>
          </cell>
          <cell r="I65">
            <v>6800</v>
          </cell>
          <cell r="J65">
            <v>11706</v>
          </cell>
          <cell r="K65">
            <v>67688</v>
          </cell>
          <cell r="L65">
            <v>26418</v>
          </cell>
          <cell r="M65">
            <v>11023</v>
          </cell>
          <cell r="N65">
            <v>4000</v>
          </cell>
          <cell r="O65">
            <v>7100</v>
          </cell>
          <cell r="P65">
            <v>7200</v>
          </cell>
          <cell r="Q65">
            <v>10765</v>
          </cell>
          <cell r="R65">
            <v>66506</v>
          </cell>
          <cell r="S65">
            <v>26668</v>
          </cell>
          <cell r="T65">
            <v>12080</v>
          </cell>
          <cell r="U65">
            <v>4200</v>
          </cell>
          <cell r="V65">
            <v>7100</v>
          </cell>
          <cell r="W65">
            <v>7913</v>
          </cell>
          <cell r="X65">
            <v>11233</v>
          </cell>
          <cell r="Y65">
            <v>69194</v>
          </cell>
          <cell r="Z65">
            <v>27888</v>
          </cell>
          <cell r="AA65">
            <v>14230</v>
          </cell>
          <cell r="AB65">
            <v>3800</v>
          </cell>
          <cell r="AC65">
            <v>7200</v>
          </cell>
          <cell r="AD65">
            <v>8707</v>
          </cell>
          <cell r="AE65">
            <v>11204</v>
          </cell>
          <cell r="AF65">
            <v>73029</v>
          </cell>
          <cell r="AG65">
            <v>30800</v>
          </cell>
          <cell r="AH65">
            <v>14960</v>
          </cell>
          <cell r="AI65">
            <v>2600</v>
          </cell>
          <cell r="AJ65">
            <v>7100</v>
          </cell>
          <cell r="AK65">
            <v>9540</v>
          </cell>
          <cell r="AL65">
            <v>11794</v>
          </cell>
          <cell r="AM65">
            <v>76794</v>
          </cell>
          <cell r="AN65">
            <v>30800</v>
          </cell>
          <cell r="AO65">
            <v>14960</v>
          </cell>
          <cell r="AP65">
            <v>2600</v>
          </cell>
          <cell r="AQ65">
            <v>7100</v>
          </cell>
          <cell r="AR65">
            <v>9540</v>
          </cell>
          <cell r="AS65">
            <v>11794</v>
          </cell>
          <cell r="AT65">
            <v>76794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</row>
        <row r="66">
          <cell r="C66" t="str">
            <v>North East India</v>
          </cell>
          <cell r="D66" t="str">
            <v>GBP</v>
          </cell>
          <cell r="I66">
            <v>0</v>
          </cell>
          <cell r="K66">
            <v>0</v>
          </cell>
          <cell r="P66">
            <v>0</v>
          </cell>
          <cell r="R66">
            <v>0</v>
          </cell>
          <cell r="W66">
            <v>0</v>
          </cell>
          <cell r="Y66">
            <v>0</v>
          </cell>
          <cell r="AD66">
            <v>0</v>
          </cell>
          <cell r="AF66">
            <v>0</v>
          </cell>
          <cell r="AK66">
            <v>0</v>
          </cell>
          <cell r="AM66">
            <v>0</v>
          </cell>
          <cell r="AR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</row>
        <row r="67">
          <cell r="C67" t="str">
            <v>North West India</v>
          </cell>
          <cell r="D67" t="str">
            <v xml:space="preserve">INR  </v>
          </cell>
          <cell r="E67">
            <v>34303</v>
          </cell>
          <cell r="F67">
            <v>6287</v>
          </cell>
          <cell r="G67">
            <v>0</v>
          </cell>
          <cell r="H67">
            <v>0</v>
          </cell>
          <cell r="I67">
            <v>6455</v>
          </cell>
          <cell r="J67">
            <v>383</v>
          </cell>
          <cell r="K67">
            <v>47428</v>
          </cell>
          <cell r="L67">
            <v>32031</v>
          </cell>
          <cell r="M67">
            <v>8387</v>
          </cell>
          <cell r="N67">
            <v>1000</v>
          </cell>
          <cell r="O67">
            <v>0</v>
          </cell>
          <cell r="P67">
            <v>7571</v>
          </cell>
          <cell r="Q67">
            <v>1730</v>
          </cell>
          <cell r="R67">
            <v>50719</v>
          </cell>
          <cell r="S67">
            <v>31217</v>
          </cell>
          <cell r="T67">
            <v>8387</v>
          </cell>
          <cell r="U67">
            <v>800</v>
          </cell>
          <cell r="V67">
            <v>0</v>
          </cell>
          <cell r="W67">
            <v>7221</v>
          </cell>
          <cell r="X67">
            <v>1230</v>
          </cell>
          <cell r="Y67">
            <v>48855</v>
          </cell>
          <cell r="Z67">
            <v>31807</v>
          </cell>
          <cell r="AA67">
            <v>8387</v>
          </cell>
          <cell r="AB67">
            <v>800</v>
          </cell>
          <cell r="AC67">
            <v>0</v>
          </cell>
          <cell r="AD67">
            <v>7645</v>
          </cell>
          <cell r="AE67">
            <v>530</v>
          </cell>
          <cell r="AF67">
            <v>49169</v>
          </cell>
          <cell r="AG67">
            <v>32095</v>
          </cell>
          <cell r="AH67">
            <v>8387</v>
          </cell>
          <cell r="AI67">
            <v>800</v>
          </cell>
          <cell r="AJ67">
            <v>0</v>
          </cell>
          <cell r="AK67">
            <v>8099</v>
          </cell>
          <cell r="AL67">
            <v>530</v>
          </cell>
          <cell r="AM67">
            <v>49911</v>
          </cell>
          <cell r="AN67">
            <v>32095</v>
          </cell>
          <cell r="AO67">
            <v>8387</v>
          </cell>
          <cell r="AP67">
            <v>800</v>
          </cell>
          <cell r="AQ67">
            <v>0</v>
          </cell>
          <cell r="AR67">
            <v>8099</v>
          </cell>
          <cell r="AS67">
            <v>530</v>
          </cell>
          <cell r="AT67">
            <v>49911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</row>
        <row r="68">
          <cell r="C68" t="str">
            <v>North West India</v>
          </cell>
          <cell r="D68" t="str">
            <v>GBP</v>
          </cell>
          <cell r="I68">
            <v>0</v>
          </cell>
          <cell r="K68">
            <v>0</v>
          </cell>
          <cell r="P68">
            <v>0</v>
          </cell>
          <cell r="R68">
            <v>0</v>
          </cell>
          <cell r="W68">
            <v>0</v>
          </cell>
          <cell r="Y68">
            <v>0</v>
          </cell>
          <cell r="AD68">
            <v>0</v>
          </cell>
          <cell r="AF68">
            <v>0</v>
          </cell>
          <cell r="AK68">
            <v>0</v>
          </cell>
          <cell r="AM68">
            <v>0</v>
          </cell>
          <cell r="AR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</row>
        <row r="69">
          <cell r="C69" t="str">
            <v>South India</v>
          </cell>
          <cell r="D69" t="str">
            <v xml:space="preserve">INR  </v>
          </cell>
          <cell r="E69">
            <v>30337</v>
          </cell>
          <cell r="F69">
            <v>5671</v>
          </cell>
          <cell r="G69">
            <v>800</v>
          </cell>
          <cell r="H69">
            <v>8396</v>
          </cell>
          <cell r="I69">
            <v>5388</v>
          </cell>
          <cell r="J69">
            <v>-5078</v>
          </cell>
          <cell r="K69">
            <v>45514</v>
          </cell>
          <cell r="L69">
            <v>30348</v>
          </cell>
          <cell r="M69">
            <v>6221</v>
          </cell>
          <cell r="N69">
            <v>1980</v>
          </cell>
          <cell r="O69">
            <v>10178</v>
          </cell>
          <cell r="P69">
            <v>5940</v>
          </cell>
          <cell r="Q69">
            <v>5300</v>
          </cell>
          <cell r="R69">
            <v>59967</v>
          </cell>
          <cell r="S69">
            <v>28888</v>
          </cell>
          <cell r="T69">
            <v>6221</v>
          </cell>
          <cell r="U69">
            <v>2080</v>
          </cell>
          <cell r="V69">
            <v>10553</v>
          </cell>
          <cell r="W69">
            <v>6519</v>
          </cell>
          <cell r="X69">
            <v>5800</v>
          </cell>
          <cell r="Y69">
            <v>60061</v>
          </cell>
          <cell r="Z69">
            <v>30306</v>
          </cell>
          <cell r="AA69">
            <v>6221</v>
          </cell>
          <cell r="AB69">
            <v>2080</v>
          </cell>
          <cell r="AC69">
            <v>10724</v>
          </cell>
          <cell r="AD69">
            <v>7172</v>
          </cell>
          <cell r="AE69">
            <v>5800</v>
          </cell>
          <cell r="AF69">
            <v>62303</v>
          </cell>
          <cell r="AG69">
            <v>30298</v>
          </cell>
          <cell r="AH69">
            <v>6200</v>
          </cell>
          <cell r="AI69">
            <v>2000</v>
          </cell>
          <cell r="AJ69">
            <v>10800</v>
          </cell>
          <cell r="AK69">
            <v>7889</v>
          </cell>
          <cell r="AL69">
            <v>5800</v>
          </cell>
          <cell r="AM69">
            <v>62987</v>
          </cell>
          <cell r="AN69">
            <v>30298</v>
          </cell>
          <cell r="AO69">
            <v>6200</v>
          </cell>
          <cell r="AP69">
            <v>2000</v>
          </cell>
          <cell r="AQ69">
            <v>10800</v>
          </cell>
          <cell r="AR69">
            <v>7889</v>
          </cell>
          <cell r="AS69">
            <v>5800</v>
          </cell>
          <cell r="AT69">
            <v>62987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</row>
        <row r="70">
          <cell r="C70" t="str">
            <v>South India</v>
          </cell>
          <cell r="D70" t="str">
            <v>GBP</v>
          </cell>
          <cell r="I70">
            <v>0</v>
          </cell>
          <cell r="K70">
            <v>0</v>
          </cell>
          <cell r="P70">
            <v>0</v>
          </cell>
          <cell r="R70">
            <v>0</v>
          </cell>
          <cell r="W70">
            <v>0</v>
          </cell>
          <cell r="Y70">
            <v>0</v>
          </cell>
          <cell r="AD70">
            <v>0</v>
          </cell>
          <cell r="AF70">
            <v>0</v>
          </cell>
          <cell r="AK70">
            <v>0</v>
          </cell>
          <cell r="AM70">
            <v>0</v>
          </cell>
          <cell r="AR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</row>
        <row r="71">
          <cell r="I71">
            <v>0</v>
          </cell>
          <cell r="K71">
            <v>0</v>
          </cell>
          <cell r="P71">
            <v>0</v>
          </cell>
          <cell r="R71">
            <v>0</v>
          </cell>
          <cell r="W71">
            <v>0</v>
          </cell>
          <cell r="Y71">
            <v>0</v>
          </cell>
          <cell r="AD71">
            <v>0</v>
          </cell>
          <cell r="AF71">
            <v>0</v>
          </cell>
          <cell r="AK71">
            <v>0</v>
          </cell>
          <cell r="AM71">
            <v>0</v>
          </cell>
          <cell r="AR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</row>
        <row r="72">
          <cell r="D72" t="str">
            <v>GBP</v>
          </cell>
          <cell r="I72">
            <v>0</v>
          </cell>
          <cell r="K72">
            <v>0</v>
          </cell>
          <cell r="P72">
            <v>0</v>
          </cell>
          <cell r="R72">
            <v>0</v>
          </cell>
          <cell r="W72">
            <v>0</v>
          </cell>
          <cell r="Y72">
            <v>0</v>
          </cell>
          <cell r="AD72">
            <v>0</v>
          </cell>
          <cell r="AF72">
            <v>0</v>
          </cell>
          <cell r="AK72">
            <v>0</v>
          </cell>
          <cell r="AM72">
            <v>0</v>
          </cell>
          <cell r="AR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</row>
        <row r="73">
          <cell r="I73">
            <v>0</v>
          </cell>
          <cell r="K73">
            <v>0</v>
          </cell>
          <cell r="P73">
            <v>0</v>
          </cell>
          <cell r="R73">
            <v>0</v>
          </cell>
          <cell r="W73">
            <v>0</v>
          </cell>
          <cell r="Y73">
            <v>0</v>
          </cell>
          <cell r="AD73">
            <v>0</v>
          </cell>
          <cell r="AF73">
            <v>0</v>
          </cell>
          <cell r="AK73">
            <v>0</v>
          </cell>
          <cell r="AM73">
            <v>0</v>
          </cell>
          <cell r="AR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</row>
        <row r="74">
          <cell r="D74" t="str">
            <v>GBP</v>
          </cell>
          <cell r="I74">
            <v>0</v>
          </cell>
          <cell r="K74">
            <v>0</v>
          </cell>
          <cell r="P74">
            <v>0</v>
          </cell>
          <cell r="R74">
            <v>0</v>
          </cell>
          <cell r="W74">
            <v>0</v>
          </cell>
          <cell r="Y74">
            <v>0</v>
          </cell>
          <cell r="AD74">
            <v>0</v>
          </cell>
          <cell r="AF74">
            <v>0</v>
          </cell>
          <cell r="AK74">
            <v>0</v>
          </cell>
          <cell r="AM74">
            <v>0</v>
          </cell>
          <cell r="AR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</row>
        <row r="75">
          <cell r="I75">
            <v>0</v>
          </cell>
          <cell r="K75">
            <v>0</v>
          </cell>
          <cell r="P75">
            <v>0</v>
          </cell>
          <cell r="R75">
            <v>0</v>
          </cell>
          <cell r="W75">
            <v>0</v>
          </cell>
          <cell r="Y75">
            <v>0</v>
          </cell>
          <cell r="AD75">
            <v>0</v>
          </cell>
          <cell r="AF75">
            <v>0</v>
          </cell>
          <cell r="AK75">
            <v>0</v>
          </cell>
          <cell r="AM75">
            <v>0</v>
          </cell>
          <cell r="AR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</row>
        <row r="76">
          <cell r="D76" t="str">
            <v>GBP</v>
          </cell>
          <cell r="I76">
            <v>0</v>
          </cell>
          <cell r="K76">
            <v>0</v>
          </cell>
          <cell r="P76">
            <v>0</v>
          </cell>
          <cell r="R76">
            <v>0</v>
          </cell>
          <cell r="W76">
            <v>0</v>
          </cell>
          <cell r="Y76">
            <v>0</v>
          </cell>
          <cell r="AD76">
            <v>0</v>
          </cell>
          <cell r="AF76">
            <v>0</v>
          </cell>
          <cell r="AK76">
            <v>0</v>
          </cell>
          <cell r="AM76">
            <v>0</v>
          </cell>
          <cell r="AR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</row>
        <row r="77">
          <cell r="I77">
            <v>0</v>
          </cell>
          <cell r="K77">
            <v>0</v>
          </cell>
          <cell r="P77">
            <v>0</v>
          </cell>
          <cell r="R77">
            <v>0</v>
          </cell>
          <cell r="W77">
            <v>0</v>
          </cell>
          <cell r="Y77">
            <v>0</v>
          </cell>
          <cell r="AD77">
            <v>0</v>
          </cell>
          <cell r="AF77">
            <v>0</v>
          </cell>
          <cell r="AK77">
            <v>0</v>
          </cell>
          <cell r="AM77">
            <v>0</v>
          </cell>
          <cell r="AR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</row>
        <row r="78">
          <cell r="D78" t="str">
            <v>GBP</v>
          </cell>
          <cell r="I78">
            <v>0</v>
          </cell>
          <cell r="K78">
            <v>0</v>
          </cell>
          <cell r="P78">
            <v>0</v>
          </cell>
          <cell r="R78">
            <v>0</v>
          </cell>
          <cell r="W78">
            <v>0</v>
          </cell>
          <cell r="Y78">
            <v>0</v>
          </cell>
          <cell r="AD78">
            <v>0</v>
          </cell>
          <cell r="AF78">
            <v>0</v>
          </cell>
          <cell r="AK78">
            <v>0</v>
          </cell>
          <cell r="AM78">
            <v>0</v>
          </cell>
          <cell r="AR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</row>
        <row r="79">
          <cell r="I79">
            <v>0</v>
          </cell>
          <cell r="K79">
            <v>0</v>
          </cell>
          <cell r="P79">
            <v>0</v>
          </cell>
          <cell r="R79">
            <v>0</v>
          </cell>
          <cell r="W79">
            <v>0</v>
          </cell>
          <cell r="Y79">
            <v>0</v>
          </cell>
          <cell r="AD79">
            <v>0</v>
          </cell>
          <cell r="AF79">
            <v>0</v>
          </cell>
          <cell r="AK79">
            <v>0</v>
          </cell>
          <cell r="AM79">
            <v>0</v>
          </cell>
          <cell r="AR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</row>
        <row r="80">
          <cell r="D80" t="str">
            <v>GBP</v>
          </cell>
          <cell r="I80">
            <v>0</v>
          </cell>
          <cell r="K80">
            <v>0</v>
          </cell>
          <cell r="P80">
            <v>0</v>
          </cell>
          <cell r="R80">
            <v>0</v>
          </cell>
          <cell r="W80">
            <v>0</v>
          </cell>
          <cell r="Y80">
            <v>0</v>
          </cell>
          <cell r="AD80">
            <v>0</v>
          </cell>
          <cell r="AF80">
            <v>0</v>
          </cell>
          <cell r="AK80">
            <v>0</v>
          </cell>
          <cell r="AM80">
            <v>0</v>
          </cell>
          <cell r="AR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</row>
        <row r="81">
          <cell r="C81" t="str">
            <v>Bangladesh</v>
          </cell>
          <cell r="D81" t="str">
            <v xml:space="preserve">BDT  </v>
          </cell>
          <cell r="E81">
            <v>121370</v>
          </cell>
          <cell r="F81">
            <v>8652</v>
          </cell>
          <cell r="G81">
            <v>30762</v>
          </cell>
          <cell r="H81">
            <v>2500</v>
          </cell>
          <cell r="I81">
            <v>23933</v>
          </cell>
          <cell r="J81">
            <v>0</v>
          </cell>
          <cell r="K81">
            <v>187217</v>
          </cell>
          <cell r="L81">
            <v>75543</v>
          </cell>
          <cell r="M81">
            <v>9662</v>
          </cell>
          <cell r="N81">
            <v>28822</v>
          </cell>
          <cell r="O81">
            <v>2174</v>
          </cell>
          <cell r="P81">
            <v>24000</v>
          </cell>
          <cell r="Q81">
            <v>0</v>
          </cell>
          <cell r="R81">
            <v>140201</v>
          </cell>
          <cell r="S81">
            <v>60902</v>
          </cell>
          <cell r="T81">
            <v>8700</v>
          </cell>
          <cell r="U81">
            <v>23950</v>
          </cell>
          <cell r="V81">
            <v>2000</v>
          </cell>
          <cell r="W81">
            <v>24000</v>
          </cell>
          <cell r="X81">
            <v>0</v>
          </cell>
          <cell r="Y81">
            <v>119552</v>
          </cell>
          <cell r="Z81">
            <v>61752</v>
          </cell>
          <cell r="AA81">
            <v>8700</v>
          </cell>
          <cell r="AB81">
            <v>23100</v>
          </cell>
          <cell r="AC81">
            <v>2000</v>
          </cell>
          <cell r="AD81">
            <v>24000</v>
          </cell>
          <cell r="AE81">
            <v>0</v>
          </cell>
          <cell r="AF81">
            <v>119552</v>
          </cell>
          <cell r="AG81">
            <v>63243</v>
          </cell>
          <cell r="AH81">
            <v>8200</v>
          </cell>
          <cell r="AI81">
            <v>15600</v>
          </cell>
          <cell r="AJ81">
            <v>2000</v>
          </cell>
          <cell r="AK81">
            <v>24000</v>
          </cell>
          <cell r="AL81">
            <v>0</v>
          </cell>
          <cell r="AM81">
            <v>113043</v>
          </cell>
          <cell r="AN81">
            <v>63243</v>
          </cell>
          <cell r="AO81">
            <v>8200</v>
          </cell>
          <cell r="AP81">
            <v>15600</v>
          </cell>
          <cell r="AQ81">
            <v>2000</v>
          </cell>
          <cell r="AR81">
            <v>24000</v>
          </cell>
          <cell r="AS81">
            <v>0</v>
          </cell>
          <cell r="AT81">
            <v>113043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</row>
        <row r="82">
          <cell r="C82" t="str">
            <v>Bangladesh</v>
          </cell>
          <cell r="D82" t="str">
            <v>GBP</v>
          </cell>
          <cell r="I82">
            <v>0</v>
          </cell>
          <cell r="K82">
            <v>0</v>
          </cell>
          <cell r="P82">
            <v>0</v>
          </cell>
          <cell r="R82">
            <v>0</v>
          </cell>
          <cell r="W82">
            <v>0</v>
          </cell>
          <cell r="Y82">
            <v>0</v>
          </cell>
          <cell r="AD82">
            <v>0</v>
          </cell>
          <cell r="AF82">
            <v>0</v>
          </cell>
          <cell r="AK82">
            <v>0</v>
          </cell>
          <cell r="AM82">
            <v>0</v>
          </cell>
          <cell r="AR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</row>
        <row r="83">
          <cell r="C83" t="str">
            <v>Pakistan</v>
          </cell>
          <cell r="D83" t="str">
            <v xml:space="preserve">PKR  </v>
          </cell>
          <cell r="E83">
            <v>89351</v>
          </cell>
          <cell r="F83">
            <v>2405</v>
          </cell>
          <cell r="G83">
            <v>4100</v>
          </cell>
          <cell r="H83">
            <v>42563</v>
          </cell>
          <cell r="I83">
            <v>24654</v>
          </cell>
          <cell r="J83">
            <v>626</v>
          </cell>
          <cell r="K83">
            <v>163699</v>
          </cell>
          <cell r="L83">
            <v>66384</v>
          </cell>
          <cell r="M83">
            <v>8000</v>
          </cell>
          <cell r="N83">
            <v>8500</v>
          </cell>
          <cell r="O83">
            <v>50539</v>
          </cell>
          <cell r="P83">
            <v>26336</v>
          </cell>
          <cell r="Q83">
            <v>775</v>
          </cell>
          <cell r="R83">
            <v>160534</v>
          </cell>
          <cell r="S83">
            <v>66384</v>
          </cell>
          <cell r="T83">
            <v>13000</v>
          </cell>
          <cell r="U83">
            <v>6400</v>
          </cell>
          <cell r="V83">
            <v>44142</v>
          </cell>
          <cell r="W83">
            <v>29603</v>
          </cell>
          <cell r="X83">
            <v>775</v>
          </cell>
          <cell r="Y83">
            <v>160304</v>
          </cell>
          <cell r="Z83">
            <v>66384</v>
          </cell>
          <cell r="AA83">
            <v>13000</v>
          </cell>
          <cell r="AB83">
            <v>6100</v>
          </cell>
          <cell r="AC83">
            <v>45142</v>
          </cell>
          <cell r="AD83">
            <v>28632</v>
          </cell>
          <cell r="AE83">
            <v>775</v>
          </cell>
          <cell r="AF83">
            <v>160033</v>
          </cell>
          <cell r="AG83">
            <v>63884</v>
          </cell>
          <cell r="AH83">
            <v>13000</v>
          </cell>
          <cell r="AI83">
            <v>5900</v>
          </cell>
          <cell r="AJ83">
            <v>38427</v>
          </cell>
          <cell r="AK83">
            <v>30064</v>
          </cell>
          <cell r="AL83">
            <v>775</v>
          </cell>
          <cell r="AM83">
            <v>152050</v>
          </cell>
          <cell r="AN83">
            <v>63884</v>
          </cell>
          <cell r="AO83">
            <v>13000</v>
          </cell>
          <cell r="AP83">
            <v>5900</v>
          </cell>
          <cell r="AQ83">
            <v>38427</v>
          </cell>
          <cell r="AR83">
            <v>30064</v>
          </cell>
          <cell r="AS83">
            <v>775</v>
          </cell>
          <cell r="AT83">
            <v>152050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</row>
        <row r="84">
          <cell r="C84" t="str">
            <v>Pakistan</v>
          </cell>
          <cell r="D84" t="str">
            <v>GBP</v>
          </cell>
          <cell r="I84">
            <v>0</v>
          </cell>
          <cell r="K84">
            <v>0</v>
          </cell>
          <cell r="P84">
            <v>0</v>
          </cell>
          <cell r="R84">
            <v>0</v>
          </cell>
          <cell r="W84">
            <v>0</v>
          </cell>
          <cell r="Y84">
            <v>0</v>
          </cell>
          <cell r="AD84">
            <v>0</v>
          </cell>
          <cell r="AF84">
            <v>0</v>
          </cell>
          <cell r="AK84">
            <v>0</v>
          </cell>
          <cell r="AM84">
            <v>0</v>
          </cell>
          <cell r="AR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</row>
        <row r="85">
          <cell r="C85" t="str">
            <v>Sri Lanka</v>
          </cell>
          <cell r="D85" t="str">
            <v xml:space="preserve">LKR  </v>
          </cell>
          <cell r="E85">
            <v>17925</v>
          </cell>
          <cell r="F85">
            <v>2923</v>
          </cell>
          <cell r="G85">
            <v>2505</v>
          </cell>
          <cell r="H85">
            <v>27664</v>
          </cell>
          <cell r="I85">
            <v>19906</v>
          </cell>
          <cell r="J85">
            <v>2086</v>
          </cell>
          <cell r="K85">
            <v>73009</v>
          </cell>
          <cell r="L85">
            <v>28500</v>
          </cell>
          <cell r="M85">
            <v>10000</v>
          </cell>
          <cell r="N85">
            <v>7500</v>
          </cell>
          <cell r="O85">
            <v>21358</v>
          </cell>
          <cell r="P85">
            <v>15924</v>
          </cell>
          <cell r="Q85">
            <v>1660</v>
          </cell>
          <cell r="R85">
            <v>84942</v>
          </cell>
          <cell r="S85">
            <v>24500</v>
          </cell>
          <cell r="T85">
            <v>8500</v>
          </cell>
          <cell r="U85">
            <v>8000</v>
          </cell>
          <cell r="V85">
            <v>22214</v>
          </cell>
          <cell r="W85">
            <v>19781</v>
          </cell>
          <cell r="X85">
            <v>2000</v>
          </cell>
          <cell r="Y85">
            <v>84995</v>
          </cell>
          <cell r="Z85">
            <v>19500</v>
          </cell>
          <cell r="AA85">
            <v>8500</v>
          </cell>
          <cell r="AB85">
            <v>8000</v>
          </cell>
          <cell r="AC85">
            <v>22358</v>
          </cell>
          <cell r="AD85">
            <v>19956</v>
          </cell>
          <cell r="AE85">
            <v>2000</v>
          </cell>
          <cell r="AF85">
            <v>80314</v>
          </cell>
          <cell r="AG85">
            <v>16500</v>
          </cell>
          <cell r="AH85">
            <v>6000</v>
          </cell>
          <cell r="AI85">
            <v>4000</v>
          </cell>
          <cell r="AJ85">
            <v>15100</v>
          </cell>
          <cell r="AK85">
            <v>19781</v>
          </cell>
          <cell r="AL85">
            <v>2000</v>
          </cell>
          <cell r="AM85">
            <v>63381</v>
          </cell>
          <cell r="AN85">
            <v>16500</v>
          </cell>
          <cell r="AO85">
            <v>6000</v>
          </cell>
          <cell r="AP85">
            <v>4000</v>
          </cell>
          <cell r="AQ85">
            <v>15100</v>
          </cell>
          <cell r="AR85">
            <v>19781</v>
          </cell>
          <cell r="AS85">
            <v>2000</v>
          </cell>
          <cell r="AT85">
            <v>63381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</row>
        <row r="86">
          <cell r="C86" t="str">
            <v>Sri Lanka</v>
          </cell>
          <cell r="D86" t="str">
            <v>GBP</v>
          </cell>
          <cell r="I86">
            <v>0</v>
          </cell>
          <cell r="K86">
            <v>0</v>
          </cell>
          <cell r="P86">
            <v>0</v>
          </cell>
          <cell r="R86">
            <v>0</v>
          </cell>
          <cell r="W86">
            <v>0</v>
          </cell>
          <cell r="Y86">
            <v>0</v>
          </cell>
          <cell r="AD86">
            <v>0</v>
          </cell>
          <cell r="AF86">
            <v>0</v>
          </cell>
          <cell r="AK86">
            <v>0</v>
          </cell>
          <cell r="AM86">
            <v>0</v>
          </cell>
          <cell r="AR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</row>
        <row r="87">
          <cell r="I87">
            <v>0</v>
          </cell>
          <cell r="K87">
            <v>0</v>
          </cell>
          <cell r="P87">
            <v>0</v>
          </cell>
          <cell r="R87">
            <v>0</v>
          </cell>
          <cell r="W87">
            <v>0</v>
          </cell>
          <cell r="Y87">
            <v>0</v>
          </cell>
          <cell r="AD87">
            <v>0</v>
          </cell>
          <cell r="AF87">
            <v>0</v>
          </cell>
          <cell r="AK87">
            <v>0</v>
          </cell>
          <cell r="AM87">
            <v>0</v>
          </cell>
          <cell r="AR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</row>
        <row r="88">
          <cell r="D88" t="str">
            <v>GBP</v>
          </cell>
          <cell r="I88">
            <v>0</v>
          </cell>
          <cell r="K88">
            <v>0</v>
          </cell>
          <cell r="P88">
            <v>0</v>
          </cell>
          <cell r="R88">
            <v>0</v>
          </cell>
          <cell r="W88">
            <v>0</v>
          </cell>
          <cell r="Y88">
            <v>0</v>
          </cell>
          <cell r="AD88">
            <v>0</v>
          </cell>
          <cell r="AF88">
            <v>0</v>
          </cell>
          <cell r="AK88">
            <v>0</v>
          </cell>
          <cell r="AM88">
            <v>0</v>
          </cell>
          <cell r="AR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</row>
        <row r="89">
          <cell r="I89">
            <v>0</v>
          </cell>
          <cell r="K89">
            <v>0</v>
          </cell>
          <cell r="P89">
            <v>0</v>
          </cell>
          <cell r="R89">
            <v>0</v>
          </cell>
          <cell r="W89">
            <v>0</v>
          </cell>
          <cell r="Y89">
            <v>0</v>
          </cell>
          <cell r="AD89">
            <v>0</v>
          </cell>
          <cell r="AF89">
            <v>0</v>
          </cell>
          <cell r="AK89">
            <v>0</v>
          </cell>
          <cell r="AM89">
            <v>0</v>
          </cell>
          <cell r="AR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</row>
        <row r="90">
          <cell r="D90" t="str">
            <v>GBP</v>
          </cell>
          <cell r="I90">
            <v>0</v>
          </cell>
          <cell r="K90">
            <v>0</v>
          </cell>
          <cell r="P90">
            <v>0</v>
          </cell>
          <cell r="R90">
            <v>0</v>
          </cell>
          <cell r="W90">
            <v>0</v>
          </cell>
          <cell r="Y90">
            <v>0</v>
          </cell>
          <cell r="AD90">
            <v>0</v>
          </cell>
          <cell r="AF90">
            <v>0</v>
          </cell>
          <cell r="AK90">
            <v>0</v>
          </cell>
          <cell r="AM90">
            <v>0</v>
          </cell>
          <cell r="AR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</row>
        <row r="91">
          <cell r="I91">
            <v>0</v>
          </cell>
          <cell r="K91">
            <v>0</v>
          </cell>
          <cell r="P91">
            <v>0</v>
          </cell>
          <cell r="R91">
            <v>0</v>
          </cell>
          <cell r="W91">
            <v>0</v>
          </cell>
          <cell r="Y91">
            <v>0</v>
          </cell>
          <cell r="AD91">
            <v>0</v>
          </cell>
          <cell r="AF91">
            <v>0</v>
          </cell>
          <cell r="AK91">
            <v>0</v>
          </cell>
          <cell r="AM91">
            <v>0</v>
          </cell>
          <cell r="AR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</row>
        <row r="92">
          <cell r="D92" t="str">
            <v>GBP</v>
          </cell>
          <cell r="I92">
            <v>0</v>
          </cell>
          <cell r="K92">
            <v>0</v>
          </cell>
          <cell r="P92">
            <v>0</v>
          </cell>
          <cell r="R92">
            <v>0</v>
          </cell>
          <cell r="W92">
            <v>0</v>
          </cell>
          <cell r="Y92">
            <v>0</v>
          </cell>
          <cell r="AD92">
            <v>0</v>
          </cell>
          <cell r="AF92">
            <v>0</v>
          </cell>
          <cell r="AK92">
            <v>0</v>
          </cell>
          <cell r="AM92">
            <v>0</v>
          </cell>
          <cell r="AR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</row>
        <row r="93">
          <cell r="I93">
            <v>0</v>
          </cell>
          <cell r="K93">
            <v>0</v>
          </cell>
          <cell r="P93">
            <v>0</v>
          </cell>
          <cell r="R93">
            <v>0</v>
          </cell>
          <cell r="W93">
            <v>0</v>
          </cell>
          <cell r="Y93">
            <v>0</v>
          </cell>
          <cell r="AD93">
            <v>0</v>
          </cell>
          <cell r="AF93">
            <v>0</v>
          </cell>
          <cell r="AK93">
            <v>0</v>
          </cell>
          <cell r="AM93">
            <v>0</v>
          </cell>
          <cell r="AR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</row>
        <row r="94">
          <cell r="D94" t="str">
            <v>GBP</v>
          </cell>
          <cell r="I94">
            <v>0</v>
          </cell>
          <cell r="K94">
            <v>0</v>
          </cell>
          <cell r="P94">
            <v>0</v>
          </cell>
          <cell r="R94">
            <v>0</v>
          </cell>
          <cell r="W94">
            <v>0</v>
          </cell>
          <cell r="Y94">
            <v>0</v>
          </cell>
          <cell r="AD94">
            <v>0</v>
          </cell>
          <cell r="AF94">
            <v>0</v>
          </cell>
          <cell r="AK94">
            <v>0</v>
          </cell>
          <cell r="AM94">
            <v>0</v>
          </cell>
          <cell r="AR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</row>
        <row r="95">
          <cell r="I95">
            <v>0</v>
          </cell>
          <cell r="K95">
            <v>0</v>
          </cell>
          <cell r="P95">
            <v>0</v>
          </cell>
          <cell r="R95">
            <v>0</v>
          </cell>
          <cell r="W95">
            <v>0</v>
          </cell>
          <cell r="Y95">
            <v>0</v>
          </cell>
          <cell r="AD95">
            <v>0</v>
          </cell>
          <cell r="AF95">
            <v>0</v>
          </cell>
          <cell r="AK95">
            <v>0</v>
          </cell>
          <cell r="AM95">
            <v>0</v>
          </cell>
          <cell r="AR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</row>
        <row r="96">
          <cell r="D96" t="str">
            <v>GBP</v>
          </cell>
          <cell r="I96">
            <v>0</v>
          </cell>
          <cell r="K96">
            <v>0</v>
          </cell>
          <cell r="P96">
            <v>0</v>
          </cell>
          <cell r="R96">
            <v>0</v>
          </cell>
          <cell r="W96">
            <v>0</v>
          </cell>
          <cell r="Y96">
            <v>0</v>
          </cell>
          <cell r="AD96">
            <v>0</v>
          </cell>
          <cell r="AF96">
            <v>0</v>
          </cell>
          <cell r="AK96">
            <v>0</v>
          </cell>
          <cell r="AM96">
            <v>0</v>
          </cell>
          <cell r="AR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</row>
        <row r="97">
          <cell r="C97" t="str">
            <v>WARO East Regional Office Projects</v>
          </cell>
          <cell r="D97" t="str">
            <v xml:space="preserve">GHC  </v>
          </cell>
          <cell r="F97">
            <v>0</v>
          </cell>
          <cell r="H97">
            <v>0</v>
          </cell>
          <cell r="I97">
            <v>0</v>
          </cell>
          <cell r="K97">
            <v>0</v>
          </cell>
          <cell r="L97">
            <v>118</v>
          </cell>
          <cell r="M97">
            <v>71</v>
          </cell>
          <cell r="N97">
            <v>95</v>
          </cell>
          <cell r="O97">
            <v>0</v>
          </cell>
          <cell r="P97">
            <v>0</v>
          </cell>
          <cell r="Q97">
            <v>119</v>
          </cell>
          <cell r="R97">
            <v>403</v>
          </cell>
          <cell r="S97">
            <v>237</v>
          </cell>
          <cell r="T97">
            <v>190</v>
          </cell>
          <cell r="U97">
            <v>237</v>
          </cell>
          <cell r="V97">
            <v>59</v>
          </cell>
          <cell r="W97">
            <v>0</v>
          </cell>
          <cell r="X97">
            <v>0</v>
          </cell>
          <cell r="Y97">
            <v>723</v>
          </cell>
          <cell r="Z97">
            <v>237</v>
          </cell>
          <cell r="AA97">
            <v>237</v>
          </cell>
          <cell r="AB97">
            <v>237</v>
          </cell>
          <cell r="AC97">
            <v>59</v>
          </cell>
          <cell r="AD97">
            <v>0</v>
          </cell>
          <cell r="AE97">
            <v>0</v>
          </cell>
          <cell r="AF97">
            <v>770</v>
          </cell>
          <cell r="AG97">
            <v>237</v>
          </cell>
          <cell r="AH97">
            <v>237</v>
          </cell>
          <cell r="AI97">
            <v>237</v>
          </cell>
          <cell r="AJ97">
            <v>59</v>
          </cell>
          <cell r="AK97">
            <v>0</v>
          </cell>
          <cell r="AL97">
            <v>0</v>
          </cell>
          <cell r="AM97">
            <v>770</v>
          </cell>
          <cell r="AN97">
            <v>237</v>
          </cell>
          <cell r="AO97">
            <v>237</v>
          </cell>
          <cell r="AP97">
            <v>237</v>
          </cell>
          <cell r="AQ97">
            <v>59</v>
          </cell>
          <cell r="AR97">
            <v>0</v>
          </cell>
          <cell r="AS97">
            <v>0</v>
          </cell>
          <cell r="AT97">
            <v>770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</row>
        <row r="98">
          <cell r="C98" t="str">
            <v>WARO East Regional Office Projects</v>
          </cell>
          <cell r="D98" t="str">
            <v>GBP</v>
          </cell>
          <cell r="I98">
            <v>0</v>
          </cell>
          <cell r="J98">
            <v>167</v>
          </cell>
          <cell r="K98">
            <v>167</v>
          </cell>
          <cell r="P98">
            <v>0</v>
          </cell>
          <cell r="R98">
            <v>0</v>
          </cell>
          <cell r="W98">
            <v>0</v>
          </cell>
          <cell r="Y98">
            <v>0</v>
          </cell>
          <cell r="AD98">
            <v>0</v>
          </cell>
          <cell r="AF98">
            <v>0</v>
          </cell>
          <cell r="AK98">
            <v>0</v>
          </cell>
          <cell r="AM98">
            <v>0</v>
          </cell>
          <cell r="AR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</row>
        <row r="99">
          <cell r="C99" t="str">
            <v>Benin</v>
          </cell>
          <cell r="D99" t="str">
            <v xml:space="preserve">XOF  </v>
          </cell>
          <cell r="E99">
            <v>49078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49078</v>
          </cell>
          <cell r="L99">
            <v>77911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77911</v>
          </cell>
          <cell r="S99">
            <v>88406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88406</v>
          </cell>
          <cell r="Z99">
            <v>94889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94889</v>
          </cell>
          <cell r="AG99">
            <v>100913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100913</v>
          </cell>
          <cell r="AN99">
            <v>100913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100913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</row>
        <row r="100">
          <cell r="C100" t="str">
            <v>Benin</v>
          </cell>
          <cell r="D100" t="str">
            <v>GBP</v>
          </cell>
          <cell r="I100">
            <v>0</v>
          </cell>
          <cell r="K100">
            <v>0</v>
          </cell>
          <cell r="P100">
            <v>0</v>
          </cell>
          <cell r="R100">
            <v>0</v>
          </cell>
          <cell r="W100">
            <v>0</v>
          </cell>
          <cell r="Y100">
            <v>0</v>
          </cell>
          <cell r="AD100">
            <v>0</v>
          </cell>
          <cell r="AF100">
            <v>0</v>
          </cell>
          <cell r="AK100">
            <v>0</v>
          </cell>
          <cell r="AM100">
            <v>0</v>
          </cell>
          <cell r="AR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</row>
        <row r="101">
          <cell r="C101" t="str">
            <v>Togo</v>
          </cell>
          <cell r="D101" t="str">
            <v xml:space="preserve">XOF  </v>
          </cell>
          <cell r="E101">
            <v>54763</v>
          </cell>
          <cell r="F101">
            <v>0</v>
          </cell>
          <cell r="G101">
            <v>8000</v>
          </cell>
          <cell r="H101">
            <v>0</v>
          </cell>
          <cell r="I101">
            <v>54934</v>
          </cell>
          <cell r="J101">
            <v>0</v>
          </cell>
          <cell r="K101">
            <v>117697</v>
          </cell>
          <cell r="L101">
            <v>60239</v>
          </cell>
          <cell r="M101">
            <v>0</v>
          </cell>
          <cell r="N101">
            <v>32000</v>
          </cell>
          <cell r="O101">
            <v>0</v>
          </cell>
          <cell r="P101">
            <v>88247</v>
          </cell>
          <cell r="Q101">
            <v>0</v>
          </cell>
          <cell r="R101">
            <v>180486</v>
          </cell>
          <cell r="S101">
            <v>63251</v>
          </cell>
          <cell r="T101">
            <v>0</v>
          </cell>
          <cell r="U101">
            <v>48000</v>
          </cell>
          <cell r="V101">
            <v>0</v>
          </cell>
          <cell r="W101">
            <v>94178</v>
          </cell>
          <cell r="X101">
            <v>0</v>
          </cell>
          <cell r="Y101">
            <v>205429</v>
          </cell>
          <cell r="Z101">
            <v>66414</v>
          </cell>
          <cell r="AA101">
            <v>0</v>
          </cell>
          <cell r="AB101">
            <v>52800</v>
          </cell>
          <cell r="AC101">
            <v>0</v>
          </cell>
          <cell r="AD101">
            <v>74200</v>
          </cell>
          <cell r="AE101">
            <v>0</v>
          </cell>
          <cell r="AF101">
            <v>193414</v>
          </cell>
          <cell r="AG101">
            <v>68406</v>
          </cell>
          <cell r="AH101">
            <v>0</v>
          </cell>
          <cell r="AI101">
            <v>58080</v>
          </cell>
          <cell r="AJ101">
            <v>0</v>
          </cell>
          <cell r="AK101">
            <v>74232</v>
          </cell>
          <cell r="AL101">
            <v>0</v>
          </cell>
          <cell r="AM101">
            <v>200718</v>
          </cell>
          <cell r="AN101">
            <v>68406</v>
          </cell>
          <cell r="AO101">
            <v>0</v>
          </cell>
          <cell r="AP101">
            <v>58080</v>
          </cell>
          <cell r="AQ101">
            <v>0</v>
          </cell>
          <cell r="AR101">
            <v>74232</v>
          </cell>
          <cell r="AS101">
            <v>0</v>
          </cell>
          <cell r="AT101">
            <v>200718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</row>
        <row r="102">
          <cell r="C102" t="str">
            <v>Togo</v>
          </cell>
          <cell r="D102" t="str">
            <v>GBP</v>
          </cell>
          <cell r="I102">
            <v>0</v>
          </cell>
          <cell r="K102">
            <v>0</v>
          </cell>
          <cell r="P102">
            <v>0</v>
          </cell>
          <cell r="R102">
            <v>0</v>
          </cell>
          <cell r="W102">
            <v>0</v>
          </cell>
          <cell r="Y102">
            <v>0</v>
          </cell>
          <cell r="AD102">
            <v>0</v>
          </cell>
          <cell r="AF102">
            <v>0</v>
          </cell>
          <cell r="AK102">
            <v>0</v>
          </cell>
          <cell r="AM102">
            <v>0</v>
          </cell>
          <cell r="AR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</row>
        <row r="103">
          <cell r="C103" t="str">
            <v>Cameroon</v>
          </cell>
          <cell r="D103" t="str">
            <v xml:space="preserve">XOF  </v>
          </cell>
          <cell r="E103">
            <v>301032</v>
          </cell>
          <cell r="F103">
            <v>22000</v>
          </cell>
          <cell r="G103">
            <v>14000</v>
          </cell>
          <cell r="H103">
            <v>12000</v>
          </cell>
          <cell r="I103">
            <v>202884</v>
          </cell>
          <cell r="J103">
            <v>-149364</v>
          </cell>
          <cell r="K103">
            <v>402552</v>
          </cell>
          <cell r="L103">
            <v>476534</v>
          </cell>
          <cell r="M103">
            <v>102000</v>
          </cell>
          <cell r="N103">
            <v>52000</v>
          </cell>
          <cell r="O103">
            <v>24000</v>
          </cell>
          <cell r="P103">
            <v>214538</v>
          </cell>
          <cell r="Q103">
            <v>0</v>
          </cell>
          <cell r="R103">
            <v>869072</v>
          </cell>
          <cell r="S103">
            <v>321812</v>
          </cell>
          <cell r="T103">
            <v>124000</v>
          </cell>
          <cell r="U103">
            <v>48000</v>
          </cell>
          <cell r="V103">
            <v>18000</v>
          </cell>
          <cell r="W103">
            <v>250300</v>
          </cell>
          <cell r="X103">
            <v>0</v>
          </cell>
          <cell r="Y103">
            <v>762112</v>
          </cell>
          <cell r="Z103">
            <v>237037</v>
          </cell>
          <cell r="AA103">
            <v>116000</v>
          </cell>
          <cell r="AB103">
            <v>38000</v>
          </cell>
          <cell r="AC103">
            <v>22000</v>
          </cell>
          <cell r="AD103">
            <v>265500</v>
          </cell>
          <cell r="AE103">
            <v>0</v>
          </cell>
          <cell r="AF103">
            <v>678537</v>
          </cell>
          <cell r="AG103">
            <v>215216</v>
          </cell>
          <cell r="AH103">
            <v>92000</v>
          </cell>
          <cell r="AI103">
            <v>44000</v>
          </cell>
          <cell r="AJ103">
            <v>28000</v>
          </cell>
          <cell r="AK103">
            <v>277500</v>
          </cell>
          <cell r="AL103">
            <v>0</v>
          </cell>
          <cell r="AM103">
            <v>656716</v>
          </cell>
          <cell r="AN103">
            <v>215216</v>
          </cell>
          <cell r="AO103">
            <v>92000</v>
          </cell>
          <cell r="AP103">
            <v>44000</v>
          </cell>
          <cell r="AQ103">
            <v>28000</v>
          </cell>
          <cell r="AR103">
            <v>277500</v>
          </cell>
          <cell r="AS103">
            <v>0</v>
          </cell>
          <cell r="AT103">
            <v>656716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</row>
        <row r="104">
          <cell r="C104" t="str">
            <v>Cameroon</v>
          </cell>
          <cell r="D104" t="str">
            <v>GBP</v>
          </cell>
          <cell r="I104">
            <v>0</v>
          </cell>
          <cell r="K104">
            <v>0</v>
          </cell>
          <cell r="P104">
            <v>0</v>
          </cell>
          <cell r="R104">
            <v>0</v>
          </cell>
          <cell r="W104">
            <v>0</v>
          </cell>
          <cell r="Y104">
            <v>0</v>
          </cell>
          <cell r="AD104">
            <v>0</v>
          </cell>
          <cell r="AF104">
            <v>0</v>
          </cell>
          <cell r="AK104">
            <v>0</v>
          </cell>
          <cell r="AM104">
            <v>0</v>
          </cell>
          <cell r="AR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</row>
        <row r="105">
          <cell r="C105" t="str">
            <v>Ghana</v>
          </cell>
          <cell r="D105" t="str">
            <v xml:space="preserve">GHC  </v>
          </cell>
          <cell r="E105">
            <v>485</v>
          </cell>
          <cell r="F105">
            <v>28</v>
          </cell>
          <cell r="G105">
            <v>14</v>
          </cell>
          <cell r="H105">
            <v>51</v>
          </cell>
          <cell r="I105">
            <v>376</v>
          </cell>
          <cell r="J105">
            <v>-86</v>
          </cell>
          <cell r="K105">
            <v>868</v>
          </cell>
          <cell r="L105">
            <v>507</v>
          </cell>
          <cell r="M105">
            <v>30</v>
          </cell>
          <cell r="N105">
            <v>20</v>
          </cell>
          <cell r="O105">
            <v>54</v>
          </cell>
          <cell r="P105">
            <v>530</v>
          </cell>
          <cell r="Q105">
            <v>0</v>
          </cell>
          <cell r="R105">
            <v>1141</v>
          </cell>
          <cell r="S105">
            <v>517</v>
          </cell>
          <cell r="T105">
            <v>24</v>
          </cell>
          <cell r="U105">
            <v>20</v>
          </cell>
          <cell r="V105">
            <v>57</v>
          </cell>
          <cell r="W105">
            <v>514</v>
          </cell>
          <cell r="X105">
            <v>0</v>
          </cell>
          <cell r="Y105">
            <v>1132</v>
          </cell>
          <cell r="Z105">
            <v>526</v>
          </cell>
          <cell r="AA105">
            <v>24</v>
          </cell>
          <cell r="AB105">
            <v>24</v>
          </cell>
          <cell r="AC105">
            <v>60</v>
          </cell>
          <cell r="AD105">
            <v>514</v>
          </cell>
          <cell r="AE105">
            <v>0</v>
          </cell>
          <cell r="AF105">
            <v>1148</v>
          </cell>
          <cell r="AG105">
            <v>540</v>
          </cell>
          <cell r="AH105">
            <v>30</v>
          </cell>
          <cell r="AI105">
            <v>30</v>
          </cell>
          <cell r="AJ105">
            <v>62</v>
          </cell>
          <cell r="AK105">
            <v>514</v>
          </cell>
          <cell r="AL105">
            <v>0</v>
          </cell>
          <cell r="AM105">
            <v>1176</v>
          </cell>
          <cell r="AN105">
            <v>540</v>
          </cell>
          <cell r="AO105">
            <v>30</v>
          </cell>
          <cell r="AP105">
            <v>30</v>
          </cell>
          <cell r="AQ105">
            <v>62</v>
          </cell>
          <cell r="AR105">
            <v>514</v>
          </cell>
          <cell r="AS105">
            <v>0</v>
          </cell>
          <cell r="AT105">
            <v>1176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</row>
        <row r="106">
          <cell r="C106" t="str">
            <v>Ghana</v>
          </cell>
          <cell r="D106" t="str">
            <v>GBP</v>
          </cell>
          <cell r="I106">
            <v>0</v>
          </cell>
          <cell r="K106">
            <v>0</v>
          </cell>
          <cell r="P106">
            <v>0</v>
          </cell>
          <cell r="R106">
            <v>0</v>
          </cell>
          <cell r="W106">
            <v>0</v>
          </cell>
          <cell r="Y106">
            <v>0</v>
          </cell>
          <cell r="AD106">
            <v>0</v>
          </cell>
          <cell r="AF106">
            <v>0</v>
          </cell>
          <cell r="AK106">
            <v>0</v>
          </cell>
          <cell r="AM106">
            <v>0</v>
          </cell>
          <cell r="AR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</row>
        <row r="107">
          <cell r="C107" t="str">
            <v>Nigeria</v>
          </cell>
          <cell r="D107" t="str">
            <v xml:space="preserve">NGN  </v>
          </cell>
          <cell r="E107">
            <v>198524</v>
          </cell>
          <cell r="F107">
            <v>12665</v>
          </cell>
          <cell r="G107">
            <v>1000</v>
          </cell>
          <cell r="H107">
            <v>8124</v>
          </cell>
          <cell r="I107">
            <v>80363</v>
          </cell>
          <cell r="J107">
            <v>-14091</v>
          </cell>
          <cell r="K107">
            <v>286585</v>
          </cell>
          <cell r="L107">
            <v>160476</v>
          </cell>
          <cell r="M107">
            <v>10384</v>
          </cell>
          <cell r="N107">
            <v>3000</v>
          </cell>
          <cell r="O107">
            <v>12000</v>
          </cell>
          <cell r="P107">
            <v>92704</v>
          </cell>
          <cell r="Q107">
            <v>0</v>
          </cell>
          <cell r="R107">
            <v>278564</v>
          </cell>
          <cell r="S107">
            <v>126950</v>
          </cell>
          <cell r="T107">
            <v>17000</v>
          </cell>
          <cell r="U107">
            <v>3000</v>
          </cell>
          <cell r="V107">
            <v>12000</v>
          </cell>
          <cell r="W107">
            <v>91949</v>
          </cell>
          <cell r="X107">
            <v>0</v>
          </cell>
          <cell r="Y107">
            <v>250899</v>
          </cell>
          <cell r="Z107">
            <v>118051</v>
          </cell>
          <cell r="AA107">
            <v>14000</v>
          </cell>
          <cell r="AB107">
            <v>3000</v>
          </cell>
          <cell r="AC107">
            <v>10000</v>
          </cell>
          <cell r="AD107">
            <v>93900</v>
          </cell>
          <cell r="AE107">
            <v>0</v>
          </cell>
          <cell r="AF107">
            <v>238951</v>
          </cell>
          <cell r="AG107">
            <v>123694</v>
          </cell>
          <cell r="AH107">
            <v>13000</v>
          </cell>
          <cell r="AI107">
            <v>3000</v>
          </cell>
          <cell r="AJ107">
            <v>8000</v>
          </cell>
          <cell r="AK107">
            <v>96095</v>
          </cell>
          <cell r="AL107">
            <v>0</v>
          </cell>
          <cell r="AM107">
            <v>243789</v>
          </cell>
          <cell r="AN107">
            <v>123694</v>
          </cell>
          <cell r="AO107">
            <v>13000</v>
          </cell>
          <cell r="AP107">
            <v>3000</v>
          </cell>
          <cell r="AQ107">
            <v>8000</v>
          </cell>
          <cell r="AR107">
            <v>96095</v>
          </cell>
          <cell r="AS107">
            <v>0</v>
          </cell>
          <cell r="AT107">
            <v>243789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</row>
        <row r="108">
          <cell r="C108" t="str">
            <v>Nigeria</v>
          </cell>
          <cell r="D108" t="str">
            <v>GBP</v>
          </cell>
          <cell r="I108">
            <v>0</v>
          </cell>
          <cell r="K108">
            <v>0</v>
          </cell>
          <cell r="P108">
            <v>0</v>
          </cell>
          <cell r="R108">
            <v>0</v>
          </cell>
          <cell r="W108">
            <v>0</v>
          </cell>
          <cell r="Y108">
            <v>0</v>
          </cell>
          <cell r="AD108">
            <v>0</v>
          </cell>
          <cell r="AF108">
            <v>0</v>
          </cell>
          <cell r="AK108">
            <v>0</v>
          </cell>
          <cell r="AM108">
            <v>0</v>
          </cell>
          <cell r="AR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</row>
        <row r="109">
          <cell r="I109">
            <v>0</v>
          </cell>
          <cell r="K109">
            <v>0</v>
          </cell>
          <cell r="P109">
            <v>0</v>
          </cell>
          <cell r="R109">
            <v>0</v>
          </cell>
          <cell r="W109">
            <v>0</v>
          </cell>
          <cell r="Y109">
            <v>0</v>
          </cell>
          <cell r="AD109">
            <v>0</v>
          </cell>
          <cell r="AF109">
            <v>0</v>
          </cell>
          <cell r="AK109">
            <v>0</v>
          </cell>
          <cell r="AM109">
            <v>0</v>
          </cell>
          <cell r="AR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</row>
        <row r="110">
          <cell r="D110" t="str">
            <v>GBP</v>
          </cell>
          <cell r="I110">
            <v>0</v>
          </cell>
          <cell r="K110">
            <v>0</v>
          </cell>
          <cell r="P110">
            <v>0</v>
          </cell>
          <cell r="R110">
            <v>0</v>
          </cell>
          <cell r="W110">
            <v>0</v>
          </cell>
          <cell r="Y110">
            <v>0</v>
          </cell>
          <cell r="AD110">
            <v>0</v>
          </cell>
          <cell r="AF110">
            <v>0</v>
          </cell>
          <cell r="AK110">
            <v>0</v>
          </cell>
          <cell r="AM110">
            <v>0</v>
          </cell>
          <cell r="AR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</row>
        <row r="111">
          <cell r="I111">
            <v>0</v>
          </cell>
          <cell r="K111">
            <v>0</v>
          </cell>
          <cell r="P111">
            <v>0</v>
          </cell>
          <cell r="R111">
            <v>0</v>
          </cell>
          <cell r="W111">
            <v>0</v>
          </cell>
          <cell r="Y111">
            <v>0</v>
          </cell>
          <cell r="AD111">
            <v>0</v>
          </cell>
          <cell r="AF111">
            <v>0</v>
          </cell>
          <cell r="AK111">
            <v>0</v>
          </cell>
          <cell r="AM111">
            <v>0</v>
          </cell>
          <cell r="AR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</row>
        <row r="112">
          <cell r="D112" t="str">
            <v>GBP</v>
          </cell>
          <cell r="I112">
            <v>0</v>
          </cell>
          <cell r="K112">
            <v>0</v>
          </cell>
          <cell r="P112">
            <v>0</v>
          </cell>
          <cell r="R112">
            <v>0</v>
          </cell>
          <cell r="W112">
            <v>0</v>
          </cell>
          <cell r="Y112">
            <v>0</v>
          </cell>
          <cell r="AD112">
            <v>0</v>
          </cell>
          <cell r="AF112">
            <v>0</v>
          </cell>
          <cell r="AK112">
            <v>0</v>
          </cell>
          <cell r="AM112">
            <v>0</v>
          </cell>
          <cell r="AR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</row>
        <row r="113">
          <cell r="I113">
            <v>0</v>
          </cell>
          <cell r="K113">
            <v>0</v>
          </cell>
          <cell r="P113">
            <v>0</v>
          </cell>
          <cell r="R113">
            <v>0</v>
          </cell>
          <cell r="W113">
            <v>0</v>
          </cell>
          <cell r="Y113">
            <v>0</v>
          </cell>
          <cell r="AD113">
            <v>0</v>
          </cell>
          <cell r="AF113">
            <v>0</v>
          </cell>
          <cell r="AK113">
            <v>0</v>
          </cell>
          <cell r="AM113">
            <v>0</v>
          </cell>
          <cell r="AR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</row>
        <row r="114">
          <cell r="D114" t="str">
            <v>GBP</v>
          </cell>
          <cell r="I114">
            <v>0</v>
          </cell>
          <cell r="K114">
            <v>0</v>
          </cell>
          <cell r="P114">
            <v>0</v>
          </cell>
          <cell r="R114">
            <v>0</v>
          </cell>
          <cell r="W114">
            <v>0</v>
          </cell>
          <cell r="Y114">
            <v>0</v>
          </cell>
          <cell r="AD114">
            <v>0</v>
          </cell>
          <cell r="AF114">
            <v>0</v>
          </cell>
          <cell r="AK114">
            <v>0</v>
          </cell>
          <cell r="AM114">
            <v>0</v>
          </cell>
          <cell r="AR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</row>
        <row r="115">
          <cell r="I115">
            <v>0</v>
          </cell>
          <cell r="K115">
            <v>0</v>
          </cell>
          <cell r="P115">
            <v>0</v>
          </cell>
          <cell r="R115">
            <v>0</v>
          </cell>
          <cell r="W115">
            <v>0</v>
          </cell>
          <cell r="Y115">
            <v>0</v>
          </cell>
          <cell r="AD115">
            <v>0</v>
          </cell>
          <cell r="AF115">
            <v>0</v>
          </cell>
          <cell r="AK115">
            <v>0</v>
          </cell>
          <cell r="AM115">
            <v>0</v>
          </cell>
          <cell r="AR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</row>
        <row r="116">
          <cell r="D116" t="str">
            <v>GBP</v>
          </cell>
          <cell r="I116">
            <v>0</v>
          </cell>
          <cell r="K116">
            <v>0</v>
          </cell>
          <cell r="P116">
            <v>0</v>
          </cell>
          <cell r="R116">
            <v>0</v>
          </cell>
          <cell r="W116">
            <v>0</v>
          </cell>
          <cell r="Y116">
            <v>0</v>
          </cell>
          <cell r="AD116">
            <v>0</v>
          </cell>
          <cell r="AF116">
            <v>0</v>
          </cell>
          <cell r="AK116">
            <v>0</v>
          </cell>
          <cell r="AM116">
            <v>0</v>
          </cell>
          <cell r="AR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</row>
        <row r="117">
          <cell r="I117">
            <v>0</v>
          </cell>
          <cell r="K117">
            <v>0</v>
          </cell>
          <cell r="P117">
            <v>0</v>
          </cell>
          <cell r="R117">
            <v>0</v>
          </cell>
          <cell r="W117">
            <v>0</v>
          </cell>
          <cell r="Y117">
            <v>0</v>
          </cell>
          <cell r="AD117">
            <v>0</v>
          </cell>
          <cell r="AF117">
            <v>0</v>
          </cell>
          <cell r="AK117">
            <v>0</v>
          </cell>
          <cell r="AM117">
            <v>0</v>
          </cell>
          <cell r="AR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</row>
        <row r="118">
          <cell r="D118" t="str">
            <v>GBP</v>
          </cell>
          <cell r="I118">
            <v>0</v>
          </cell>
          <cell r="K118">
            <v>0</v>
          </cell>
          <cell r="P118">
            <v>0</v>
          </cell>
          <cell r="R118">
            <v>0</v>
          </cell>
          <cell r="W118">
            <v>0</v>
          </cell>
          <cell r="Y118">
            <v>0</v>
          </cell>
          <cell r="AD118">
            <v>0</v>
          </cell>
          <cell r="AF118">
            <v>0</v>
          </cell>
          <cell r="AK118">
            <v>0</v>
          </cell>
          <cell r="AM118">
            <v>0</v>
          </cell>
          <cell r="AR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</row>
        <row r="119">
          <cell r="C119" t="str">
            <v>WARO West Regional Office Projects</v>
          </cell>
          <cell r="D119" t="str">
            <v xml:space="preserve">XOF  </v>
          </cell>
          <cell r="E119">
            <v>27340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27340</v>
          </cell>
          <cell r="L119">
            <v>29000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29000</v>
          </cell>
          <cell r="S119">
            <v>30000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30000</v>
          </cell>
          <cell r="Z119">
            <v>32000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32000</v>
          </cell>
          <cell r="AG119">
            <v>33000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33000</v>
          </cell>
          <cell r="AN119">
            <v>33000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33000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</row>
        <row r="120">
          <cell r="C120" t="str">
            <v>WARO West Regional Office Projects</v>
          </cell>
          <cell r="D120" t="str">
            <v>GBP</v>
          </cell>
          <cell r="I120">
            <v>0</v>
          </cell>
          <cell r="K120">
            <v>0</v>
          </cell>
          <cell r="P120">
            <v>0</v>
          </cell>
          <cell r="R120">
            <v>0</v>
          </cell>
          <cell r="W120">
            <v>0</v>
          </cell>
          <cell r="Y120">
            <v>0</v>
          </cell>
          <cell r="AD120">
            <v>0</v>
          </cell>
          <cell r="AF120">
            <v>0</v>
          </cell>
          <cell r="AK120">
            <v>0</v>
          </cell>
          <cell r="AM120">
            <v>0</v>
          </cell>
          <cell r="AR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</row>
        <row r="121">
          <cell r="C121" t="str">
            <v>HFPI II</v>
          </cell>
          <cell r="D121" t="str">
            <v>XEU</v>
          </cell>
          <cell r="E121">
            <v>1250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1250</v>
          </cell>
          <cell r="L121">
            <v>1182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1182</v>
          </cell>
          <cell r="S121">
            <v>1126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1126</v>
          </cell>
          <cell r="Z121">
            <v>1122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1122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</row>
        <row r="122">
          <cell r="C122" t="str">
            <v>HFPI II</v>
          </cell>
          <cell r="D122" t="str">
            <v>GBP</v>
          </cell>
          <cell r="I122">
            <v>0</v>
          </cell>
          <cell r="K122">
            <v>0</v>
          </cell>
          <cell r="P122">
            <v>0</v>
          </cell>
          <cell r="R122">
            <v>0</v>
          </cell>
          <cell r="W122">
            <v>0</v>
          </cell>
          <cell r="Y122">
            <v>0</v>
          </cell>
          <cell r="AD122">
            <v>0</v>
          </cell>
          <cell r="AF122">
            <v>0</v>
          </cell>
          <cell r="AK122">
            <v>0</v>
          </cell>
          <cell r="AM122">
            <v>0</v>
          </cell>
          <cell r="AR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</row>
        <row r="123">
          <cell r="C123" t="str">
            <v>The Gambia</v>
          </cell>
          <cell r="D123" t="str">
            <v xml:space="preserve">GMD  </v>
          </cell>
          <cell r="E123">
            <v>2361</v>
          </cell>
          <cell r="F123">
            <v>3330</v>
          </cell>
          <cell r="G123">
            <v>3000</v>
          </cell>
          <cell r="H123">
            <v>0</v>
          </cell>
          <cell r="I123">
            <v>7427</v>
          </cell>
          <cell r="J123">
            <v>-6813</v>
          </cell>
          <cell r="K123">
            <v>9305</v>
          </cell>
          <cell r="L123">
            <v>1669</v>
          </cell>
          <cell r="M123">
            <v>2086</v>
          </cell>
          <cell r="N123">
            <v>4172</v>
          </cell>
          <cell r="O123">
            <v>0</v>
          </cell>
          <cell r="P123">
            <v>9240</v>
          </cell>
          <cell r="Q123">
            <v>0</v>
          </cell>
          <cell r="R123">
            <v>17167</v>
          </cell>
          <cell r="S123">
            <v>2276</v>
          </cell>
          <cell r="T123">
            <v>1138</v>
          </cell>
          <cell r="U123">
            <v>3034</v>
          </cell>
          <cell r="V123">
            <v>0</v>
          </cell>
          <cell r="W123">
            <v>9064</v>
          </cell>
          <cell r="X123">
            <v>0</v>
          </cell>
          <cell r="Y123">
            <v>15512</v>
          </cell>
          <cell r="Z123">
            <v>1517</v>
          </cell>
          <cell r="AA123">
            <v>3034</v>
          </cell>
          <cell r="AB123">
            <v>1897</v>
          </cell>
          <cell r="AC123">
            <v>0</v>
          </cell>
          <cell r="AD123">
            <v>10959</v>
          </cell>
          <cell r="AE123">
            <v>0</v>
          </cell>
          <cell r="AF123">
            <v>17407</v>
          </cell>
          <cell r="AG123">
            <v>1000</v>
          </cell>
          <cell r="AH123">
            <v>2000</v>
          </cell>
          <cell r="AI123">
            <v>1500</v>
          </cell>
          <cell r="AJ123">
            <v>0</v>
          </cell>
          <cell r="AK123">
            <v>12155</v>
          </cell>
          <cell r="AL123">
            <v>0</v>
          </cell>
          <cell r="AM123">
            <v>16655</v>
          </cell>
          <cell r="AN123">
            <v>1000</v>
          </cell>
          <cell r="AO123">
            <v>2000</v>
          </cell>
          <cell r="AP123">
            <v>1500</v>
          </cell>
          <cell r="AQ123">
            <v>0</v>
          </cell>
          <cell r="AR123">
            <v>12155</v>
          </cell>
          <cell r="AS123">
            <v>0</v>
          </cell>
          <cell r="AT123">
            <v>16655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</row>
        <row r="124">
          <cell r="C124" t="str">
            <v>The Gambia</v>
          </cell>
          <cell r="D124" t="str">
            <v>GBP</v>
          </cell>
          <cell r="I124">
            <v>0</v>
          </cell>
          <cell r="K124">
            <v>0</v>
          </cell>
          <cell r="P124">
            <v>0</v>
          </cell>
          <cell r="R124">
            <v>0</v>
          </cell>
          <cell r="W124">
            <v>0</v>
          </cell>
          <cell r="Y124">
            <v>0</v>
          </cell>
          <cell r="AD124">
            <v>0</v>
          </cell>
          <cell r="AF124">
            <v>0</v>
          </cell>
          <cell r="AK124">
            <v>0</v>
          </cell>
          <cell r="AM124">
            <v>0</v>
          </cell>
          <cell r="AR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</row>
        <row r="125">
          <cell r="C125" t="str">
            <v>Guinea Bissau</v>
          </cell>
          <cell r="D125" t="str">
            <v xml:space="preserve">XOF  </v>
          </cell>
          <cell r="E125">
            <v>124330</v>
          </cell>
          <cell r="F125">
            <v>0</v>
          </cell>
          <cell r="G125">
            <v>0</v>
          </cell>
          <cell r="H125">
            <v>0</v>
          </cell>
          <cell r="I125">
            <v>15149</v>
          </cell>
          <cell r="J125">
            <v>0</v>
          </cell>
          <cell r="K125">
            <v>139479</v>
          </cell>
          <cell r="L125">
            <v>76114</v>
          </cell>
          <cell r="M125">
            <v>84000</v>
          </cell>
          <cell r="N125">
            <v>84000</v>
          </cell>
          <cell r="O125">
            <v>0</v>
          </cell>
          <cell r="P125">
            <v>113690</v>
          </cell>
          <cell r="Q125">
            <v>0</v>
          </cell>
          <cell r="R125">
            <v>357804</v>
          </cell>
          <cell r="S125">
            <v>77735</v>
          </cell>
          <cell r="T125">
            <v>114868</v>
          </cell>
          <cell r="U125">
            <v>131066</v>
          </cell>
          <cell r="V125">
            <v>0</v>
          </cell>
          <cell r="W125">
            <v>18205</v>
          </cell>
          <cell r="X125">
            <v>0</v>
          </cell>
          <cell r="Y125">
            <v>341874</v>
          </cell>
          <cell r="Z125">
            <v>77735</v>
          </cell>
          <cell r="AA125">
            <v>109022</v>
          </cell>
          <cell r="AB125">
            <v>126912</v>
          </cell>
          <cell r="AC125">
            <v>0</v>
          </cell>
          <cell r="AD125">
            <v>20150</v>
          </cell>
          <cell r="AE125">
            <v>0</v>
          </cell>
          <cell r="AF125">
            <v>333819</v>
          </cell>
          <cell r="AG125">
            <v>65000</v>
          </cell>
          <cell r="AH125">
            <v>80000</v>
          </cell>
          <cell r="AI125">
            <v>100000</v>
          </cell>
          <cell r="AJ125">
            <v>0</v>
          </cell>
          <cell r="AK125">
            <v>22200</v>
          </cell>
          <cell r="AL125">
            <v>0</v>
          </cell>
          <cell r="AM125">
            <v>267200</v>
          </cell>
          <cell r="AN125">
            <v>65000</v>
          </cell>
          <cell r="AO125">
            <v>80000</v>
          </cell>
          <cell r="AP125">
            <v>100000</v>
          </cell>
          <cell r="AQ125">
            <v>0</v>
          </cell>
          <cell r="AR125">
            <v>22200</v>
          </cell>
          <cell r="AS125">
            <v>0</v>
          </cell>
          <cell r="AT125">
            <v>267200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</row>
        <row r="126">
          <cell r="C126" t="str">
            <v>Guinea Bissau</v>
          </cell>
          <cell r="D126" t="str">
            <v>GBP</v>
          </cell>
          <cell r="I126">
            <v>0</v>
          </cell>
          <cell r="K126">
            <v>0</v>
          </cell>
          <cell r="P126">
            <v>0</v>
          </cell>
          <cell r="R126">
            <v>0</v>
          </cell>
          <cell r="W126">
            <v>0</v>
          </cell>
          <cell r="Y126">
            <v>0</v>
          </cell>
          <cell r="AD126">
            <v>0</v>
          </cell>
          <cell r="AF126">
            <v>0</v>
          </cell>
          <cell r="AK126">
            <v>0</v>
          </cell>
          <cell r="AM126">
            <v>0</v>
          </cell>
          <cell r="AR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</row>
        <row r="127">
          <cell r="C127" t="str">
            <v>Guinea</v>
          </cell>
          <cell r="D127" t="str">
            <v xml:space="preserve">GNF  </v>
          </cell>
          <cell r="E127">
            <v>485000</v>
          </cell>
          <cell r="F127">
            <v>0</v>
          </cell>
          <cell r="G127">
            <v>0</v>
          </cell>
          <cell r="H127">
            <v>0</v>
          </cell>
          <cell r="I127">
            <v>397999</v>
          </cell>
          <cell r="J127">
            <v>0</v>
          </cell>
          <cell r="K127">
            <v>882999</v>
          </cell>
          <cell r="L127">
            <v>755000</v>
          </cell>
          <cell r="M127">
            <v>0</v>
          </cell>
          <cell r="N127">
            <v>0</v>
          </cell>
          <cell r="O127">
            <v>0</v>
          </cell>
          <cell r="P127">
            <v>388683</v>
          </cell>
          <cell r="Q127">
            <v>0</v>
          </cell>
          <cell r="R127">
            <v>1143683</v>
          </cell>
          <cell r="S127">
            <v>1618031</v>
          </cell>
          <cell r="T127">
            <v>0</v>
          </cell>
          <cell r="U127">
            <v>0</v>
          </cell>
          <cell r="V127">
            <v>0</v>
          </cell>
          <cell r="W127">
            <v>410850</v>
          </cell>
          <cell r="X127">
            <v>0</v>
          </cell>
          <cell r="Y127">
            <v>2028881</v>
          </cell>
          <cell r="Z127">
            <v>2093536</v>
          </cell>
          <cell r="AA127">
            <v>0</v>
          </cell>
          <cell r="AB127">
            <v>0</v>
          </cell>
          <cell r="AC127">
            <v>0</v>
          </cell>
          <cell r="AD127">
            <v>410850</v>
          </cell>
          <cell r="AE127">
            <v>0</v>
          </cell>
          <cell r="AF127">
            <v>2504386</v>
          </cell>
          <cell r="AG127">
            <v>1235000</v>
          </cell>
          <cell r="AH127">
            <v>0</v>
          </cell>
          <cell r="AI127">
            <v>0</v>
          </cell>
          <cell r="AJ127">
            <v>0</v>
          </cell>
          <cell r="AK127">
            <v>440000</v>
          </cell>
          <cell r="AL127">
            <v>0</v>
          </cell>
          <cell r="AM127">
            <v>1675000</v>
          </cell>
          <cell r="AN127">
            <v>1235000</v>
          </cell>
          <cell r="AO127">
            <v>0</v>
          </cell>
          <cell r="AP127">
            <v>0</v>
          </cell>
          <cell r="AQ127">
            <v>0</v>
          </cell>
          <cell r="AR127">
            <v>440000</v>
          </cell>
          <cell r="AS127">
            <v>0</v>
          </cell>
          <cell r="AT127">
            <v>1675000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</row>
        <row r="128">
          <cell r="C128" t="str">
            <v>Guinea</v>
          </cell>
          <cell r="D128" t="str">
            <v>GBP</v>
          </cell>
          <cell r="I128">
            <v>0</v>
          </cell>
          <cell r="K128">
            <v>0</v>
          </cell>
          <cell r="P128">
            <v>0</v>
          </cell>
          <cell r="R128">
            <v>0</v>
          </cell>
          <cell r="W128">
            <v>0</v>
          </cell>
          <cell r="Y128">
            <v>0</v>
          </cell>
          <cell r="AD128">
            <v>0</v>
          </cell>
          <cell r="AF128">
            <v>0</v>
          </cell>
          <cell r="AK128">
            <v>0</v>
          </cell>
          <cell r="AM128">
            <v>0</v>
          </cell>
          <cell r="AR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</row>
        <row r="129">
          <cell r="C129" t="str">
            <v>Liberia</v>
          </cell>
          <cell r="D129" t="str">
            <v>USD</v>
          </cell>
          <cell r="E129">
            <v>223</v>
          </cell>
          <cell r="F129">
            <v>22</v>
          </cell>
          <cell r="G129">
            <v>0</v>
          </cell>
          <cell r="H129">
            <v>0</v>
          </cell>
          <cell r="I129">
            <v>241</v>
          </cell>
          <cell r="J129">
            <v>0</v>
          </cell>
          <cell r="K129">
            <v>486</v>
          </cell>
          <cell r="L129">
            <v>387</v>
          </cell>
          <cell r="M129">
            <v>35</v>
          </cell>
          <cell r="N129">
            <v>25</v>
          </cell>
          <cell r="O129">
            <v>0</v>
          </cell>
          <cell r="P129">
            <v>270</v>
          </cell>
          <cell r="Q129">
            <v>0</v>
          </cell>
          <cell r="R129">
            <v>717</v>
          </cell>
          <cell r="S129">
            <v>320</v>
          </cell>
          <cell r="T129">
            <v>35</v>
          </cell>
          <cell r="U129">
            <v>25</v>
          </cell>
          <cell r="V129">
            <v>25</v>
          </cell>
          <cell r="W129">
            <v>260</v>
          </cell>
          <cell r="X129">
            <v>0</v>
          </cell>
          <cell r="Y129">
            <v>665</v>
          </cell>
          <cell r="Z129">
            <v>255</v>
          </cell>
          <cell r="AA129">
            <v>30</v>
          </cell>
          <cell r="AB129">
            <v>25</v>
          </cell>
          <cell r="AC129">
            <v>25</v>
          </cell>
          <cell r="AD129">
            <v>260</v>
          </cell>
          <cell r="AE129">
            <v>0</v>
          </cell>
          <cell r="AF129">
            <v>595</v>
          </cell>
          <cell r="AG129">
            <v>235</v>
          </cell>
          <cell r="AH129">
            <v>30</v>
          </cell>
          <cell r="AI129">
            <v>25</v>
          </cell>
          <cell r="AJ129">
            <v>30</v>
          </cell>
          <cell r="AK129">
            <v>258</v>
          </cell>
          <cell r="AL129">
            <v>0</v>
          </cell>
          <cell r="AM129">
            <v>578</v>
          </cell>
          <cell r="AN129">
            <v>235</v>
          </cell>
          <cell r="AO129">
            <v>30</v>
          </cell>
          <cell r="AP129">
            <v>25</v>
          </cell>
          <cell r="AQ129">
            <v>30</v>
          </cell>
          <cell r="AR129">
            <v>258</v>
          </cell>
          <cell r="AS129">
            <v>0</v>
          </cell>
          <cell r="AT129">
            <v>578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</row>
        <row r="130">
          <cell r="C130" t="str">
            <v>Liberia</v>
          </cell>
          <cell r="D130" t="str">
            <v>GBP</v>
          </cell>
          <cell r="I130">
            <v>0</v>
          </cell>
          <cell r="K130">
            <v>0</v>
          </cell>
          <cell r="P130">
            <v>0</v>
          </cell>
          <cell r="R130">
            <v>0</v>
          </cell>
          <cell r="W130">
            <v>0</v>
          </cell>
          <cell r="Y130">
            <v>0</v>
          </cell>
          <cell r="AD130">
            <v>0</v>
          </cell>
          <cell r="AF130">
            <v>0</v>
          </cell>
          <cell r="AK130">
            <v>0</v>
          </cell>
          <cell r="AM130">
            <v>0</v>
          </cell>
          <cell r="AR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</row>
        <row r="131">
          <cell r="C131" t="str">
            <v>Mali</v>
          </cell>
          <cell r="D131" t="str">
            <v xml:space="preserve">XOF  </v>
          </cell>
          <cell r="E131">
            <v>390497</v>
          </cell>
          <cell r="F131">
            <v>9112</v>
          </cell>
          <cell r="G131">
            <v>8712</v>
          </cell>
          <cell r="H131">
            <v>0</v>
          </cell>
          <cell r="I131">
            <v>155870</v>
          </cell>
          <cell r="J131">
            <v>1</v>
          </cell>
          <cell r="K131">
            <v>564192</v>
          </cell>
          <cell r="L131">
            <v>322244</v>
          </cell>
          <cell r="M131">
            <v>9308</v>
          </cell>
          <cell r="N131">
            <v>16596</v>
          </cell>
          <cell r="O131">
            <v>0</v>
          </cell>
          <cell r="P131">
            <v>156650</v>
          </cell>
          <cell r="Q131">
            <v>0</v>
          </cell>
          <cell r="R131">
            <v>504798</v>
          </cell>
          <cell r="S131">
            <v>319719</v>
          </cell>
          <cell r="T131">
            <v>9669</v>
          </cell>
          <cell r="U131">
            <v>13421</v>
          </cell>
          <cell r="V131">
            <v>0</v>
          </cell>
          <cell r="W131">
            <v>160150</v>
          </cell>
          <cell r="X131">
            <v>0</v>
          </cell>
          <cell r="Y131">
            <v>502959</v>
          </cell>
          <cell r="Z131">
            <v>320296</v>
          </cell>
          <cell r="AA131">
            <v>9669</v>
          </cell>
          <cell r="AB131">
            <v>13421</v>
          </cell>
          <cell r="AC131">
            <v>0</v>
          </cell>
          <cell r="AD131">
            <v>160150</v>
          </cell>
          <cell r="AE131">
            <v>0</v>
          </cell>
          <cell r="AF131">
            <v>503536</v>
          </cell>
          <cell r="AG131">
            <v>320296</v>
          </cell>
          <cell r="AH131">
            <v>9669</v>
          </cell>
          <cell r="AI131">
            <v>13421</v>
          </cell>
          <cell r="AJ131">
            <v>0</v>
          </cell>
          <cell r="AK131">
            <v>164750</v>
          </cell>
          <cell r="AL131">
            <v>0</v>
          </cell>
          <cell r="AM131">
            <v>508136</v>
          </cell>
          <cell r="AN131">
            <v>320296</v>
          </cell>
          <cell r="AO131">
            <v>9669</v>
          </cell>
          <cell r="AP131">
            <v>13421</v>
          </cell>
          <cell r="AQ131">
            <v>0</v>
          </cell>
          <cell r="AR131">
            <v>164750</v>
          </cell>
          <cell r="AS131">
            <v>0</v>
          </cell>
          <cell r="AT131">
            <v>508136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</row>
        <row r="132">
          <cell r="C132" t="str">
            <v>Mali</v>
          </cell>
          <cell r="D132" t="str">
            <v>GBP</v>
          </cell>
          <cell r="I132">
            <v>0</v>
          </cell>
          <cell r="K132">
            <v>0</v>
          </cell>
          <cell r="P132">
            <v>0</v>
          </cell>
          <cell r="R132">
            <v>0</v>
          </cell>
          <cell r="W132">
            <v>0</v>
          </cell>
          <cell r="Y132">
            <v>0</v>
          </cell>
          <cell r="AD132">
            <v>0</v>
          </cell>
          <cell r="AF132">
            <v>0</v>
          </cell>
          <cell r="AK132">
            <v>0</v>
          </cell>
          <cell r="AM132">
            <v>0</v>
          </cell>
          <cell r="AR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</row>
        <row r="133">
          <cell r="C133" t="str">
            <v>Payments to Other Agencies (Mali Koulikouro project)</v>
          </cell>
          <cell r="D133" t="str">
            <v>XEU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249</v>
          </cell>
          <cell r="K133">
            <v>249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101</v>
          </cell>
          <cell r="R133">
            <v>101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</row>
        <row r="134">
          <cell r="C134" t="str">
            <v>Payments to Other Agencies (Mali Koulikouro project)</v>
          </cell>
          <cell r="D134" t="str">
            <v>GBP</v>
          </cell>
          <cell r="I134">
            <v>0</v>
          </cell>
          <cell r="K134">
            <v>0</v>
          </cell>
          <cell r="P134">
            <v>0</v>
          </cell>
          <cell r="R134">
            <v>0</v>
          </cell>
          <cell r="W134">
            <v>0</v>
          </cell>
          <cell r="Y134">
            <v>0</v>
          </cell>
          <cell r="AD134">
            <v>0</v>
          </cell>
          <cell r="AF134">
            <v>0</v>
          </cell>
          <cell r="AK134">
            <v>0</v>
          </cell>
          <cell r="AM134">
            <v>0</v>
          </cell>
          <cell r="AR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</row>
        <row r="135">
          <cell r="C135" t="str">
            <v>Senegal</v>
          </cell>
          <cell r="D135" t="str">
            <v xml:space="preserve">XOF  </v>
          </cell>
          <cell r="E135">
            <v>86624</v>
          </cell>
          <cell r="F135">
            <v>0</v>
          </cell>
          <cell r="G135">
            <v>0</v>
          </cell>
          <cell r="H135">
            <v>0</v>
          </cell>
          <cell r="I135">
            <v>24875</v>
          </cell>
          <cell r="J135">
            <v>0</v>
          </cell>
          <cell r="K135">
            <v>111499</v>
          </cell>
          <cell r="L135">
            <v>87000</v>
          </cell>
          <cell r="M135">
            <v>0</v>
          </cell>
          <cell r="N135">
            <v>0</v>
          </cell>
          <cell r="O135">
            <v>0</v>
          </cell>
          <cell r="P135">
            <v>59171</v>
          </cell>
          <cell r="Q135">
            <v>0</v>
          </cell>
          <cell r="R135">
            <v>146171</v>
          </cell>
          <cell r="S135">
            <v>173610</v>
          </cell>
          <cell r="T135">
            <v>0</v>
          </cell>
          <cell r="U135">
            <v>0</v>
          </cell>
          <cell r="V135">
            <v>0</v>
          </cell>
          <cell r="W135">
            <v>29920</v>
          </cell>
          <cell r="X135">
            <v>0</v>
          </cell>
          <cell r="Y135">
            <v>203530</v>
          </cell>
          <cell r="Z135">
            <v>140000</v>
          </cell>
          <cell r="AA135">
            <v>125760</v>
          </cell>
          <cell r="AB135">
            <v>0</v>
          </cell>
          <cell r="AC135">
            <v>0</v>
          </cell>
          <cell r="AD135">
            <v>33005</v>
          </cell>
          <cell r="AE135">
            <v>0</v>
          </cell>
          <cell r="AF135">
            <v>298765</v>
          </cell>
          <cell r="AG135">
            <v>100000</v>
          </cell>
          <cell r="AH135">
            <v>80000</v>
          </cell>
          <cell r="AI135">
            <v>100000</v>
          </cell>
          <cell r="AJ135">
            <v>0</v>
          </cell>
          <cell r="AK135">
            <v>43217</v>
          </cell>
          <cell r="AL135">
            <v>0</v>
          </cell>
          <cell r="AM135">
            <v>323217</v>
          </cell>
          <cell r="AN135">
            <v>100000</v>
          </cell>
          <cell r="AO135">
            <v>80000</v>
          </cell>
          <cell r="AP135">
            <v>100000</v>
          </cell>
          <cell r="AQ135">
            <v>0</v>
          </cell>
          <cell r="AR135">
            <v>43217</v>
          </cell>
          <cell r="AS135">
            <v>0</v>
          </cell>
          <cell r="AT135">
            <v>323217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</row>
        <row r="136">
          <cell r="C136" t="str">
            <v>Senegal</v>
          </cell>
          <cell r="D136" t="str">
            <v>GBP</v>
          </cell>
          <cell r="I136">
            <v>0</v>
          </cell>
          <cell r="K136">
            <v>0</v>
          </cell>
          <cell r="P136">
            <v>0</v>
          </cell>
          <cell r="R136">
            <v>0</v>
          </cell>
          <cell r="W136">
            <v>0</v>
          </cell>
          <cell r="Y136">
            <v>0</v>
          </cell>
          <cell r="AD136">
            <v>0</v>
          </cell>
          <cell r="AF136">
            <v>0</v>
          </cell>
          <cell r="AK136">
            <v>0</v>
          </cell>
          <cell r="AM136">
            <v>0</v>
          </cell>
          <cell r="AR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</row>
        <row r="137">
          <cell r="C137" t="str">
            <v>Sierra Leone</v>
          </cell>
          <cell r="D137" t="str">
            <v xml:space="preserve">SLL  </v>
          </cell>
          <cell r="E137">
            <v>1300072</v>
          </cell>
          <cell r="F137">
            <v>230000</v>
          </cell>
          <cell r="G137">
            <v>0</v>
          </cell>
          <cell r="H137">
            <v>500000</v>
          </cell>
          <cell r="I137">
            <v>1113272</v>
          </cell>
          <cell r="J137">
            <v>0</v>
          </cell>
          <cell r="K137">
            <v>3143344</v>
          </cell>
          <cell r="L137">
            <v>1343509</v>
          </cell>
          <cell r="M137">
            <v>234162</v>
          </cell>
          <cell r="N137">
            <v>0</v>
          </cell>
          <cell r="O137">
            <v>308829</v>
          </cell>
          <cell r="P137">
            <v>1047021</v>
          </cell>
          <cell r="Q137">
            <v>0</v>
          </cell>
          <cell r="R137">
            <v>2933521</v>
          </cell>
          <cell r="S137">
            <v>797471</v>
          </cell>
          <cell r="T137">
            <v>177780</v>
          </cell>
          <cell r="U137">
            <v>0</v>
          </cell>
          <cell r="V137">
            <v>330163</v>
          </cell>
          <cell r="W137">
            <v>1492705</v>
          </cell>
          <cell r="X137">
            <v>0</v>
          </cell>
          <cell r="Y137">
            <v>2798119</v>
          </cell>
          <cell r="Z137">
            <v>914297</v>
          </cell>
          <cell r="AA137">
            <v>203177</v>
          </cell>
          <cell r="AB137">
            <v>0</v>
          </cell>
          <cell r="AC137">
            <v>401275</v>
          </cell>
          <cell r="AD137">
            <v>1295255</v>
          </cell>
          <cell r="AE137">
            <v>0</v>
          </cell>
          <cell r="AF137">
            <v>2814004</v>
          </cell>
          <cell r="AG137">
            <v>797746</v>
          </cell>
          <cell r="AH137">
            <v>200000</v>
          </cell>
          <cell r="AI137">
            <v>0</v>
          </cell>
          <cell r="AJ137">
            <v>308801</v>
          </cell>
          <cell r="AK137">
            <v>1223877</v>
          </cell>
          <cell r="AL137">
            <v>0</v>
          </cell>
          <cell r="AM137">
            <v>2530424</v>
          </cell>
          <cell r="AN137">
            <v>797746</v>
          </cell>
          <cell r="AO137">
            <v>200000</v>
          </cell>
          <cell r="AP137">
            <v>0</v>
          </cell>
          <cell r="AQ137">
            <v>308801</v>
          </cell>
          <cell r="AR137">
            <v>1223877</v>
          </cell>
          <cell r="AS137">
            <v>0</v>
          </cell>
          <cell r="AT137">
            <v>2530424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</row>
        <row r="138">
          <cell r="C138" t="str">
            <v>Sierra Leone</v>
          </cell>
          <cell r="D138" t="str">
            <v>GBP</v>
          </cell>
          <cell r="I138">
            <v>0</v>
          </cell>
          <cell r="K138">
            <v>0</v>
          </cell>
          <cell r="P138">
            <v>0</v>
          </cell>
          <cell r="R138">
            <v>0</v>
          </cell>
          <cell r="W138">
            <v>0</v>
          </cell>
          <cell r="Y138">
            <v>0</v>
          </cell>
          <cell r="AD138">
            <v>0</v>
          </cell>
          <cell r="AF138">
            <v>0</v>
          </cell>
          <cell r="AK138">
            <v>0</v>
          </cell>
          <cell r="AM138">
            <v>0</v>
          </cell>
          <cell r="AR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</row>
        <row r="139">
          <cell r="I139">
            <v>0</v>
          </cell>
          <cell r="K139">
            <v>0</v>
          </cell>
          <cell r="P139">
            <v>0</v>
          </cell>
          <cell r="R139">
            <v>0</v>
          </cell>
          <cell r="W139">
            <v>0</v>
          </cell>
          <cell r="Y139">
            <v>0</v>
          </cell>
          <cell r="AD139">
            <v>0</v>
          </cell>
          <cell r="AF139">
            <v>0</v>
          </cell>
          <cell r="AK139">
            <v>0</v>
          </cell>
          <cell r="AM139">
            <v>0</v>
          </cell>
          <cell r="AR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</row>
        <row r="140">
          <cell r="D140" t="str">
            <v>GBP</v>
          </cell>
          <cell r="I140">
            <v>0</v>
          </cell>
          <cell r="K140">
            <v>0</v>
          </cell>
          <cell r="P140">
            <v>0</v>
          </cell>
          <cell r="R140">
            <v>0</v>
          </cell>
          <cell r="W140">
            <v>0</v>
          </cell>
          <cell r="Y140">
            <v>0</v>
          </cell>
          <cell r="AD140">
            <v>0</v>
          </cell>
          <cell r="AF140">
            <v>0</v>
          </cell>
          <cell r="AK140">
            <v>0</v>
          </cell>
          <cell r="AM140">
            <v>0</v>
          </cell>
          <cell r="AR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</row>
        <row r="141">
          <cell r="I141">
            <v>0</v>
          </cell>
          <cell r="K141">
            <v>0</v>
          </cell>
          <cell r="P141">
            <v>0</v>
          </cell>
          <cell r="R141">
            <v>0</v>
          </cell>
          <cell r="W141">
            <v>0</v>
          </cell>
          <cell r="Y141">
            <v>0</v>
          </cell>
          <cell r="AD141">
            <v>0</v>
          </cell>
          <cell r="AF141">
            <v>0</v>
          </cell>
          <cell r="AK141">
            <v>0</v>
          </cell>
          <cell r="AM141">
            <v>0</v>
          </cell>
          <cell r="AR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</row>
        <row r="142">
          <cell r="D142" t="str">
            <v>GBP</v>
          </cell>
          <cell r="I142">
            <v>0</v>
          </cell>
          <cell r="K142">
            <v>0</v>
          </cell>
          <cell r="P142">
            <v>0</v>
          </cell>
          <cell r="R142">
            <v>0</v>
          </cell>
          <cell r="W142">
            <v>0</v>
          </cell>
          <cell r="Y142">
            <v>0</v>
          </cell>
          <cell r="AD142">
            <v>0</v>
          </cell>
          <cell r="AF142">
            <v>0</v>
          </cell>
          <cell r="AK142">
            <v>0</v>
          </cell>
          <cell r="AM142">
            <v>0</v>
          </cell>
          <cell r="AR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</row>
        <row r="143">
          <cell r="I143">
            <v>0</v>
          </cell>
          <cell r="K143">
            <v>0</v>
          </cell>
          <cell r="P143">
            <v>0</v>
          </cell>
          <cell r="R143">
            <v>0</v>
          </cell>
          <cell r="W143">
            <v>0</v>
          </cell>
          <cell r="Y143">
            <v>0</v>
          </cell>
          <cell r="AD143">
            <v>0</v>
          </cell>
          <cell r="AF143">
            <v>0</v>
          </cell>
          <cell r="AK143">
            <v>0</v>
          </cell>
          <cell r="AM143">
            <v>0</v>
          </cell>
          <cell r="AR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</row>
        <row r="144">
          <cell r="D144" t="str">
            <v>GBP</v>
          </cell>
          <cell r="I144">
            <v>0</v>
          </cell>
          <cell r="K144">
            <v>0</v>
          </cell>
          <cell r="P144">
            <v>0</v>
          </cell>
          <cell r="R144">
            <v>0</v>
          </cell>
          <cell r="W144">
            <v>0</v>
          </cell>
          <cell r="Y144">
            <v>0</v>
          </cell>
          <cell r="AD144">
            <v>0</v>
          </cell>
          <cell r="AF144">
            <v>0</v>
          </cell>
          <cell r="AK144">
            <v>0</v>
          </cell>
          <cell r="AM144">
            <v>0</v>
          </cell>
          <cell r="AR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</row>
        <row r="145">
          <cell r="I145">
            <v>0</v>
          </cell>
          <cell r="K145">
            <v>0</v>
          </cell>
          <cell r="P145">
            <v>0</v>
          </cell>
          <cell r="R145">
            <v>0</v>
          </cell>
          <cell r="W145">
            <v>0</v>
          </cell>
          <cell r="Y145">
            <v>0</v>
          </cell>
          <cell r="AD145">
            <v>0</v>
          </cell>
          <cell r="AF145">
            <v>0</v>
          </cell>
          <cell r="AK145">
            <v>0</v>
          </cell>
          <cell r="AM145">
            <v>0</v>
          </cell>
          <cell r="AR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</row>
        <row r="146">
          <cell r="D146" t="str">
            <v>GBP</v>
          </cell>
          <cell r="I146">
            <v>0</v>
          </cell>
          <cell r="K146">
            <v>0</v>
          </cell>
          <cell r="P146">
            <v>0</v>
          </cell>
          <cell r="R146">
            <v>0</v>
          </cell>
          <cell r="W146">
            <v>0</v>
          </cell>
          <cell r="Y146">
            <v>0</v>
          </cell>
          <cell r="AD146">
            <v>0</v>
          </cell>
          <cell r="AF146">
            <v>0</v>
          </cell>
          <cell r="AK146">
            <v>0</v>
          </cell>
          <cell r="AM146">
            <v>0</v>
          </cell>
          <cell r="AR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</row>
        <row r="147">
          <cell r="I147">
            <v>0</v>
          </cell>
          <cell r="K147">
            <v>0</v>
          </cell>
          <cell r="P147">
            <v>0</v>
          </cell>
          <cell r="R147">
            <v>0</v>
          </cell>
          <cell r="W147">
            <v>0</v>
          </cell>
          <cell r="Y147">
            <v>0</v>
          </cell>
          <cell r="AD147">
            <v>0</v>
          </cell>
          <cell r="AF147">
            <v>0</v>
          </cell>
          <cell r="AK147">
            <v>0</v>
          </cell>
          <cell r="AM147">
            <v>0</v>
          </cell>
          <cell r="AR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</row>
        <row r="148">
          <cell r="D148" t="str">
            <v>GBP</v>
          </cell>
          <cell r="I148">
            <v>0</v>
          </cell>
          <cell r="K148">
            <v>0</v>
          </cell>
          <cell r="P148">
            <v>0</v>
          </cell>
          <cell r="R148">
            <v>0</v>
          </cell>
          <cell r="W148">
            <v>0</v>
          </cell>
          <cell r="Y148">
            <v>0</v>
          </cell>
          <cell r="AD148">
            <v>0</v>
          </cell>
          <cell r="AF148">
            <v>0</v>
          </cell>
          <cell r="AK148">
            <v>0</v>
          </cell>
          <cell r="AM148">
            <v>0</v>
          </cell>
          <cell r="AR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</row>
        <row r="149">
          <cell r="C149" t="str">
            <v>Belize</v>
          </cell>
          <cell r="D149" t="str">
            <v>USD</v>
          </cell>
          <cell r="E149">
            <v>158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158</v>
          </cell>
          <cell r="L149">
            <v>133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133</v>
          </cell>
          <cell r="S149">
            <v>108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108</v>
          </cell>
          <cell r="Z149">
            <v>83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83</v>
          </cell>
          <cell r="AG149">
            <v>58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58</v>
          </cell>
          <cell r="AN149">
            <v>58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58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</row>
        <row r="150">
          <cell r="C150" t="str">
            <v>Belize</v>
          </cell>
          <cell r="D150" t="str">
            <v>GBP</v>
          </cell>
          <cell r="I150">
            <v>0</v>
          </cell>
          <cell r="K150">
            <v>0</v>
          </cell>
          <cell r="P150">
            <v>0</v>
          </cell>
          <cell r="R150">
            <v>0</v>
          </cell>
          <cell r="W150">
            <v>0</v>
          </cell>
          <cell r="Y150">
            <v>0</v>
          </cell>
          <cell r="AD150">
            <v>0</v>
          </cell>
          <cell r="AF150">
            <v>0</v>
          </cell>
          <cell r="AK150">
            <v>0</v>
          </cell>
          <cell r="AM150">
            <v>0</v>
          </cell>
          <cell r="AR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</row>
        <row r="151">
          <cell r="C151" t="str">
            <v>Caribbean</v>
          </cell>
          <cell r="D151" t="str">
            <v>USD</v>
          </cell>
          <cell r="E151">
            <v>1469</v>
          </cell>
          <cell r="F151">
            <v>0</v>
          </cell>
          <cell r="G151">
            <v>134</v>
          </cell>
          <cell r="H151">
            <v>0</v>
          </cell>
          <cell r="I151">
            <v>0</v>
          </cell>
          <cell r="J151">
            <v>52</v>
          </cell>
          <cell r="K151">
            <v>1655</v>
          </cell>
          <cell r="L151">
            <v>1413</v>
          </cell>
          <cell r="M151">
            <v>0</v>
          </cell>
          <cell r="N151">
            <v>111</v>
          </cell>
          <cell r="O151">
            <v>0</v>
          </cell>
          <cell r="P151">
            <v>101</v>
          </cell>
          <cell r="Q151">
            <v>76</v>
          </cell>
          <cell r="R151">
            <v>1701</v>
          </cell>
          <cell r="S151">
            <v>1331</v>
          </cell>
          <cell r="T151">
            <v>0</v>
          </cell>
          <cell r="U151">
            <v>95</v>
          </cell>
          <cell r="V151">
            <v>0</v>
          </cell>
          <cell r="W151">
            <v>0</v>
          </cell>
          <cell r="X151">
            <v>63</v>
          </cell>
          <cell r="Y151">
            <v>1489</v>
          </cell>
          <cell r="Z151">
            <v>1321</v>
          </cell>
          <cell r="AA151">
            <v>0</v>
          </cell>
          <cell r="AB151">
            <v>77</v>
          </cell>
          <cell r="AC151">
            <v>0</v>
          </cell>
          <cell r="AD151">
            <v>0</v>
          </cell>
          <cell r="AE151">
            <v>51</v>
          </cell>
          <cell r="AF151">
            <v>1449</v>
          </cell>
          <cell r="AG151">
            <v>935</v>
          </cell>
          <cell r="AH151">
            <v>0</v>
          </cell>
          <cell r="AI151">
            <v>63</v>
          </cell>
          <cell r="AJ151">
            <v>0</v>
          </cell>
          <cell r="AK151">
            <v>0</v>
          </cell>
          <cell r="AL151">
            <v>42</v>
          </cell>
          <cell r="AM151">
            <v>1040</v>
          </cell>
          <cell r="AN151">
            <v>935</v>
          </cell>
          <cell r="AO151">
            <v>0</v>
          </cell>
          <cell r="AP151">
            <v>63</v>
          </cell>
          <cell r="AQ151">
            <v>0</v>
          </cell>
          <cell r="AR151">
            <v>0</v>
          </cell>
          <cell r="AS151">
            <v>42</v>
          </cell>
          <cell r="AT151">
            <v>1040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</row>
        <row r="152">
          <cell r="C152" t="str">
            <v>Caribbean</v>
          </cell>
          <cell r="D152" t="str">
            <v>GBP</v>
          </cell>
          <cell r="I152">
            <v>0</v>
          </cell>
          <cell r="K152">
            <v>0</v>
          </cell>
          <cell r="P152">
            <v>0</v>
          </cell>
          <cell r="R152">
            <v>0</v>
          </cell>
          <cell r="W152">
            <v>0</v>
          </cell>
          <cell r="Y152">
            <v>0</v>
          </cell>
          <cell r="AD152">
            <v>0</v>
          </cell>
          <cell r="AF152">
            <v>0</v>
          </cell>
          <cell r="AK152">
            <v>0</v>
          </cell>
          <cell r="AM152">
            <v>0</v>
          </cell>
          <cell r="AR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</row>
        <row r="153">
          <cell r="I153">
            <v>0</v>
          </cell>
          <cell r="K153">
            <v>0</v>
          </cell>
          <cell r="P153">
            <v>0</v>
          </cell>
          <cell r="R153">
            <v>0</v>
          </cell>
          <cell r="W153">
            <v>0</v>
          </cell>
          <cell r="Y153">
            <v>0</v>
          </cell>
          <cell r="AD153">
            <v>0</v>
          </cell>
          <cell r="AF153">
            <v>0</v>
          </cell>
          <cell r="AK153">
            <v>0</v>
          </cell>
          <cell r="AM153">
            <v>0</v>
          </cell>
          <cell r="AR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</row>
        <row r="154">
          <cell r="D154" t="str">
            <v>GBP</v>
          </cell>
          <cell r="I154">
            <v>0</v>
          </cell>
          <cell r="K154">
            <v>0</v>
          </cell>
          <cell r="P154">
            <v>0</v>
          </cell>
          <cell r="R154">
            <v>0</v>
          </cell>
          <cell r="W154">
            <v>0</v>
          </cell>
          <cell r="Y154">
            <v>0</v>
          </cell>
          <cell r="AD154">
            <v>0</v>
          </cell>
          <cell r="AF154">
            <v>0</v>
          </cell>
          <cell r="AK154">
            <v>0</v>
          </cell>
          <cell r="AM154">
            <v>0</v>
          </cell>
          <cell r="AR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</row>
        <row r="155">
          <cell r="I155">
            <v>0</v>
          </cell>
          <cell r="K155">
            <v>0</v>
          </cell>
          <cell r="P155">
            <v>0</v>
          </cell>
          <cell r="R155">
            <v>0</v>
          </cell>
          <cell r="W155">
            <v>0</v>
          </cell>
          <cell r="Y155">
            <v>0</v>
          </cell>
          <cell r="AD155">
            <v>0</v>
          </cell>
          <cell r="AF155">
            <v>0</v>
          </cell>
          <cell r="AK155">
            <v>0</v>
          </cell>
          <cell r="AM155">
            <v>0</v>
          </cell>
          <cell r="AR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</row>
        <row r="156">
          <cell r="D156" t="str">
            <v>GBP</v>
          </cell>
          <cell r="I156">
            <v>0</v>
          </cell>
          <cell r="K156">
            <v>0</v>
          </cell>
          <cell r="P156">
            <v>0</v>
          </cell>
          <cell r="R156">
            <v>0</v>
          </cell>
          <cell r="W156">
            <v>0</v>
          </cell>
          <cell r="Y156">
            <v>0</v>
          </cell>
          <cell r="AD156">
            <v>0</v>
          </cell>
          <cell r="AF156">
            <v>0</v>
          </cell>
          <cell r="AK156">
            <v>0</v>
          </cell>
          <cell r="AM156">
            <v>0</v>
          </cell>
          <cell r="AR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</row>
        <row r="157">
          <cell r="I157">
            <v>0</v>
          </cell>
          <cell r="K157">
            <v>0</v>
          </cell>
          <cell r="P157">
            <v>0</v>
          </cell>
          <cell r="R157">
            <v>0</v>
          </cell>
          <cell r="W157">
            <v>0</v>
          </cell>
          <cell r="Y157">
            <v>0</v>
          </cell>
          <cell r="AD157">
            <v>0</v>
          </cell>
          <cell r="AF157">
            <v>0</v>
          </cell>
          <cell r="AK157">
            <v>0</v>
          </cell>
          <cell r="AM157">
            <v>0</v>
          </cell>
          <cell r="AR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</row>
        <row r="158">
          <cell r="D158" t="str">
            <v>GBP</v>
          </cell>
          <cell r="I158">
            <v>0</v>
          </cell>
          <cell r="K158">
            <v>0</v>
          </cell>
          <cell r="P158">
            <v>0</v>
          </cell>
          <cell r="R158">
            <v>0</v>
          </cell>
          <cell r="W158">
            <v>0</v>
          </cell>
          <cell r="Y158">
            <v>0</v>
          </cell>
          <cell r="AD158">
            <v>0</v>
          </cell>
          <cell r="AF158">
            <v>0</v>
          </cell>
          <cell r="AK158">
            <v>0</v>
          </cell>
          <cell r="AM158">
            <v>0</v>
          </cell>
          <cell r="AR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</row>
        <row r="159">
          <cell r="I159">
            <v>0</v>
          </cell>
          <cell r="K159">
            <v>0</v>
          </cell>
          <cell r="P159">
            <v>0</v>
          </cell>
          <cell r="R159">
            <v>0</v>
          </cell>
          <cell r="W159">
            <v>0</v>
          </cell>
          <cell r="Y159">
            <v>0</v>
          </cell>
          <cell r="AD159">
            <v>0</v>
          </cell>
          <cell r="AF159">
            <v>0</v>
          </cell>
          <cell r="AK159">
            <v>0</v>
          </cell>
          <cell r="AM159">
            <v>0</v>
          </cell>
          <cell r="AR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</row>
        <row r="160">
          <cell r="D160" t="str">
            <v>GBP</v>
          </cell>
          <cell r="I160">
            <v>0</v>
          </cell>
          <cell r="K160">
            <v>0</v>
          </cell>
          <cell r="P160">
            <v>0</v>
          </cell>
          <cell r="R160">
            <v>0</v>
          </cell>
          <cell r="W160">
            <v>0</v>
          </cell>
          <cell r="Y160">
            <v>0</v>
          </cell>
          <cell r="AD160">
            <v>0</v>
          </cell>
          <cell r="AF160">
            <v>0</v>
          </cell>
          <cell r="AK160">
            <v>0</v>
          </cell>
          <cell r="AM160">
            <v>0</v>
          </cell>
          <cell r="AR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</row>
        <row r="161">
          <cell r="I161">
            <v>0</v>
          </cell>
          <cell r="K161">
            <v>0</v>
          </cell>
          <cell r="P161">
            <v>0</v>
          </cell>
          <cell r="R161">
            <v>0</v>
          </cell>
          <cell r="W161">
            <v>0</v>
          </cell>
          <cell r="Y161">
            <v>0</v>
          </cell>
          <cell r="AD161">
            <v>0</v>
          </cell>
          <cell r="AF161">
            <v>0</v>
          </cell>
          <cell r="AK161">
            <v>0</v>
          </cell>
          <cell r="AM161">
            <v>0</v>
          </cell>
          <cell r="AR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</row>
        <row r="162">
          <cell r="D162" t="str">
            <v>GBP</v>
          </cell>
          <cell r="I162">
            <v>0</v>
          </cell>
          <cell r="K162">
            <v>0</v>
          </cell>
          <cell r="P162">
            <v>0</v>
          </cell>
          <cell r="R162">
            <v>0</v>
          </cell>
          <cell r="W162">
            <v>0</v>
          </cell>
          <cell r="Y162">
            <v>0</v>
          </cell>
          <cell r="AD162">
            <v>0</v>
          </cell>
          <cell r="AF162">
            <v>0</v>
          </cell>
          <cell r="AK162">
            <v>0</v>
          </cell>
          <cell r="AM162">
            <v>0</v>
          </cell>
          <cell r="AR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</row>
        <row r="163">
          <cell r="C163" t="str">
            <v>International Projects CEO</v>
          </cell>
          <cell r="D163" t="str">
            <v>USD</v>
          </cell>
          <cell r="I163">
            <v>0</v>
          </cell>
          <cell r="K163">
            <v>0</v>
          </cell>
          <cell r="P163">
            <v>0</v>
          </cell>
          <cell r="R163">
            <v>0</v>
          </cell>
          <cell r="W163">
            <v>0</v>
          </cell>
          <cell r="Y163">
            <v>0</v>
          </cell>
          <cell r="AD163">
            <v>0</v>
          </cell>
          <cell r="AF163">
            <v>0</v>
          </cell>
          <cell r="AK163">
            <v>0</v>
          </cell>
          <cell r="AM163">
            <v>0</v>
          </cell>
          <cell r="AR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</row>
        <row r="164">
          <cell r="C164" t="str">
            <v>International Projects CEO</v>
          </cell>
          <cell r="D164" t="str">
            <v>GBP</v>
          </cell>
          <cell r="E164">
            <v>191</v>
          </cell>
          <cell r="I164">
            <v>0</v>
          </cell>
          <cell r="K164">
            <v>191</v>
          </cell>
          <cell r="L164">
            <v>191</v>
          </cell>
          <cell r="P164">
            <v>0</v>
          </cell>
          <cell r="R164">
            <v>191</v>
          </cell>
          <cell r="S164">
            <v>191</v>
          </cell>
          <cell r="W164">
            <v>0</v>
          </cell>
          <cell r="Y164">
            <v>191</v>
          </cell>
          <cell r="Z164">
            <v>191</v>
          </cell>
          <cell r="AD164">
            <v>0</v>
          </cell>
          <cell r="AF164">
            <v>191</v>
          </cell>
          <cell r="AG164">
            <v>191</v>
          </cell>
          <cell r="AK164">
            <v>0</v>
          </cell>
          <cell r="AM164">
            <v>191</v>
          </cell>
          <cell r="AN164">
            <v>191</v>
          </cell>
          <cell r="AR164">
            <v>0</v>
          </cell>
          <cell r="AT164">
            <v>191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</row>
        <row r="165">
          <cell r="C165" t="str">
            <v>International Projects IPOD</v>
          </cell>
          <cell r="D165" t="str">
            <v>USD</v>
          </cell>
          <cell r="I165">
            <v>0</v>
          </cell>
          <cell r="K165">
            <v>0</v>
          </cell>
          <cell r="P165">
            <v>0</v>
          </cell>
          <cell r="R165">
            <v>0</v>
          </cell>
          <cell r="W165">
            <v>0</v>
          </cell>
          <cell r="Y165">
            <v>0</v>
          </cell>
          <cell r="AD165">
            <v>0</v>
          </cell>
          <cell r="AF165">
            <v>0</v>
          </cell>
          <cell r="AK165">
            <v>0</v>
          </cell>
          <cell r="AM165">
            <v>0</v>
          </cell>
          <cell r="AR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</row>
        <row r="166">
          <cell r="C166" t="str">
            <v>International Projects IPOD</v>
          </cell>
          <cell r="D166" t="str">
            <v>GBP</v>
          </cell>
          <cell r="E166">
            <v>63</v>
          </cell>
          <cell r="F166">
            <v>0</v>
          </cell>
          <cell r="G166">
            <v>71</v>
          </cell>
          <cell r="H166">
            <v>0</v>
          </cell>
          <cell r="I166">
            <v>0</v>
          </cell>
          <cell r="J166">
            <v>129</v>
          </cell>
          <cell r="K166">
            <v>263</v>
          </cell>
          <cell r="L166">
            <v>63</v>
          </cell>
          <cell r="M166">
            <v>0</v>
          </cell>
          <cell r="N166">
            <v>71</v>
          </cell>
          <cell r="O166">
            <v>0</v>
          </cell>
          <cell r="P166">
            <v>0</v>
          </cell>
          <cell r="Q166">
            <v>129</v>
          </cell>
          <cell r="R166">
            <v>263</v>
          </cell>
          <cell r="S166">
            <v>63</v>
          </cell>
          <cell r="T166">
            <v>0</v>
          </cell>
          <cell r="U166">
            <v>71</v>
          </cell>
          <cell r="V166">
            <v>0</v>
          </cell>
          <cell r="W166">
            <v>0</v>
          </cell>
          <cell r="X166">
            <v>129</v>
          </cell>
          <cell r="Y166">
            <v>263</v>
          </cell>
          <cell r="Z166">
            <v>63</v>
          </cell>
          <cell r="AA166">
            <v>0</v>
          </cell>
          <cell r="AB166">
            <v>71</v>
          </cell>
          <cell r="AC166">
            <v>0</v>
          </cell>
          <cell r="AD166">
            <v>0</v>
          </cell>
          <cell r="AE166">
            <v>129</v>
          </cell>
          <cell r="AF166">
            <v>263</v>
          </cell>
          <cell r="AG166">
            <v>63</v>
          </cell>
          <cell r="AH166">
            <v>0</v>
          </cell>
          <cell r="AI166">
            <v>71</v>
          </cell>
          <cell r="AJ166">
            <v>0</v>
          </cell>
          <cell r="AK166">
            <v>0</v>
          </cell>
          <cell r="AL166">
            <v>129</v>
          </cell>
          <cell r="AM166">
            <v>263</v>
          </cell>
          <cell r="AN166">
            <v>63</v>
          </cell>
          <cell r="AO166">
            <v>0</v>
          </cell>
          <cell r="AP166">
            <v>71</v>
          </cell>
          <cell r="AQ166">
            <v>0</v>
          </cell>
          <cell r="AR166">
            <v>0</v>
          </cell>
          <cell r="AS166">
            <v>129</v>
          </cell>
          <cell r="AT166">
            <v>263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</row>
        <row r="167">
          <cell r="C167" t="str">
            <v>International Projects DAAA</v>
          </cell>
          <cell r="D167" t="str">
            <v>USD</v>
          </cell>
          <cell r="I167">
            <v>0</v>
          </cell>
          <cell r="K167">
            <v>0</v>
          </cell>
          <cell r="P167">
            <v>0</v>
          </cell>
          <cell r="R167">
            <v>0</v>
          </cell>
          <cell r="W167">
            <v>0</v>
          </cell>
          <cell r="Y167">
            <v>0</v>
          </cell>
          <cell r="AD167">
            <v>0</v>
          </cell>
          <cell r="AF167">
            <v>0</v>
          </cell>
          <cell r="AK167">
            <v>0</v>
          </cell>
          <cell r="AM167">
            <v>0</v>
          </cell>
          <cell r="AR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</row>
        <row r="168">
          <cell r="C168" t="str">
            <v>International Projects DAAA</v>
          </cell>
          <cell r="D168" t="str">
            <v>GBP</v>
          </cell>
          <cell r="I168">
            <v>0</v>
          </cell>
          <cell r="K168">
            <v>0</v>
          </cell>
          <cell r="P168">
            <v>0</v>
          </cell>
          <cell r="R168">
            <v>0</v>
          </cell>
          <cell r="W168">
            <v>0</v>
          </cell>
          <cell r="Y168">
            <v>0</v>
          </cell>
          <cell r="AD168">
            <v>0</v>
          </cell>
          <cell r="AF168">
            <v>0</v>
          </cell>
          <cell r="AK168">
            <v>0</v>
          </cell>
          <cell r="AM168">
            <v>0</v>
          </cell>
          <cell r="AR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</row>
        <row r="169">
          <cell r="C169" t="str">
            <v>International Projects SPD</v>
          </cell>
          <cell r="D169" t="str">
            <v>USD</v>
          </cell>
          <cell r="I169">
            <v>0</v>
          </cell>
          <cell r="K169">
            <v>0</v>
          </cell>
          <cell r="P169">
            <v>0</v>
          </cell>
          <cell r="R169">
            <v>0</v>
          </cell>
          <cell r="W169">
            <v>0</v>
          </cell>
          <cell r="Y169">
            <v>0</v>
          </cell>
          <cell r="AD169">
            <v>0</v>
          </cell>
          <cell r="AF169">
            <v>0</v>
          </cell>
          <cell r="AK169">
            <v>0</v>
          </cell>
          <cell r="AM169">
            <v>0</v>
          </cell>
          <cell r="AR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</row>
        <row r="170">
          <cell r="C170" t="str">
            <v>International Projects SPD</v>
          </cell>
          <cell r="D170" t="str">
            <v>GBP</v>
          </cell>
          <cell r="E170">
            <v>190</v>
          </cell>
          <cell r="F170">
            <v>57</v>
          </cell>
          <cell r="G170">
            <v>35</v>
          </cell>
          <cell r="H170">
            <v>5</v>
          </cell>
          <cell r="I170">
            <v>0</v>
          </cell>
          <cell r="J170">
            <v>238</v>
          </cell>
          <cell r="K170">
            <v>525</v>
          </cell>
          <cell r="L170">
            <v>190</v>
          </cell>
          <cell r="M170">
            <v>57</v>
          </cell>
          <cell r="N170">
            <v>35</v>
          </cell>
          <cell r="O170">
            <v>5</v>
          </cell>
          <cell r="P170">
            <v>0</v>
          </cell>
          <cell r="Q170">
            <v>221</v>
          </cell>
          <cell r="R170">
            <v>508</v>
          </cell>
          <cell r="S170">
            <v>190</v>
          </cell>
          <cell r="T170">
            <v>57</v>
          </cell>
          <cell r="U170">
            <v>35</v>
          </cell>
          <cell r="V170">
            <v>5</v>
          </cell>
          <cell r="W170">
            <v>0</v>
          </cell>
          <cell r="X170">
            <v>221</v>
          </cell>
          <cell r="Y170">
            <v>508</v>
          </cell>
          <cell r="Z170">
            <v>190</v>
          </cell>
          <cell r="AA170">
            <v>57</v>
          </cell>
          <cell r="AB170">
            <v>35</v>
          </cell>
          <cell r="AC170">
            <v>5</v>
          </cell>
          <cell r="AD170">
            <v>0</v>
          </cell>
          <cell r="AE170">
            <v>221</v>
          </cell>
          <cell r="AF170">
            <v>508</v>
          </cell>
          <cell r="AG170">
            <v>190</v>
          </cell>
          <cell r="AH170">
            <v>57</v>
          </cell>
          <cell r="AI170">
            <v>35</v>
          </cell>
          <cell r="AJ170">
            <v>5</v>
          </cell>
          <cell r="AK170">
            <v>0</v>
          </cell>
          <cell r="AL170">
            <v>221</v>
          </cell>
          <cell r="AM170">
            <v>508</v>
          </cell>
          <cell r="AN170">
            <v>190</v>
          </cell>
          <cell r="AO170">
            <v>57</v>
          </cell>
          <cell r="AP170">
            <v>35</v>
          </cell>
          <cell r="AQ170">
            <v>5</v>
          </cell>
          <cell r="AR170">
            <v>0</v>
          </cell>
          <cell r="AS170">
            <v>221</v>
          </cell>
          <cell r="AT170">
            <v>508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</row>
        <row r="171">
          <cell r="I171">
            <v>0</v>
          </cell>
          <cell r="K171">
            <v>0</v>
          </cell>
          <cell r="P171">
            <v>0</v>
          </cell>
          <cell r="R171">
            <v>0</v>
          </cell>
          <cell r="W171">
            <v>0</v>
          </cell>
          <cell r="Y171">
            <v>0</v>
          </cell>
          <cell r="AD171">
            <v>0</v>
          </cell>
          <cell r="AF171">
            <v>0</v>
          </cell>
          <cell r="AK171">
            <v>0</v>
          </cell>
          <cell r="AM171">
            <v>0</v>
          </cell>
          <cell r="AR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</row>
        <row r="172">
          <cell r="D172" t="str">
            <v>GBP</v>
          </cell>
          <cell r="I172">
            <v>0</v>
          </cell>
          <cell r="K172">
            <v>0</v>
          </cell>
          <cell r="P172">
            <v>0</v>
          </cell>
          <cell r="R172">
            <v>0</v>
          </cell>
          <cell r="W172">
            <v>0</v>
          </cell>
          <cell r="Y172">
            <v>0</v>
          </cell>
          <cell r="AD172">
            <v>0</v>
          </cell>
          <cell r="AF172">
            <v>0</v>
          </cell>
          <cell r="AK172">
            <v>0</v>
          </cell>
          <cell r="AM172">
            <v>0</v>
          </cell>
          <cell r="AR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</row>
        <row r="173">
          <cell r="I173">
            <v>0</v>
          </cell>
          <cell r="K173">
            <v>0</v>
          </cell>
          <cell r="P173">
            <v>0</v>
          </cell>
          <cell r="R173">
            <v>0</v>
          </cell>
          <cell r="W173">
            <v>0</v>
          </cell>
          <cell r="Y173">
            <v>0</v>
          </cell>
          <cell r="AD173">
            <v>0</v>
          </cell>
          <cell r="AF173">
            <v>0</v>
          </cell>
          <cell r="AK173">
            <v>0</v>
          </cell>
          <cell r="AM173">
            <v>0</v>
          </cell>
          <cell r="AR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</row>
        <row r="174">
          <cell r="D174" t="str">
            <v>GBP</v>
          </cell>
          <cell r="I174">
            <v>0</v>
          </cell>
          <cell r="K174">
            <v>0</v>
          </cell>
          <cell r="P174">
            <v>0</v>
          </cell>
          <cell r="R174">
            <v>0</v>
          </cell>
          <cell r="W174">
            <v>0</v>
          </cell>
          <cell r="Y174">
            <v>0</v>
          </cell>
          <cell r="AD174">
            <v>0</v>
          </cell>
          <cell r="AF174">
            <v>0</v>
          </cell>
          <cell r="AK174">
            <v>0</v>
          </cell>
          <cell r="AM174">
            <v>0</v>
          </cell>
          <cell r="AR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</row>
        <row r="175">
          <cell r="I175">
            <v>0</v>
          </cell>
          <cell r="K175">
            <v>0</v>
          </cell>
          <cell r="P175">
            <v>0</v>
          </cell>
          <cell r="R175">
            <v>0</v>
          </cell>
          <cell r="W175">
            <v>0</v>
          </cell>
          <cell r="Y175">
            <v>0</v>
          </cell>
          <cell r="AD175">
            <v>0</v>
          </cell>
          <cell r="AF175">
            <v>0</v>
          </cell>
          <cell r="AK175">
            <v>0</v>
          </cell>
          <cell r="AM175">
            <v>0</v>
          </cell>
          <cell r="AR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</row>
        <row r="176">
          <cell r="D176" t="str">
            <v>GBP</v>
          </cell>
          <cell r="I176">
            <v>0</v>
          </cell>
          <cell r="K176">
            <v>0</v>
          </cell>
          <cell r="P176">
            <v>0</v>
          </cell>
          <cell r="R176">
            <v>0</v>
          </cell>
          <cell r="W176">
            <v>0</v>
          </cell>
          <cell r="Y176">
            <v>0</v>
          </cell>
          <cell r="AD176">
            <v>0</v>
          </cell>
          <cell r="AF176">
            <v>0</v>
          </cell>
          <cell r="AK176">
            <v>0</v>
          </cell>
          <cell r="AM176">
            <v>0</v>
          </cell>
          <cell r="AR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</row>
        <row r="177">
          <cell r="I177">
            <v>0</v>
          </cell>
          <cell r="K177">
            <v>0</v>
          </cell>
          <cell r="P177">
            <v>0</v>
          </cell>
          <cell r="R177">
            <v>0</v>
          </cell>
          <cell r="W177">
            <v>0</v>
          </cell>
          <cell r="Y177">
            <v>0</v>
          </cell>
          <cell r="AD177">
            <v>0</v>
          </cell>
          <cell r="AF177">
            <v>0</v>
          </cell>
          <cell r="AK177">
            <v>0</v>
          </cell>
          <cell r="AM177">
            <v>0</v>
          </cell>
          <cell r="AR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</row>
        <row r="178">
          <cell r="D178" t="str">
            <v>GBP</v>
          </cell>
          <cell r="I178">
            <v>0</v>
          </cell>
          <cell r="K178">
            <v>0</v>
          </cell>
          <cell r="P178">
            <v>0</v>
          </cell>
          <cell r="R178">
            <v>0</v>
          </cell>
          <cell r="W178">
            <v>0</v>
          </cell>
          <cell r="Y178">
            <v>0</v>
          </cell>
          <cell r="AD178">
            <v>0</v>
          </cell>
          <cell r="AF178">
            <v>0</v>
          </cell>
          <cell r="AK178">
            <v>0</v>
          </cell>
          <cell r="AM178">
            <v>0</v>
          </cell>
          <cell r="AR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</row>
        <row r="179">
          <cell r="I179">
            <v>0</v>
          </cell>
          <cell r="K179">
            <v>0</v>
          </cell>
          <cell r="P179">
            <v>0</v>
          </cell>
          <cell r="R179">
            <v>0</v>
          </cell>
          <cell r="W179">
            <v>0</v>
          </cell>
          <cell r="Y179">
            <v>0</v>
          </cell>
          <cell r="AD179">
            <v>0</v>
          </cell>
          <cell r="AF179">
            <v>0</v>
          </cell>
          <cell r="AK179">
            <v>0</v>
          </cell>
          <cell r="AM179">
            <v>0</v>
          </cell>
          <cell r="AR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</row>
        <row r="180">
          <cell r="D180" t="str">
            <v>GBP</v>
          </cell>
          <cell r="I180">
            <v>0</v>
          </cell>
          <cell r="K180">
            <v>0</v>
          </cell>
          <cell r="P180">
            <v>0</v>
          </cell>
          <cell r="R180">
            <v>0</v>
          </cell>
          <cell r="W180">
            <v>0</v>
          </cell>
          <cell r="Y180">
            <v>0</v>
          </cell>
          <cell r="AD180">
            <v>0</v>
          </cell>
          <cell r="AF180">
            <v>0</v>
          </cell>
          <cell r="AK180">
            <v>0</v>
          </cell>
          <cell r="AM180">
            <v>0</v>
          </cell>
          <cell r="AR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</row>
        <row r="181">
          <cell r="C181" t="str">
            <v>Expenditure relating to secured restricted income not yet on forecast</v>
          </cell>
          <cell r="D181" t="str">
            <v>GBP</v>
          </cell>
          <cell r="I181">
            <v>0</v>
          </cell>
          <cell r="J181">
            <v>303</v>
          </cell>
          <cell r="K181">
            <v>303</v>
          </cell>
          <cell r="P181">
            <v>0</v>
          </cell>
          <cell r="R181">
            <v>0</v>
          </cell>
          <cell r="W181">
            <v>0</v>
          </cell>
          <cell r="Y181">
            <v>0</v>
          </cell>
          <cell r="AD181">
            <v>0</v>
          </cell>
          <cell r="AE181">
            <v>868</v>
          </cell>
          <cell r="AF181">
            <v>868</v>
          </cell>
          <cell r="AK181">
            <v>0</v>
          </cell>
          <cell r="AL181">
            <v>2186</v>
          </cell>
          <cell r="AM181">
            <v>2186</v>
          </cell>
          <cell r="AR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</row>
        <row r="182">
          <cell r="C182" t="str">
            <v>Overall reduction on unrestricted expenditure required by year</v>
          </cell>
          <cell r="D182" t="str">
            <v>GBP</v>
          </cell>
          <cell r="I182">
            <v>0</v>
          </cell>
          <cell r="K182">
            <v>0</v>
          </cell>
          <cell r="P182">
            <v>0</v>
          </cell>
          <cell r="R182">
            <v>0</v>
          </cell>
          <cell r="W182">
            <v>0</v>
          </cell>
          <cell r="Y182">
            <v>0</v>
          </cell>
          <cell r="AD182">
            <v>0</v>
          </cell>
          <cell r="AF182">
            <v>0</v>
          </cell>
          <cell r="AK182">
            <v>0</v>
          </cell>
          <cell r="AM182">
            <v>0</v>
          </cell>
          <cell r="AR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</row>
        <row r="183">
          <cell r="C183" t="str">
            <v>Rounding</v>
          </cell>
          <cell r="D183" t="str">
            <v>GBP</v>
          </cell>
          <cell r="I183">
            <v>0</v>
          </cell>
          <cell r="K183">
            <v>0</v>
          </cell>
          <cell r="P183">
            <v>0</v>
          </cell>
          <cell r="R183">
            <v>0</v>
          </cell>
          <cell r="W183">
            <v>0</v>
          </cell>
          <cell r="Y183">
            <v>0</v>
          </cell>
          <cell r="AD183">
            <v>0</v>
          </cell>
          <cell r="AF183">
            <v>0</v>
          </cell>
          <cell r="AK183">
            <v>0</v>
          </cell>
          <cell r="AM183">
            <v>0</v>
          </cell>
          <cell r="AR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</row>
        <row r="184">
          <cell r="C184" t="str">
            <v>Rounding</v>
          </cell>
          <cell r="D184" t="str">
            <v>GBP</v>
          </cell>
          <cell r="I184">
            <v>0</v>
          </cell>
          <cell r="K184">
            <v>0</v>
          </cell>
          <cell r="P184">
            <v>0</v>
          </cell>
          <cell r="R184">
            <v>0</v>
          </cell>
          <cell r="W184">
            <v>0</v>
          </cell>
          <cell r="Y184">
            <v>0</v>
          </cell>
          <cell r="AD184">
            <v>0</v>
          </cell>
          <cell r="AF184">
            <v>0</v>
          </cell>
          <cell r="AK184">
            <v>0</v>
          </cell>
          <cell r="AM184">
            <v>0</v>
          </cell>
          <cell r="AR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</row>
        <row r="185">
          <cell r="I185">
            <v>0</v>
          </cell>
          <cell r="K185">
            <v>0</v>
          </cell>
          <cell r="P185">
            <v>0</v>
          </cell>
          <cell r="R185">
            <v>0</v>
          </cell>
          <cell r="W185">
            <v>0</v>
          </cell>
          <cell r="Y185">
            <v>0</v>
          </cell>
          <cell r="AD185">
            <v>0</v>
          </cell>
          <cell r="AF185">
            <v>0</v>
          </cell>
          <cell r="AK185">
            <v>0</v>
          </cell>
          <cell r="AM185">
            <v>0</v>
          </cell>
          <cell r="AR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</row>
        <row r="186">
          <cell r="D186" t="str">
            <v>GBP</v>
          </cell>
          <cell r="I186">
            <v>0</v>
          </cell>
          <cell r="K186">
            <v>0</v>
          </cell>
          <cell r="P186">
            <v>0</v>
          </cell>
          <cell r="R186">
            <v>0</v>
          </cell>
          <cell r="W186">
            <v>0</v>
          </cell>
          <cell r="Y186">
            <v>0</v>
          </cell>
          <cell r="AD186">
            <v>0</v>
          </cell>
          <cell r="AF186">
            <v>0</v>
          </cell>
          <cell r="AK186">
            <v>0</v>
          </cell>
          <cell r="AM186">
            <v>0</v>
          </cell>
          <cell r="AR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</row>
        <row r="187">
          <cell r="I187">
            <v>0</v>
          </cell>
          <cell r="K187">
            <v>0</v>
          </cell>
          <cell r="P187">
            <v>0</v>
          </cell>
          <cell r="R187">
            <v>0</v>
          </cell>
          <cell r="W187">
            <v>0</v>
          </cell>
          <cell r="Y187">
            <v>0</v>
          </cell>
          <cell r="AD187">
            <v>0</v>
          </cell>
          <cell r="AF187">
            <v>0</v>
          </cell>
          <cell r="AK187">
            <v>0</v>
          </cell>
          <cell r="AM187">
            <v>0</v>
          </cell>
          <cell r="AR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</row>
        <row r="188">
          <cell r="D188" t="str">
            <v>GBP</v>
          </cell>
          <cell r="I188">
            <v>0</v>
          </cell>
          <cell r="K188">
            <v>0</v>
          </cell>
          <cell r="P188">
            <v>0</v>
          </cell>
          <cell r="R188">
            <v>0</v>
          </cell>
          <cell r="W188">
            <v>0</v>
          </cell>
          <cell r="Y188">
            <v>0</v>
          </cell>
          <cell r="AD188">
            <v>0</v>
          </cell>
          <cell r="AF188">
            <v>0</v>
          </cell>
          <cell r="AK188">
            <v>0</v>
          </cell>
          <cell r="AM188">
            <v>0</v>
          </cell>
          <cell r="AR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</row>
        <row r="189">
          <cell r="I189">
            <v>0</v>
          </cell>
          <cell r="K189">
            <v>0</v>
          </cell>
          <cell r="P189">
            <v>0</v>
          </cell>
          <cell r="R189">
            <v>0</v>
          </cell>
          <cell r="W189">
            <v>0</v>
          </cell>
          <cell r="Y189">
            <v>0</v>
          </cell>
          <cell r="AD189">
            <v>0</v>
          </cell>
          <cell r="AF189">
            <v>0</v>
          </cell>
          <cell r="AK189">
            <v>0</v>
          </cell>
          <cell r="AM189">
            <v>0</v>
          </cell>
          <cell r="AR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</row>
        <row r="190">
          <cell r="D190" t="str">
            <v>GBP</v>
          </cell>
          <cell r="I190">
            <v>0</v>
          </cell>
          <cell r="K190">
            <v>0</v>
          </cell>
          <cell r="P190">
            <v>0</v>
          </cell>
          <cell r="R190">
            <v>0</v>
          </cell>
          <cell r="W190">
            <v>0</v>
          </cell>
          <cell r="Y190">
            <v>0</v>
          </cell>
          <cell r="AD190">
            <v>0</v>
          </cell>
          <cell r="AF190">
            <v>0</v>
          </cell>
          <cell r="AK190">
            <v>0</v>
          </cell>
          <cell r="AM190">
            <v>0</v>
          </cell>
          <cell r="AR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</row>
        <row r="191">
          <cell r="I191">
            <v>0</v>
          </cell>
          <cell r="K191">
            <v>0</v>
          </cell>
          <cell r="P191">
            <v>0</v>
          </cell>
          <cell r="R191">
            <v>0</v>
          </cell>
          <cell r="W191">
            <v>0</v>
          </cell>
          <cell r="Y191">
            <v>0</v>
          </cell>
          <cell r="AD191">
            <v>0</v>
          </cell>
          <cell r="AF191">
            <v>0</v>
          </cell>
          <cell r="AK191">
            <v>0</v>
          </cell>
          <cell r="AM191">
            <v>0</v>
          </cell>
          <cell r="AR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</row>
        <row r="192">
          <cell r="D192" t="str">
            <v>GBP</v>
          </cell>
          <cell r="I192">
            <v>0</v>
          </cell>
          <cell r="K192">
            <v>0</v>
          </cell>
          <cell r="P192">
            <v>0</v>
          </cell>
          <cell r="R192">
            <v>0</v>
          </cell>
          <cell r="W192">
            <v>0</v>
          </cell>
          <cell r="Y192">
            <v>0</v>
          </cell>
          <cell r="AD192">
            <v>0</v>
          </cell>
          <cell r="AF192">
            <v>0</v>
          </cell>
          <cell r="AK192">
            <v>0</v>
          </cell>
          <cell r="AM192">
            <v>0</v>
          </cell>
          <cell r="AR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</row>
        <row r="193">
          <cell r="I193">
            <v>0</v>
          </cell>
          <cell r="K193">
            <v>0</v>
          </cell>
          <cell r="P193">
            <v>0</v>
          </cell>
          <cell r="R193">
            <v>0</v>
          </cell>
          <cell r="W193">
            <v>0</v>
          </cell>
          <cell r="Y193">
            <v>0</v>
          </cell>
          <cell r="AD193">
            <v>0</v>
          </cell>
          <cell r="AF193">
            <v>0</v>
          </cell>
          <cell r="AK193">
            <v>0</v>
          </cell>
          <cell r="AM193">
            <v>0</v>
          </cell>
          <cell r="AR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</row>
        <row r="194">
          <cell r="D194" t="str">
            <v>GBP</v>
          </cell>
          <cell r="I194">
            <v>0</v>
          </cell>
          <cell r="K194">
            <v>0</v>
          </cell>
          <cell r="P194">
            <v>0</v>
          </cell>
          <cell r="R194">
            <v>0</v>
          </cell>
          <cell r="W194">
            <v>0</v>
          </cell>
          <cell r="Y194">
            <v>0</v>
          </cell>
          <cell r="AD194">
            <v>0</v>
          </cell>
          <cell r="AF194">
            <v>0</v>
          </cell>
          <cell r="AK194">
            <v>0</v>
          </cell>
          <cell r="AM194">
            <v>0</v>
          </cell>
          <cell r="AR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</row>
      </sheetData>
      <sheetData sheetId="8"/>
      <sheetData sheetId="9"/>
      <sheetData sheetId="10" refreshError="1">
        <row r="29">
          <cell r="D29" t="str">
            <v>Chief Executive Officer</v>
          </cell>
          <cell r="E29" t="str">
            <v>GBP</v>
          </cell>
          <cell r="F29">
            <v>344</v>
          </cell>
          <cell r="G29">
            <v>293</v>
          </cell>
          <cell r="H29">
            <v>356</v>
          </cell>
          <cell r="I29">
            <v>361</v>
          </cell>
          <cell r="J29">
            <v>358</v>
          </cell>
          <cell r="K29">
            <v>358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D30" t="str">
            <v>Chief Executive Officer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D31" t="str">
            <v>Internal Audit</v>
          </cell>
          <cell r="E31" t="str">
            <v>GBP</v>
          </cell>
          <cell r="F31">
            <v>0</v>
          </cell>
          <cell r="G31">
            <v>65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D32" t="str">
            <v>Internal Audit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D33" t="str">
            <v>Human Resources</v>
          </cell>
          <cell r="E33" t="str">
            <v>GBP</v>
          </cell>
          <cell r="F33">
            <v>535</v>
          </cell>
          <cell r="G33">
            <v>631</v>
          </cell>
          <cell r="H33">
            <v>566</v>
          </cell>
          <cell r="I33">
            <v>521</v>
          </cell>
          <cell r="J33">
            <v>521</v>
          </cell>
          <cell r="K33">
            <v>521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D34" t="str">
            <v>Human Resources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D35" t="str">
            <v>Finance, Planning and Services Director</v>
          </cell>
          <cell r="E35" t="str">
            <v>GBP</v>
          </cell>
          <cell r="F35">
            <v>2360</v>
          </cell>
          <cell r="G35">
            <v>296</v>
          </cell>
          <cell r="H35">
            <v>2450</v>
          </cell>
          <cell r="I35">
            <v>2450</v>
          </cell>
          <cell r="J35">
            <v>2450</v>
          </cell>
          <cell r="K35">
            <v>2450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D36" t="str">
            <v>Finance, Planning and Services Director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D37" t="str">
            <v>Finance</v>
          </cell>
          <cell r="E37" t="str">
            <v>GBP</v>
          </cell>
          <cell r="F37">
            <v>0</v>
          </cell>
          <cell r="G37">
            <v>444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D38" t="str">
            <v>Finance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D39" t="str">
            <v>Programme Accounting</v>
          </cell>
          <cell r="E39" t="str">
            <v>GBP</v>
          </cell>
          <cell r="F39">
            <v>0</v>
          </cell>
          <cell r="G39">
            <v>175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D40" t="str">
            <v>Programme Accounting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D41" t="str">
            <v>ICT Disaster Recovery</v>
          </cell>
          <cell r="E41" t="str">
            <v>GBP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D42" t="str">
            <v>ICT Disaster Recovery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D43" t="str">
            <v>Info &amp; Communication Technology</v>
          </cell>
          <cell r="E43" t="str">
            <v>GBP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D44" t="str">
            <v>Info &amp; Communication Technology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D45" t="str">
            <v>ICT Operations</v>
          </cell>
          <cell r="E45" t="str">
            <v>GBP</v>
          </cell>
          <cell r="F45">
            <v>0</v>
          </cell>
          <cell r="G45">
            <v>894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D46" t="str">
            <v>ICT Operations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D47" t="str">
            <v>Wide Area Network</v>
          </cell>
          <cell r="E47" t="str">
            <v>GBP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D48" t="str">
            <v>Wide Area Network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D49" t="str">
            <v>Global Procurement</v>
          </cell>
          <cell r="E49" t="str">
            <v>GBP</v>
          </cell>
          <cell r="F49">
            <v>0</v>
          </cell>
          <cell r="G49">
            <v>137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 t="str">
            <v>Global Procurement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 t="str">
            <v>Travel &amp; Commodity</v>
          </cell>
          <cell r="E51" t="str">
            <v>GBP</v>
          </cell>
          <cell r="F51">
            <v>0</v>
          </cell>
          <cell r="G51">
            <v>192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D52" t="str">
            <v>Travel &amp; Commodity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 t="str">
            <v>Management</v>
          </cell>
          <cell r="E53" t="str">
            <v>GBP</v>
          </cell>
          <cell r="F53">
            <v>0</v>
          </cell>
          <cell r="G53">
            <v>74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D54" t="str">
            <v>Management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D55" t="str">
            <v>Premise</v>
          </cell>
          <cell r="E55" t="str">
            <v>GBP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D56" t="str">
            <v>Premise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D57" t="str">
            <v>Service Delivery</v>
          </cell>
          <cell r="E57" t="str">
            <v>GBP</v>
          </cell>
          <cell r="F57">
            <v>0</v>
          </cell>
          <cell r="G57">
            <v>200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D58" t="str">
            <v>Service Delivery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D59" t="str">
            <v>Planning Performance &amp; Analysis</v>
          </cell>
          <cell r="E59" t="str">
            <v>GBP</v>
          </cell>
          <cell r="F59">
            <v>0</v>
          </cell>
          <cell r="G59">
            <v>279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 t="str">
            <v>Planning Performance &amp; Analysis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D61" t="str">
            <v>Information Management</v>
          </cell>
          <cell r="E61" t="str">
            <v>GBP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D62" t="str">
            <v>Information Management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D63" t="str">
            <v>Funding and Marketing Directorate UK</v>
          </cell>
          <cell r="E63" t="str">
            <v>GBP</v>
          </cell>
          <cell r="F63">
            <v>154</v>
          </cell>
          <cell r="G63">
            <v>354</v>
          </cell>
          <cell r="H63">
            <v>5319</v>
          </cell>
          <cell r="I63">
            <v>5319</v>
          </cell>
          <cell r="J63">
            <v>5319</v>
          </cell>
          <cell r="K63">
            <v>5319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D64" t="str">
            <v>Funding and Marketing Directorate UK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D65" t="str">
            <v>Individual Supporters UK</v>
          </cell>
          <cell r="E65" t="str">
            <v>GBP</v>
          </cell>
          <cell r="F65">
            <v>2039</v>
          </cell>
          <cell r="G65">
            <v>2180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D66" t="str">
            <v>Individual Supporters UK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D67" t="str">
            <v>Legacies UK</v>
          </cell>
          <cell r="E67" t="str">
            <v>GBP</v>
          </cell>
          <cell r="F67">
            <v>126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D68" t="str">
            <v>Legacies UK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D69" t="str">
            <v>Community Groups UK</v>
          </cell>
          <cell r="E69" t="str">
            <v>GBP</v>
          </cell>
          <cell r="F69">
            <v>164</v>
          </cell>
          <cell r="G69">
            <v>100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  <row r="70">
          <cell r="D70" t="str">
            <v>Community Groups UK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D71" t="str">
            <v>Corporates UK</v>
          </cell>
          <cell r="E71" t="str">
            <v>GBP</v>
          </cell>
          <cell r="F71">
            <v>256</v>
          </cell>
          <cell r="G71">
            <v>367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D72" t="str">
            <v>Corporates UK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D73" t="str">
            <v>Organisational Support UK</v>
          </cell>
          <cell r="E73" t="str">
            <v>GBP</v>
          </cell>
          <cell r="F73">
            <v>149</v>
          </cell>
          <cell r="G73">
            <v>102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D74" t="str">
            <v>Organisational Support UK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D75" t="str">
            <v>Trusts UK</v>
          </cell>
          <cell r="E75" t="str">
            <v>GBP</v>
          </cell>
          <cell r="F75">
            <v>186</v>
          </cell>
          <cell r="G75">
            <v>231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D76" t="str">
            <v>Trusts UK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</row>
        <row r="77">
          <cell r="D77" t="str">
            <v>Scotland</v>
          </cell>
          <cell r="E77" t="str">
            <v>GBP</v>
          </cell>
          <cell r="F77">
            <v>141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</row>
        <row r="78">
          <cell r="D78" t="str">
            <v>Scotland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D79" t="str">
            <v>Marketing UK</v>
          </cell>
          <cell r="E79" t="str">
            <v>GBP</v>
          </cell>
          <cell r="F79">
            <v>650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</row>
        <row r="80">
          <cell r="D80" t="str">
            <v>Marketing UK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</row>
        <row r="81">
          <cell r="D81" t="str">
            <v>Ireland</v>
          </cell>
          <cell r="E81" t="str">
            <v>XEU</v>
          </cell>
          <cell r="F81">
            <v>1640</v>
          </cell>
          <cell r="G81">
            <v>1670</v>
          </cell>
          <cell r="H81">
            <v>1745</v>
          </cell>
          <cell r="I81">
            <v>1795</v>
          </cell>
          <cell r="J81">
            <v>1795</v>
          </cell>
          <cell r="K81">
            <v>1795</v>
          </cell>
          <cell r="L81">
            <v>2.8199999999999999E-2</v>
          </cell>
          <cell r="M81">
            <v>0</v>
          </cell>
          <cell r="N81">
            <v>2.8199999999999999E-2</v>
          </cell>
          <cell r="O81">
            <v>2.8199999999999999E-2</v>
          </cell>
          <cell r="P81">
            <v>2.8199999999999999E-2</v>
          </cell>
          <cell r="Q81">
            <v>2.8199999999999999E-2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</row>
        <row r="82">
          <cell r="D82" t="str">
            <v>Ireland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2.8199999999999999E-2</v>
          </cell>
          <cell r="M82">
            <v>0</v>
          </cell>
          <cell r="N82">
            <v>2.8199999999999999E-2</v>
          </cell>
          <cell r="O82">
            <v>2.8199999999999999E-2</v>
          </cell>
          <cell r="P82">
            <v>2.8199999999999999E-2</v>
          </cell>
          <cell r="Q82">
            <v>2.8199999999999999E-2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3">
          <cell r="D83" t="str">
            <v>Italy</v>
          </cell>
          <cell r="E83" t="str">
            <v>XEU</v>
          </cell>
          <cell r="F83">
            <v>1672</v>
          </cell>
          <cell r="G83">
            <v>1672</v>
          </cell>
          <cell r="H83">
            <v>1672</v>
          </cell>
          <cell r="I83">
            <v>1672</v>
          </cell>
          <cell r="J83">
            <v>1672</v>
          </cell>
          <cell r="K83">
            <v>1672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D84" t="str">
            <v>Italy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</row>
        <row r="85">
          <cell r="D85" t="str">
            <v>New Market Development</v>
          </cell>
          <cell r="E85" t="str">
            <v>GBP</v>
          </cell>
          <cell r="F85">
            <v>303</v>
          </cell>
          <cell r="G85">
            <v>348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</row>
        <row r="86">
          <cell r="D86" t="str">
            <v>New Market Development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</row>
        <row r="87">
          <cell r="D87" t="str">
            <v>UAE</v>
          </cell>
          <cell r="E87" t="str">
            <v>GBP</v>
          </cell>
          <cell r="F87">
            <v>161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</row>
        <row r="88">
          <cell r="D88" t="str">
            <v>UAE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</row>
        <row r="89">
          <cell r="D89" t="str">
            <v>Key Supporters</v>
          </cell>
          <cell r="E89" t="str">
            <v>GBP</v>
          </cell>
          <cell r="F89">
            <v>334</v>
          </cell>
          <cell r="G89">
            <v>386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D90" t="str">
            <v>Key Supporters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D91" t="str">
            <v>Supporter Care</v>
          </cell>
          <cell r="E91" t="str">
            <v>GBP</v>
          </cell>
          <cell r="F91">
            <v>455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D92" t="str">
            <v>Supporter Care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</row>
        <row r="93">
          <cell r="D93" t="str">
            <v>International Programme Operations Directorate</v>
          </cell>
          <cell r="E93" t="str">
            <v>GBP</v>
          </cell>
          <cell r="F93">
            <v>244</v>
          </cell>
          <cell r="G93">
            <v>201</v>
          </cell>
          <cell r="H93">
            <v>696</v>
          </cell>
          <cell r="I93">
            <v>696</v>
          </cell>
          <cell r="J93">
            <v>696</v>
          </cell>
          <cell r="K93">
            <v>696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D94" t="str">
            <v>International Programme Operations Directorate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D95" t="str">
            <v>South Asia Programmes Director</v>
          </cell>
          <cell r="E95" t="str">
            <v xml:space="preserve">BDT  </v>
          </cell>
          <cell r="F95">
            <v>57</v>
          </cell>
          <cell r="G95">
            <v>9821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0.47370000000000001</v>
          </cell>
          <cell r="M95">
            <v>0.47370000000000001</v>
          </cell>
          <cell r="N95">
            <v>0.47370000000000001</v>
          </cell>
          <cell r="O95">
            <v>0.47370000000000001</v>
          </cell>
          <cell r="P95">
            <v>0.47370000000000001</v>
          </cell>
          <cell r="Q95">
            <v>0.47370000000000001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D96" t="str">
            <v>South Asia Programmes Director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0.47370000000000001</v>
          </cell>
          <cell r="M96">
            <v>0.47370000000000001</v>
          </cell>
          <cell r="N96">
            <v>0.47370000000000001</v>
          </cell>
          <cell r="O96">
            <v>0.47370000000000001</v>
          </cell>
          <cell r="P96">
            <v>0.47370000000000001</v>
          </cell>
          <cell r="Q96">
            <v>0.47370000000000001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D97" t="str">
            <v>African Alliances and Advocacy</v>
          </cell>
          <cell r="E97" t="str">
            <v>GBP</v>
          </cell>
          <cell r="F97">
            <v>158</v>
          </cell>
          <cell r="G97">
            <v>325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D98" t="str">
            <v>African Alliances and Advocacy</v>
          </cell>
          <cell r="E98" t="str">
            <v xml:space="preserve">GHC  </v>
          </cell>
          <cell r="F98">
            <v>353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D99" t="str">
            <v>Information Liaison Manager</v>
          </cell>
          <cell r="E99" t="str">
            <v>GBP</v>
          </cell>
          <cell r="F99">
            <v>71</v>
          </cell>
          <cell r="G99">
            <v>70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</row>
        <row r="100">
          <cell r="D100" t="str">
            <v>Information Liaison Manager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D101" t="str">
            <v>Strategic Programme Development Directorate</v>
          </cell>
          <cell r="E101" t="str">
            <v>GBP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3.7699999999999999E-3</v>
          </cell>
          <cell r="M101">
            <v>3.7699999999999999E-3</v>
          </cell>
          <cell r="N101">
            <v>3.7699999999999999E-3</v>
          </cell>
          <cell r="O101">
            <v>3.7699999999999999E-3</v>
          </cell>
          <cell r="P101">
            <v>3.7699999999999999E-3</v>
          </cell>
          <cell r="Q101">
            <v>3.7699999999999999E-3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D102" t="str">
            <v>Strategic Programme Development Directorate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3.7699999999999999E-3</v>
          </cell>
          <cell r="M102">
            <v>3.7699999999999999E-3</v>
          </cell>
          <cell r="N102">
            <v>3.7699999999999999E-3</v>
          </cell>
          <cell r="O102">
            <v>3.7699999999999999E-3</v>
          </cell>
          <cell r="P102">
            <v>3.7699999999999999E-3</v>
          </cell>
          <cell r="Q102">
            <v>3.7699999999999999E-3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D103" t="str">
            <v>Advocacy and Public Policy</v>
          </cell>
          <cell r="E103" t="str">
            <v>GBP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D104" t="str">
            <v>Advocacy and Public Policy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D105" t="str">
            <v>Quality Assurance, Research and Learning</v>
          </cell>
          <cell r="E105" t="str">
            <v>GBP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D106" t="str">
            <v>Quality Assurance, Research and Learning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</row>
        <row r="107">
          <cell r="D107" t="str">
            <v>Government Relations and Social Development</v>
          </cell>
          <cell r="E107" t="str">
            <v>GBP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2.35E-2</v>
          </cell>
          <cell r="M107">
            <v>2.35E-2</v>
          </cell>
          <cell r="N107">
            <v>2.35E-2</v>
          </cell>
          <cell r="O107">
            <v>2.35E-2</v>
          </cell>
          <cell r="P107">
            <v>2.35E-2</v>
          </cell>
          <cell r="Q107">
            <v>2.35E-2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D108" t="str">
            <v>Government Relations and Social Development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2.35E-2</v>
          </cell>
          <cell r="M108">
            <v>2.35E-2</v>
          </cell>
          <cell r="N108">
            <v>2.35E-2</v>
          </cell>
          <cell r="O108">
            <v>2.35E-2</v>
          </cell>
          <cell r="P108">
            <v>2.35E-2</v>
          </cell>
          <cell r="Q108">
            <v>2.35E-2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D109" t="str">
            <v>Programme Development Advisors</v>
          </cell>
          <cell r="E109" t="str">
            <v>GBP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D110" t="str">
            <v>Programme Development Advisors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D111" t="str">
            <v>Regional Offices</v>
          </cell>
          <cell r="E111" t="str">
            <v>GBP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D112" t="str">
            <v>Regional Offices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D113" t="str">
            <v>ECSA Regional Office</v>
          </cell>
          <cell r="E113" t="str">
            <v xml:space="preserve">KES  </v>
          </cell>
          <cell r="F113">
            <v>76900</v>
          </cell>
          <cell r="G113">
            <v>78483</v>
          </cell>
          <cell r="H113">
            <v>67689</v>
          </cell>
          <cell r="I113">
            <v>71517</v>
          </cell>
          <cell r="J113">
            <v>71517</v>
          </cell>
          <cell r="K113">
            <v>71517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D114" t="str">
            <v>ECSA Regional Office</v>
          </cell>
          <cell r="E114" t="str">
            <v>GBP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D115" t="str">
            <v>India Regional Office</v>
          </cell>
          <cell r="E115" t="str">
            <v xml:space="preserve">INR  </v>
          </cell>
          <cell r="F115">
            <v>6235</v>
          </cell>
          <cell r="G115">
            <v>17204</v>
          </cell>
          <cell r="H115">
            <v>18580</v>
          </cell>
          <cell r="I115">
            <v>20438</v>
          </cell>
          <cell r="J115">
            <v>22483</v>
          </cell>
          <cell r="K115">
            <v>22483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D116" t="str">
            <v>India Regional Office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D117" t="str">
            <v>WARO East Regional Office</v>
          </cell>
          <cell r="E117" t="str">
            <v xml:space="preserve">GHC  </v>
          </cell>
          <cell r="F117">
            <v>1547</v>
          </cell>
          <cell r="G117">
            <v>1547</v>
          </cell>
          <cell r="H117">
            <v>1488</v>
          </cell>
          <cell r="I117">
            <v>1540</v>
          </cell>
          <cell r="J117">
            <v>1488</v>
          </cell>
          <cell r="K117">
            <v>1488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D118" t="str">
            <v>WARO East Regional Office</v>
          </cell>
          <cell r="E118" t="str">
            <v>GBP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D119" t="str">
            <v>WARO West Regional Office</v>
          </cell>
          <cell r="E119" t="str">
            <v xml:space="preserve">XOF  </v>
          </cell>
          <cell r="F119">
            <v>466929</v>
          </cell>
          <cell r="G119">
            <v>460182</v>
          </cell>
          <cell r="H119">
            <v>440600</v>
          </cell>
          <cell r="I119">
            <v>464800</v>
          </cell>
          <cell r="J119">
            <v>481700</v>
          </cell>
          <cell r="K119">
            <v>481700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D120" t="str">
            <v>WARO West Regional Office</v>
          </cell>
          <cell r="E120" t="str">
            <v>GBP</v>
          </cell>
          <cell r="F120">
            <v>0</v>
          </cell>
          <cell r="G120">
            <v>233</v>
          </cell>
          <cell r="H120">
            <v>233</v>
          </cell>
          <cell r="I120">
            <v>234</v>
          </cell>
          <cell r="J120">
            <v>244</v>
          </cell>
          <cell r="K120">
            <v>244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D121" t="str">
            <v>Other - EC payments to other agencies</v>
          </cell>
          <cell r="E121" t="str">
            <v>GBP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1</v>
          </cell>
          <cell r="M121">
            <v>1</v>
          </cell>
          <cell r="N121">
            <v>1</v>
          </cell>
          <cell r="O121">
            <v>1</v>
          </cell>
          <cell r="P121">
            <v>1</v>
          </cell>
          <cell r="Q121">
            <v>1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D122" t="str">
            <v>Additional Defined Pension Contribution</v>
          </cell>
          <cell r="E122" t="str">
            <v>GBP</v>
          </cell>
          <cell r="F122">
            <v>150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D123" t="str">
            <v>Reserve</v>
          </cell>
          <cell r="E123" t="str">
            <v>GBP</v>
          </cell>
          <cell r="F123">
            <v>348</v>
          </cell>
          <cell r="G123">
            <v>407</v>
          </cell>
          <cell r="H123">
            <v>440</v>
          </cell>
          <cell r="I123">
            <v>500</v>
          </cell>
          <cell r="J123">
            <v>500</v>
          </cell>
          <cell r="K123">
            <v>500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D124" t="str">
            <v>Director of Programme Innovations &amp; Technical Cooperation</v>
          </cell>
          <cell r="E124" t="str">
            <v>GBP</v>
          </cell>
          <cell r="F124">
            <v>0</v>
          </cell>
          <cell r="G124">
            <v>186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D125" t="str">
            <v>Quality Monitoring and Evaluation Team</v>
          </cell>
          <cell r="E125" t="str">
            <v>GBP</v>
          </cell>
          <cell r="F125">
            <v>0</v>
          </cell>
          <cell r="G125">
            <v>195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D126" t="str">
            <v>Government Relations &amp; Policy Evidence</v>
          </cell>
          <cell r="E126" t="str">
            <v>GBP</v>
          </cell>
          <cell r="F126">
            <v>0</v>
          </cell>
          <cell r="G126">
            <v>509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D127" t="str">
            <v>PDA - Refractive Error &amp; Low Vision</v>
          </cell>
          <cell r="E127" t="str">
            <v>GBP</v>
          </cell>
          <cell r="F127">
            <v>0</v>
          </cell>
          <cell r="G127">
            <v>163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D128" t="str">
            <v>PDA - BPO's &amp; Assitive Technology</v>
          </cell>
          <cell r="E128" t="str">
            <v>GBP</v>
          </cell>
          <cell r="F128">
            <v>0</v>
          </cell>
          <cell r="G128">
            <v>64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D129" t="str">
            <v>PDA- Health Systems</v>
          </cell>
          <cell r="E129" t="str">
            <v>GBP</v>
          </cell>
          <cell r="F129">
            <v>0</v>
          </cell>
          <cell r="G129">
            <v>183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D130" t="str">
            <v>PDA - Disability &amp; Social Inclusion</v>
          </cell>
          <cell r="E130" t="str">
            <v>GBP</v>
          </cell>
          <cell r="F130">
            <v>0</v>
          </cell>
          <cell r="G130">
            <v>85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</row>
        <row r="131">
          <cell r="D131" t="str">
            <v>PDA - Research Advisor</v>
          </cell>
          <cell r="E131" t="str">
            <v>GBP</v>
          </cell>
          <cell r="F131">
            <v>0</v>
          </cell>
          <cell r="G131">
            <v>390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</row>
        <row r="132">
          <cell r="D132" t="str">
            <v>PDA - Education</v>
          </cell>
          <cell r="E132" t="str">
            <v>GBP</v>
          </cell>
          <cell r="F132">
            <v>0</v>
          </cell>
          <cell r="G132">
            <v>100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</row>
        <row r="133">
          <cell r="D133" t="str">
            <v>New Market Development USA</v>
          </cell>
          <cell r="E133" t="str">
            <v>GBP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8">
          <cell r="C8" t="str">
            <v>ECSA Regional Office Projects</v>
          </cell>
          <cell r="D8">
            <v>1115.9775195554089</v>
          </cell>
          <cell r="E8">
            <v>0</v>
          </cell>
          <cell r="F8">
            <v>16.658752436991829</v>
          </cell>
          <cell r="G8">
            <v>0</v>
          </cell>
          <cell r="H8">
            <v>0</v>
          </cell>
          <cell r="I8">
            <v>26.936667469653955</v>
          </cell>
          <cell r="J8">
            <v>1159.5729394620546</v>
          </cell>
          <cell r="K8">
            <v>1185.0962890793735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1185.0962890793735</v>
          </cell>
          <cell r="R8">
            <v>1185.0962890793735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1185.0962890793735</v>
          </cell>
          <cell r="Y8">
            <v>1092.3358061320273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1092.3358061320273</v>
          </cell>
          <cell r="AF8">
            <v>583.70863584194558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583.70863584194558</v>
          </cell>
          <cell r="AM8">
            <v>583.70863584194558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583.70863584194558</v>
          </cell>
          <cell r="AT8">
            <v>1115.9775195554089</v>
          </cell>
          <cell r="AU8">
            <v>0</v>
          </cell>
          <cell r="AV8">
            <v>16.658752436991829</v>
          </cell>
          <cell r="AW8">
            <v>0</v>
          </cell>
          <cell r="AX8">
            <v>0</v>
          </cell>
          <cell r="AY8">
            <v>26.936667469653955</v>
          </cell>
          <cell r="AZ8">
            <v>1159.5729394620546</v>
          </cell>
          <cell r="BA8">
            <v>1032.1003581592263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1032.1003581592263</v>
          </cell>
          <cell r="BH8">
            <v>1115.0570983947825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1115.0570983947825</v>
          </cell>
          <cell r="BO8">
            <v>1088.4033972299519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1088.4033972299519</v>
          </cell>
          <cell r="BV8">
            <v>583.70863584194558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583.70863584194558</v>
          </cell>
          <cell r="CC8">
            <v>583.70863584194558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583.70863584194558</v>
          </cell>
        </row>
        <row r="9">
          <cell r="C9" t="str">
            <v>Kenya</v>
          </cell>
          <cell r="D9">
            <v>722.38104192136245</v>
          </cell>
          <cell r="E9">
            <v>265.47795989573575</v>
          </cell>
          <cell r="F9">
            <v>42.575154948155323</v>
          </cell>
          <cell r="G9">
            <v>34.387946797645782</v>
          </cell>
          <cell r="H9">
            <v>211.99767785027251</v>
          </cell>
          <cell r="I9">
            <v>79.555578279670314</v>
          </cell>
          <cell r="J9">
            <v>1356.3753596928423</v>
          </cell>
          <cell r="K9">
            <v>687.39933436918534</v>
          </cell>
          <cell r="L9">
            <v>256.98968995419619</v>
          </cell>
          <cell r="M9">
            <v>50.176965171662133</v>
          </cell>
          <cell r="N9">
            <v>41.0280318553624</v>
          </cell>
          <cell r="O9">
            <v>206.64546823196187</v>
          </cell>
          <cell r="P9">
            <v>50.176965171662133</v>
          </cell>
          <cell r="Q9">
            <v>1292.4164547540302</v>
          </cell>
          <cell r="R9">
            <v>638.46843049928623</v>
          </cell>
          <cell r="S9">
            <v>234.41005562694826</v>
          </cell>
          <cell r="T9">
            <v>66.902620228882839</v>
          </cell>
          <cell r="U9">
            <v>41.0280318553624</v>
          </cell>
          <cell r="V9">
            <v>206.64546823196187</v>
          </cell>
          <cell r="W9">
            <v>50.176965171662133</v>
          </cell>
          <cell r="X9">
            <v>1237.6315716141039</v>
          </cell>
          <cell r="Y9">
            <v>607.52596864342786</v>
          </cell>
          <cell r="Z9">
            <v>228.30519153106269</v>
          </cell>
          <cell r="AA9">
            <v>66.902620228882839</v>
          </cell>
          <cell r="AB9">
            <v>30.106179102997281</v>
          </cell>
          <cell r="AC9">
            <v>206.64546823196187</v>
          </cell>
          <cell r="AD9">
            <v>50.176965171662133</v>
          </cell>
          <cell r="AE9">
            <v>1189.6623929099949</v>
          </cell>
          <cell r="AF9">
            <v>607.52596864342786</v>
          </cell>
          <cell r="AG9">
            <v>228.30519153106269</v>
          </cell>
          <cell r="AH9">
            <v>66.902620228882839</v>
          </cell>
          <cell r="AI9">
            <v>30.106179102997281</v>
          </cell>
          <cell r="AJ9">
            <v>206.64546823196187</v>
          </cell>
          <cell r="AK9">
            <v>50.176965171662133</v>
          </cell>
          <cell r="AL9">
            <v>1189.6623929099949</v>
          </cell>
          <cell r="AM9">
            <v>607.52596864342786</v>
          </cell>
          <cell r="AN9">
            <v>228.30519153106269</v>
          </cell>
          <cell r="AO9">
            <v>66.902620228882839</v>
          </cell>
          <cell r="AP9">
            <v>30.106179102997281</v>
          </cell>
          <cell r="AQ9">
            <v>206.64546823196187</v>
          </cell>
          <cell r="AR9">
            <v>50.176965171662133</v>
          </cell>
          <cell r="AS9">
            <v>1189.6623929099949</v>
          </cell>
          <cell r="AT9">
            <v>417.10281360539472</v>
          </cell>
          <cell r="AU9">
            <v>153.28697404379784</v>
          </cell>
          <cell r="AV9">
            <v>24.582894467064886</v>
          </cell>
          <cell r="AW9">
            <v>19.855600480960675</v>
          </cell>
          <cell r="AX9">
            <v>122.40745919074735</v>
          </cell>
          <cell r="AY9">
            <v>45.935390898681646</v>
          </cell>
          <cell r="AZ9">
            <v>783.17113268664707</v>
          </cell>
          <cell r="BA9">
            <v>401.02877167098274</v>
          </cell>
          <cell r="BB9">
            <v>149.92778511927807</v>
          </cell>
          <cell r="BC9">
            <v>29.273241481147689</v>
          </cell>
          <cell r="BD9">
            <v>23.935753784418424</v>
          </cell>
          <cell r="BE9">
            <v>120.55696616652656</v>
          </cell>
          <cell r="BF9">
            <v>29.273241481147689</v>
          </cell>
          <cell r="BG9">
            <v>753.99575970350122</v>
          </cell>
          <cell r="BH9">
            <v>417.17527248823359</v>
          </cell>
          <cell r="BI9">
            <v>153.163530346648</v>
          </cell>
          <cell r="BJ9">
            <v>43.714172057552048</v>
          </cell>
          <cell r="BK9">
            <v>26.807716014293792</v>
          </cell>
          <cell r="BL9">
            <v>135.02214894276389</v>
          </cell>
          <cell r="BM9">
            <v>32.785629043164036</v>
          </cell>
          <cell r="BN9">
            <v>808.66846889265537</v>
          </cell>
          <cell r="BO9">
            <v>430.67515917132607</v>
          </cell>
          <cell r="BP9">
            <v>161.84555027637035</v>
          </cell>
          <cell r="BQ9">
            <v>47.427267480255047</v>
          </cell>
          <cell r="BR9">
            <v>21.342270366114775</v>
          </cell>
          <cell r="BS9">
            <v>146.49097242963779</v>
          </cell>
          <cell r="BT9">
            <v>35.570450610191287</v>
          </cell>
          <cell r="BU9">
            <v>843.3516703338953</v>
          </cell>
          <cell r="BV9">
            <v>509.34977211064995</v>
          </cell>
          <cell r="BW9">
            <v>191.41107257964296</v>
          </cell>
          <cell r="BX9">
            <v>56.091156799895373</v>
          </cell>
          <cell r="BY9">
            <v>25.241020559952922</v>
          </cell>
          <cell r="BZ9">
            <v>173.25156056567684</v>
          </cell>
          <cell r="CA9">
            <v>42.068367599921537</v>
          </cell>
          <cell r="CB9">
            <v>997.41295021573967</v>
          </cell>
          <cell r="CC9">
            <v>474.11326592933108</v>
          </cell>
          <cell r="CD9">
            <v>178.16937147084133</v>
          </cell>
          <cell r="CE9">
            <v>52.210804826620169</v>
          </cell>
          <cell r="CF9">
            <v>23.494862171979076</v>
          </cell>
          <cell r="CG9">
            <v>161.26612340822305</v>
          </cell>
          <cell r="CH9">
            <v>39.158103619965125</v>
          </cell>
          <cell r="CI9">
            <v>928.41253142695984</v>
          </cell>
        </row>
        <row r="10">
          <cell r="C10" t="str">
            <v>Malawi</v>
          </cell>
          <cell r="D10">
            <v>409.63213290353337</v>
          </cell>
          <cell r="E10">
            <v>22.986502088724578</v>
          </cell>
          <cell r="F10">
            <v>24.347207163969255</v>
          </cell>
          <cell r="G10">
            <v>0</v>
          </cell>
          <cell r="H10">
            <v>201.414303763655</v>
          </cell>
          <cell r="I10">
            <v>29.109674927325635</v>
          </cell>
          <cell r="J10">
            <v>687.48982084720785</v>
          </cell>
          <cell r="K10">
            <v>386.20062034994891</v>
          </cell>
          <cell r="L10">
            <v>22.340381125322232</v>
          </cell>
          <cell r="M10">
            <v>26.597933168933725</v>
          </cell>
          <cell r="N10">
            <v>21.822628565244852</v>
          </cell>
          <cell r="O10">
            <v>286.44981307289243</v>
          </cell>
          <cell r="P10">
            <v>22.340381125322232</v>
          </cell>
          <cell r="Q10">
            <v>765.75175740766429</v>
          </cell>
          <cell r="R10">
            <v>380.45827377454526</v>
          </cell>
          <cell r="S10">
            <v>27.098569941901108</v>
          </cell>
          <cell r="T10">
            <v>11.925424668889686</v>
          </cell>
          <cell r="U10">
            <v>24.817891309494147</v>
          </cell>
          <cell r="V10">
            <v>127.91055601977733</v>
          </cell>
          <cell r="W10">
            <v>23.675412519901915</v>
          </cell>
          <cell r="X10">
            <v>595.88612823450944</v>
          </cell>
          <cell r="Y10">
            <v>354.44655631412888</v>
          </cell>
          <cell r="Z10">
            <v>29.952627442492936</v>
          </cell>
          <cell r="AA10">
            <v>16.259997754496165</v>
          </cell>
          <cell r="AB10">
            <v>25.673680664993945</v>
          </cell>
          <cell r="AC10">
            <v>136.58398113776778</v>
          </cell>
          <cell r="AD10">
            <v>24.959096553151614</v>
          </cell>
          <cell r="AE10">
            <v>587.87593986703132</v>
          </cell>
          <cell r="AF10">
            <v>355.58047721016612</v>
          </cell>
          <cell r="AG10">
            <v>34.231574219991927</v>
          </cell>
          <cell r="AH10">
            <v>17.115787109995964</v>
          </cell>
          <cell r="AI10">
            <v>24.817891309494147</v>
          </cell>
          <cell r="AJ10">
            <v>136.92629687996771</v>
          </cell>
          <cell r="AK10">
            <v>25.673680664993945</v>
          </cell>
          <cell r="AL10">
            <v>594.3457073946098</v>
          </cell>
          <cell r="AM10">
            <v>355.58047721016612</v>
          </cell>
          <cell r="AN10">
            <v>34.231574219991927</v>
          </cell>
          <cell r="AO10">
            <v>17.115787109995964</v>
          </cell>
          <cell r="AP10">
            <v>24.817891309494147</v>
          </cell>
          <cell r="AQ10">
            <v>136.92629687996771</v>
          </cell>
          <cell r="AR10">
            <v>25.673680664993945</v>
          </cell>
          <cell r="AS10">
            <v>594.3457073946098</v>
          </cell>
          <cell r="AT10">
            <v>153.28434413250216</v>
          </cell>
          <cell r="AU10">
            <v>8.6015490816007354</v>
          </cell>
          <cell r="AV10">
            <v>9.1107249207572938</v>
          </cell>
          <cell r="AW10">
            <v>0</v>
          </cell>
          <cell r="AX10">
            <v>75.369232468359698</v>
          </cell>
          <cell r="AY10">
            <v>10.892840357805255</v>
          </cell>
          <cell r="AZ10">
            <v>257.25869096102514</v>
          </cell>
          <cell r="BA10">
            <v>131.11511060880767</v>
          </cell>
          <cell r="BB10">
            <v>7.5845593920468986</v>
          </cell>
          <cell r="BC10">
            <v>9.0299983108530011</v>
          </cell>
          <cell r="BD10">
            <v>7.4087823979006275</v>
          </cell>
          <cell r="BE10">
            <v>97.249711538246984</v>
          </cell>
          <cell r="BF10">
            <v>7.5845593920468986</v>
          </cell>
          <cell r="BG10">
            <v>259.97272163990209</v>
          </cell>
          <cell r="BH10">
            <v>155.7976631106763</v>
          </cell>
          <cell r="BI10">
            <v>11.096864391208504</v>
          </cell>
          <cell r="BJ10">
            <v>4.8834614019103268</v>
          </cell>
          <cell r="BK10">
            <v>10.162926491237855</v>
          </cell>
          <cell r="BL10">
            <v>52.379372690098819</v>
          </cell>
          <cell r="BM10">
            <v>9.6950814268998347</v>
          </cell>
          <cell r="BN10">
            <v>244.01536951203161</v>
          </cell>
          <cell r="BO10">
            <v>164.81764868606993</v>
          </cell>
          <cell r="BP10">
            <v>13.927971760759217</v>
          </cell>
          <cell r="BQ10">
            <v>7.5608989558407176</v>
          </cell>
          <cell r="BR10">
            <v>11.938261509222185</v>
          </cell>
          <cell r="BS10">
            <v>63.511551229062022</v>
          </cell>
          <cell r="BT10">
            <v>11.605979897215501</v>
          </cell>
          <cell r="BU10">
            <v>273.36231203816953</v>
          </cell>
          <cell r="BV10">
            <v>211.39259370144376</v>
          </cell>
          <cell r="BW10">
            <v>20.350670873785202</v>
          </cell>
          <cell r="BX10">
            <v>10.175335436892601</v>
          </cell>
          <cell r="BY10">
            <v>14.754236383494272</v>
          </cell>
          <cell r="BZ10">
            <v>81.402683495140806</v>
          </cell>
          <cell r="CA10">
            <v>15.263003155338902</v>
          </cell>
          <cell r="CB10">
            <v>353.33852304609553</v>
          </cell>
          <cell r="CC10">
            <v>190.76892602325412</v>
          </cell>
          <cell r="CD10">
            <v>18.365239569025668</v>
          </cell>
          <cell r="CE10">
            <v>9.1826197845128341</v>
          </cell>
          <cell r="CF10">
            <v>13.314798687543609</v>
          </cell>
          <cell r="CG10">
            <v>73.460958276102673</v>
          </cell>
          <cell r="CH10">
            <v>13.773929676769251</v>
          </cell>
          <cell r="CI10">
            <v>318.86647201720814</v>
          </cell>
        </row>
        <row r="11">
          <cell r="C11" t="str">
            <v>Mozambique</v>
          </cell>
          <cell r="D11">
            <v>161.34741317782851</v>
          </cell>
          <cell r="E11">
            <v>0</v>
          </cell>
          <cell r="F11">
            <v>0</v>
          </cell>
          <cell r="G11">
            <v>0</v>
          </cell>
          <cell r="H11">
            <v>80.129795251449877</v>
          </cell>
          <cell r="I11">
            <v>16.29791471902217</v>
          </cell>
          <cell r="J11">
            <v>257.77512314830057</v>
          </cell>
          <cell r="K11">
            <v>188.30987519213457</v>
          </cell>
          <cell r="L11">
            <v>0</v>
          </cell>
          <cell r="M11">
            <v>0</v>
          </cell>
          <cell r="N11">
            <v>9.7127024547211978</v>
          </cell>
          <cell r="O11">
            <v>123.00166388658924</v>
          </cell>
          <cell r="P11">
            <v>29.11868195925415</v>
          </cell>
          <cell r="Q11">
            <v>350.1429234926992</v>
          </cell>
          <cell r="R11">
            <v>144.13650442806255</v>
          </cell>
          <cell r="S11">
            <v>56.819309360119</v>
          </cell>
          <cell r="T11">
            <v>23.310485891330874</v>
          </cell>
          <cell r="U11">
            <v>9.7127024547211978</v>
          </cell>
          <cell r="V11">
            <v>127.52778323048932</v>
          </cell>
          <cell r="W11">
            <v>30.944670020741732</v>
          </cell>
          <cell r="X11">
            <v>392.45145538546473</v>
          </cell>
          <cell r="Y11">
            <v>130.55814639636233</v>
          </cell>
          <cell r="Z11">
            <v>9.227067331985138</v>
          </cell>
          <cell r="AA11">
            <v>23.310485891330874</v>
          </cell>
          <cell r="AB11">
            <v>11.655242945665437</v>
          </cell>
          <cell r="AC11">
            <v>143.145808777681</v>
          </cell>
          <cell r="AD11">
            <v>32.86778510677653</v>
          </cell>
          <cell r="AE11">
            <v>350.76453644980131</v>
          </cell>
          <cell r="AF11">
            <v>115.98909271428053</v>
          </cell>
          <cell r="AG11">
            <v>9.227067331985138</v>
          </cell>
          <cell r="AH11">
            <v>23.310485891330874</v>
          </cell>
          <cell r="AI11">
            <v>14.569053682081796</v>
          </cell>
          <cell r="AJ11">
            <v>143.145808777681</v>
          </cell>
          <cell r="AK11">
            <v>32.86778510677653</v>
          </cell>
          <cell r="AL11">
            <v>339.10929350413585</v>
          </cell>
          <cell r="AM11">
            <v>115.98909271428053</v>
          </cell>
          <cell r="AN11">
            <v>9.227067331985138</v>
          </cell>
          <cell r="AO11">
            <v>23.310485891330874</v>
          </cell>
          <cell r="AP11">
            <v>14.569053682081796</v>
          </cell>
          <cell r="AQ11">
            <v>143.145808777681</v>
          </cell>
          <cell r="AR11">
            <v>32.86778510677653</v>
          </cell>
          <cell r="AS11">
            <v>339.10929350413585</v>
          </cell>
          <cell r="AT11">
            <v>99.180254880411184</v>
          </cell>
          <cell r="AU11">
            <v>0</v>
          </cell>
          <cell r="AV11">
            <v>0</v>
          </cell>
          <cell r="AW11">
            <v>0</v>
          </cell>
          <cell r="AX11">
            <v>49.255785141066241</v>
          </cell>
          <cell r="AY11">
            <v>10.01832817778293</v>
          </cell>
          <cell r="AZ11">
            <v>158.45436819926036</v>
          </cell>
          <cell r="BA11">
            <v>108.97492477368827</v>
          </cell>
          <cell r="BB11">
            <v>0</v>
          </cell>
          <cell r="BC11">
            <v>0</v>
          </cell>
          <cell r="BD11">
            <v>5.6207409105471573</v>
          </cell>
          <cell r="BE11">
            <v>71.181062891169191</v>
          </cell>
          <cell r="BF11">
            <v>16.850981249820375</v>
          </cell>
          <cell r="BG11">
            <v>202.62770982522497</v>
          </cell>
          <cell r="BH11">
            <v>93.501350422484165</v>
          </cell>
          <cell r="BI11">
            <v>36.85868598190919</v>
          </cell>
          <cell r="BJ11">
            <v>15.121512197706336</v>
          </cell>
          <cell r="BK11">
            <v>6.3006300823776407</v>
          </cell>
          <cell r="BL11">
            <v>82.727272981618412</v>
          </cell>
          <cell r="BM11">
            <v>20.073807442455159</v>
          </cell>
          <cell r="BN11">
            <v>254.58325910855089</v>
          </cell>
          <cell r="BO11">
            <v>91.939046692318342</v>
          </cell>
          <cell r="BP11">
            <v>6.4977008151839337</v>
          </cell>
          <cell r="BQ11">
            <v>16.415244164675201</v>
          </cell>
          <cell r="BR11">
            <v>8.2076220823376005</v>
          </cell>
          <cell r="BS11">
            <v>100.80327854124295</v>
          </cell>
          <cell r="BT11">
            <v>23.145494272192032</v>
          </cell>
          <cell r="BU11">
            <v>247.00838656795005</v>
          </cell>
          <cell r="BV11">
            <v>96.700106595895676</v>
          </cell>
          <cell r="BW11">
            <v>7.6926060346760092</v>
          </cell>
          <cell r="BX11">
            <v>19.433952087602549</v>
          </cell>
          <cell r="BY11">
            <v>12.146220054751593</v>
          </cell>
          <cell r="BZ11">
            <v>119.34066077795265</v>
          </cell>
          <cell r="CA11">
            <v>27.401872443519594</v>
          </cell>
          <cell r="CB11">
            <v>282.71541799439808</v>
          </cell>
          <cell r="CC11">
            <v>89.972739218467396</v>
          </cell>
          <cell r="CD11">
            <v>7.157436129420871</v>
          </cell>
          <cell r="CE11">
            <v>18.081943905905359</v>
          </cell>
          <cell r="CF11">
            <v>11.301214941190848</v>
          </cell>
          <cell r="CG11">
            <v>111.03820386884715</v>
          </cell>
          <cell r="CH11">
            <v>25.495540907326554</v>
          </cell>
          <cell r="CI11">
            <v>263.04707897115816</v>
          </cell>
        </row>
        <row r="12">
          <cell r="C12" t="str">
            <v>Northern Sudan</v>
          </cell>
          <cell r="D12">
            <v>20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20</v>
          </cell>
          <cell r="K12">
            <v>20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20</v>
          </cell>
          <cell r="R12">
            <v>20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20</v>
          </cell>
          <cell r="Y12">
            <v>20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20</v>
          </cell>
          <cell r="AF12">
            <v>20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20</v>
          </cell>
          <cell r="AM12">
            <v>20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20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0.16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0.16</v>
          </cell>
          <cell r="BH12">
            <v>1.56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1.56</v>
          </cell>
          <cell r="BO12">
            <v>2.67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2.67</v>
          </cell>
          <cell r="BV12">
            <v>5.26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5.26</v>
          </cell>
          <cell r="CC12">
            <v>4.0999999999999996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4.0999999999999996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C14" t="str">
            <v>Southern Sudan</v>
          </cell>
          <cell r="D14">
            <v>118</v>
          </cell>
          <cell r="E14">
            <v>0</v>
          </cell>
          <cell r="F14">
            <v>0</v>
          </cell>
          <cell r="G14">
            <v>0</v>
          </cell>
          <cell r="H14">
            <v>100</v>
          </cell>
          <cell r="I14">
            <v>0</v>
          </cell>
          <cell r="J14">
            <v>218</v>
          </cell>
          <cell r="K14">
            <v>122</v>
          </cell>
          <cell r="L14">
            <v>0</v>
          </cell>
          <cell r="M14">
            <v>20</v>
          </cell>
          <cell r="N14">
            <v>10</v>
          </cell>
          <cell r="O14">
            <v>86</v>
          </cell>
          <cell r="P14">
            <v>0</v>
          </cell>
          <cell r="Q14">
            <v>238</v>
          </cell>
          <cell r="R14">
            <v>160</v>
          </cell>
          <cell r="S14">
            <v>30</v>
          </cell>
          <cell r="T14">
            <v>30</v>
          </cell>
          <cell r="U14">
            <v>15</v>
          </cell>
          <cell r="V14">
            <v>91</v>
          </cell>
          <cell r="W14">
            <v>5</v>
          </cell>
          <cell r="X14">
            <v>331</v>
          </cell>
          <cell r="Y14">
            <v>181</v>
          </cell>
          <cell r="Z14">
            <v>40</v>
          </cell>
          <cell r="AA14">
            <v>40</v>
          </cell>
          <cell r="AB14">
            <v>20</v>
          </cell>
          <cell r="AC14">
            <v>148</v>
          </cell>
          <cell r="AD14">
            <v>10</v>
          </cell>
          <cell r="AE14">
            <v>439</v>
          </cell>
          <cell r="AF14">
            <v>205</v>
          </cell>
          <cell r="AG14">
            <v>50</v>
          </cell>
          <cell r="AH14">
            <v>50</v>
          </cell>
          <cell r="AI14">
            <v>25</v>
          </cell>
          <cell r="AJ14">
            <v>142</v>
          </cell>
          <cell r="AK14">
            <v>15</v>
          </cell>
          <cell r="AL14">
            <v>487</v>
          </cell>
          <cell r="AM14">
            <v>205</v>
          </cell>
          <cell r="AN14">
            <v>50</v>
          </cell>
          <cell r="AO14">
            <v>50</v>
          </cell>
          <cell r="AP14">
            <v>25</v>
          </cell>
          <cell r="AQ14">
            <v>142</v>
          </cell>
          <cell r="AR14">
            <v>15</v>
          </cell>
          <cell r="AS14">
            <v>487</v>
          </cell>
          <cell r="AT14">
            <v>86.600200000000001</v>
          </cell>
          <cell r="AU14">
            <v>0</v>
          </cell>
          <cell r="AV14">
            <v>0</v>
          </cell>
          <cell r="AW14">
            <v>0</v>
          </cell>
          <cell r="AX14">
            <v>73.39</v>
          </cell>
          <cell r="AY14">
            <v>0</v>
          </cell>
          <cell r="AZ14">
            <v>159.99020000000002</v>
          </cell>
          <cell r="BA14">
            <v>90.536199999999994</v>
          </cell>
          <cell r="BB14">
            <v>0</v>
          </cell>
          <cell r="BC14">
            <v>14.841999999999999</v>
          </cell>
          <cell r="BD14">
            <v>7.4209999999999994</v>
          </cell>
          <cell r="BE14">
            <v>63.820599999999999</v>
          </cell>
          <cell r="BF14">
            <v>0</v>
          </cell>
          <cell r="BG14">
            <v>176.6198</v>
          </cell>
          <cell r="BH14">
            <v>129.93599999999998</v>
          </cell>
          <cell r="BI14">
            <v>24.363</v>
          </cell>
          <cell r="BJ14">
            <v>24.363</v>
          </cell>
          <cell r="BK14">
            <v>12.1815</v>
          </cell>
          <cell r="BL14">
            <v>73.9011</v>
          </cell>
          <cell r="BM14">
            <v>4.0604999999999993</v>
          </cell>
          <cell r="BN14">
            <v>268.80509999999998</v>
          </cell>
          <cell r="BO14">
            <v>157.03559999999999</v>
          </cell>
          <cell r="BP14">
            <v>34.703999999999994</v>
          </cell>
          <cell r="BQ14">
            <v>34.703999999999994</v>
          </cell>
          <cell r="BR14">
            <v>17.351999999999997</v>
          </cell>
          <cell r="BS14">
            <v>128.40479999999999</v>
          </cell>
          <cell r="BT14">
            <v>8.6759999999999984</v>
          </cell>
          <cell r="BU14">
            <v>380.87639999999999</v>
          </cell>
          <cell r="BV14">
            <v>204.40549999999999</v>
          </cell>
          <cell r="BW14">
            <v>49.854999999999997</v>
          </cell>
          <cell r="BX14">
            <v>49.854999999999997</v>
          </cell>
          <cell r="BY14">
            <v>24.927499999999998</v>
          </cell>
          <cell r="BZ14">
            <v>141.5882</v>
          </cell>
          <cell r="CA14">
            <v>14.9565</v>
          </cell>
          <cell r="CB14">
            <v>485.58770000000004</v>
          </cell>
          <cell r="CC14">
            <v>192.51549999999997</v>
          </cell>
          <cell r="CD14">
            <v>46.954999999999998</v>
          </cell>
          <cell r="CE14">
            <v>46.954999999999998</v>
          </cell>
          <cell r="CF14">
            <v>23.477499999999999</v>
          </cell>
          <cell r="CG14">
            <v>133.35219999999998</v>
          </cell>
          <cell r="CH14">
            <v>14.086499999999999</v>
          </cell>
          <cell r="CI14">
            <v>457.34169999999995</v>
          </cell>
        </row>
        <row r="15">
          <cell r="C15" t="str">
            <v>Tanzania</v>
          </cell>
          <cell r="D15">
            <v>273.64889889085947</v>
          </cell>
          <cell r="E15">
            <v>42.369215307848329</v>
          </cell>
          <cell r="F15">
            <v>36.495566490209207</v>
          </cell>
          <cell r="G15">
            <v>40.543222829277802</v>
          </cell>
          <cell r="H15">
            <v>221.14125911203271</v>
          </cell>
          <cell r="I15">
            <v>24.865875150160939</v>
          </cell>
          <cell r="J15">
            <v>639.0640377803885</v>
          </cell>
          <cell r="K15">
            <v>319.67914579394346</v>
          </cell>
          <cell r="L15">
            <v>123.12855357845662</v>
          </cell>
          <cell r="M15">
            <v>55.095454412733083</v>
          </cell>
          <cell r="N15">
            <v>54.767870885938684</v>
          </cell>
          <cell r="O15">
            <v>213.8539540573986</v>
          </cell>
          <cell r="P15">
            <v>69.221065589200307</v>
          </cell>
          <cell r="Q15">
            <v>835.74604431767068</v>
          </cell>
          <cell r="R15">
            <v>319.67914579394346</v>
          </cell>
          <cell r="S15">
            <v>123.12855357845662</v>
          </cell>
          <cell r="T15">
            <v>55.095454412733083</v>
          </cell>
          <cell r="U15">
            <v>42.768219661705459</v>
          </cell>
          <cell r="V15">
            <v>230.08171824374557</v>
          </cell>
          <cell r="W15">
            <v>68.824918068425688</v>
          </cell>
          <cell r="X15">
            <v>839.57800975900977</v>
          </cell>
          <cell r="Y15">
            <v>297.81342151926435</v>
          </cell>
          <cell r="Z15">
            <v>176.37230401487659</v>
          </cell>
          <cell r="AA15">
            <v>49.153241601113741</v>
          </cell>
          <cell r="AB15">
            <v>31.490871068500002</v>
          </cell>
          <cell r="AC15">
            <v>232.75571400897428</v>
          </cell>
          <cell r="AD15">
            <v>68.429246686498146</v>
          </cell>
          <cell r="AE15">
            <v>856.01479889922712</v>
          </cell>
          <cell r="AF15">
            <v>296.30072840207572</v>
          </cell>
          <cell r="AG15">
            <v>174.8596108976879</v>
          </cell>
          <cell r="AH15">
            <v>43.211028789494399</v>
          </cell>
          <cell r="AI15">
            <v>30.359565167826318</v>
          </cell>
          <cell r="AJ15">
            <v>232.75619014782137</v>
          </cell>
          <cell r="AK15">
            <v>68.033575304570618</v>
          </cell>
          <cell r="AL15">
            <v>845.52069870947628</v>
          </cell>
          <cell r="AM15">
            <v>296.30072840207572</v>
          </cell>
          <cell r="AN15">
            <v>174.8596108976879</v>
          </cell>
          <cell r="AO15">
            <v>43.211028789494399</v>
          </cell>
          <cell r="AP15">
            <v>30.359565167826318</v>
          </cell>
          <cell r="AQ15">
            <v>232.75619014782137</v>
          </cell>
          <cell r="AR15">
            <v>68.033575304570618</v>
          </cell>
          <cell r="AS15">
            <v>845.52069870947628</v>
          </cell>
          <cell r="AT15">
            <v>117.8605807522932</v>
          </cell>
          <cell r="AU15">
            <v>18.248421033090281</v>
          </cell>
          <cell r="AV15">
            <v>15.718640487333108</v>
          </cell>
          <cell r="AW15">
            <v>17.461966072569954</v>
          </cell>
          <cell r="AX15">
            <v>95.245540299552502</v>
          </cell>
          <cell r="AY15">
            <v>10.70973242717432</v>
          </cell>
          <cell r="AZ15">
            <v>275.24488107201341</v>
          </cell>
          <cell r="BA15">
            <v>141.80966907419332</v>
          </cell>
          <cell r="BB15">
            <v>54.619826367403356</v>
          </cell>
          <cell r="BC15">
            <v>24.440343577488395</v>
          </cell>
          <cell r="BD15">
            <v>24.2950275250024</v>
          </cell>
          <cell r="BE15">
            <v>94.865614019862022</v>
          </cell>
          <cell r="BF15">
            <v>30.706464695369256</v>
          </cell>
          <cell r="BG15">
            <v>370.73694525931876</v>
          </cell>
          <cell r="BH15">
            <v>164.18720927976935</v>
          </cell>
          <cell r="BI15">
            <v>63.23882511789531</v>
          </cell>
          <cell r="BJ15">
            <v>28.297025386379708</v>
          </cell>
          <cell r="BK15">
            <v>21.965757618251921</v>
          </cell>
          <cell r="BL15">
            <v>118.16997048998772</v>
          </cell>
          <cell r="BM15">
            <v>35.348477919943427</v>
          </cell>
          <cell r="BN15">
            <v>431.20726581222743</v>
          </cell>
          <cell r="BO15">
            <v>169.48561818661332</v>
          </cell>
          <cell r="BP15">
            <v>100.37347821486625</v>
          </cell>
          <cell r="BQ15">
            <v>27.973109795193828</v>
          </cell>
          <cell r="BR15">
            <v>17.92145472508335</v>
          </cell>
          <cell r="BS15">
            <v>132.46127684250726</v>
          </cell>
          <cell r="BT15">
            <v>38.943084289286091</v>
          </cell>
          <cell r="BU15">
            <v>487.15802205355004</v>
          </cell>
          <cell r="BV15">
            <v>206.9956888616901</v>
          </cell>
          <cell r="BW15">
            <v>122.15692417312476</v>
          </cell>
          <cell r="BX15">
            <v>30.187224712340786</v>
          </cell>
          <cell r="BY15">
            <v>21.209192226243466</v>
          </cell>
          <cell r="BZ15">
            <v>162.60347443726801</v>
          </cell>
          <cell r="CA15">
            <v>47.528255707773035</v>
          </cell>
          <cell r="CB15">
            <v>590.68076011844016</v>
          </cell>
          <cell r="CC15">
            <v>189.8102466143697</v>
          </cell>
          <cell r="CD15">
            <v>112.01506674105886</v>
          </cell>
          <cell r="CE15">
            <v>27.680985042550109</v>
          </cell>
          <cell r="CF15">
            <v>19.448337446509537</v>
          </cell>
          <cell r="CG15">
            <v>149.10361540869437</v>
          </cell>
          <cell r="CH15">
            <v>43.582308340107936</v>
          </cell>
          <cell r="CI15">
            <v>541.6405595932905</v>
          </cell>
        </row>
        <row r="16">
          <cell r="C16" t="str">
            <v>Uganda</v>
          </cell>
          <cell r="D16">
            <v>151.47007220519458</v>
          </cell>
          <cell r="E16">
            <v>172.50311194242269</v>
          </cell>
          <cell r="F16">
            <v>23.552048868514905</v>
          </cell>
          <cell r="G16">
            <v>5.7475173486072162</v>
          </cell>
          <cell r="H16">
            <v>212.41578825026741</v>
          </cell>
          <cell r="I16">
            <v>4.7899170970253806</v>
          </cell>
          <cell r="J16">
            <v>570.47845571203231</v>
          </cell>
          <cell r="K16">
            <v>216.86979488891865</v>
          </cell>
          <cell r="L16">
            <v>173.27487579973291</v>
          </cell>
          <cell r="M16">
            <v>47.311008361579674</v>
          </cell>
          <cell r="N16">
            <v>19.444809109896315</v>
          </cell>
          <cell r="O16">
            <v>216.67948820337585</v>
          </cell>
          <cell r="P16">
            <v>27.141054146200744</v>
          </cell>
          <cell r="Q16">
            <v>700.72103050970418</v>
          </cell>
          <cell r="R16">
            <v>230.70726221220988</v>
          </cell>
          <cell r="S16">
            <v>174.07346140466993</v>
          </cell>
          <cell r="T16">
            <v>53.69713874892102</v>
          </cell>
          <cell r="U16">
            <v>36.623499851844549</v>
          </cell>
          <cell r="V16">
            <v>217.63740776147708</v>
          </cell>
          <cell r="W16">
            <v>30.334119339871421</v>
          </cell>
          <cell r="X16">
            <v>743.07288931899393</v>
          </cell>
          <cell r="Y16">
            <v>230.37486412554875</v>
          </cell>
          <cell r="Z16">
            <v>174.39244861751763</v>
          </cell>
          <cell r="AA16">
            <v>53.69713874892102</v>
          </cell>
          <cell r="AB16">
            <v>38.060379188996357</v>
          </cell>
          <cell r="AC16">
            <v>206.97288932113636</v>
          </cell>
          <cell r="AD16">
            <v>38.316782324048113</v>
          </cell>
          <cell r="AE16">
            <v>741.81450232616817</v>
          </cell>
          <cell r="AF16">
            <v>246.35328166119618</v>
          </cell>
          <cell r="AG16">
            <v>176.94690077245417</v>
          </cell>
          <cell r="AH16">
            <v>55.615851623797731</v>
          </cell>
          <cell r="AI16">
            <v>37.90072592931282</v>
          </cell>
          <cell r="AJ16">
            <v>218.14861749898375</v>
          </cell>
          <cell r="AK16">
            <v>46.299445308224797</v>
          </cell>
          <cell r="AL16">
            <v>781.26482279396942</v>
          </cell>
          <cell r="AM16">
            <v>246.35328166119618</v>
          </cell>
          <cell r="AN16">
            <v>176.94690077245417</v>
          </cell>
          <cell r="AO16">
            <v>55.615851623797731</v>
          </cell>
          <cell r="AP16">
            <v>37.90072592931282</v>
          </cell>
          <cell r="AQ16">
            <v>218.14861749898375</v>
          </cell>
          <cell r="AR16">
            <v>46.299445308224797</v>
          </cell>
          <cell r="AS16">
            <v>781.26482279396942</v>
          </cell>
          <cell r="AT16">
            <v>36.74663951698021</v>
          </cell>
          <cell r="AU16">
            <v>41.84925495723175</v>
          </cell>
          <cell r="AV16">
            <v>5.7137270555017174</v>
          </cell>
          <cell r="AW16">
            <v>1.394347708772111</v>
          </cell>
          <cell r="AX16">
            <v>51.532070229514886</v>
          </cell>
          <cell r="AY16">
            <v>1.1620338877383576</v>
          </cell>
          <cell r="AZ16">
            <v>138.39807335573903</v>
          </cell>
          <cell r="BA16">
            <v>56.798199281407797</v>
          </cell>
          <cell r="BB16">
            <v>45.380689971950055</v>
          </cell>
          <cell r="BC16">
            <v>12.390753089897718</v>
          </cell>
          <cell r="BD16">
            <v>5.0925955058818451</v>
          </cell>
          <cell r="BE16">
            <v>56.748357960464141</v>
          </cell>
          <cell r="BF16">
            <v>7.1082420808899753</v>
          </cell>
          <cell r="BG16">
            <v>183.51883789049151</v>
          </cell>
          <cell r="BH16">
            <v>76.571740328232465</v>
          </cell>
          <cell r="BI16">
            <v>57.774981840209954</v>
          </cell>
          <cell r="BJ16">
            <v>17.822080350766889</v>
          </cell>
          <cell r="BK16">
            <v>12.155339600827206</v>
          </cell>
          <cell r="BL16">
            <v>72.233855636034249</v>
          </cell>
          <cell r="BM16">
            <v>10.067894208903326</v>
          </cell>
          <cell r="BN16">
            <v>246.62589196497413</v>
          </cell>
          <cell r="BO16">
            <v>89.247222362237594</v>
          </cell>
          <cell r="BP16">
            <v>67.559634594426328</v>
          </cell>
          <cell r="BQ16">
            <v>20.802271551332005</v>
          </cell>
          <cell r="BR16">
            <v>14.74459089781719</v>
          </cell>
          <cell r="BS16">
            <v>80.181297323008238</v>
          </cell>
          <cell r="BT16">
            <v>14.843921472336239</v>
          </cell>
          <cell r="BU16">
            <v>287.37893820115761</v>
          </cell>
          <cell r="BV16">
            <v>127.34001129067231</v>
          </cell>
          <cell r="BW16">
            <v>91.463853009281564</v>
          </cell>
          <cell r="BX16">
            <v>28.747833704341048</v>
          </cell>
          <cell r="BY16">
            <v>19.590885232861798</v>
          </cell>
          <cell r="BZ16">
            <v>112.76102038522471</v>
          </cell>
          <cell r="CA16">
            <v>23.932183279821398</v>
          </cell>
          <cell r="CB16">
            <v>403.83578690220281</v>
          </cell>
          <cell r="CC16">
            <v>113.05152095432292</v>
          </cell>
          <cell r="CD16">
            <v>81.200932764479219</v>
          </cell>
          <cell r="CE16">
            <v>25.522114310160777</v>
          </cell>
          <cell r="CF16">
            <v>17.392643128961652</v>
          </cell>
          <cell r="CG16">
            <v>100.10840057028364</v>
          </cell>
          <cell r="CH16">
            <v>21.246815451944357</v>
          </cell>
          <cell r="CI16">
            <v>358.52242718015259</v>
          </cell>
        </row>
        <row r="17">
          <cell r="C17" t="str">
            <v>Zambia</v>
          </cell>
          <cell r="D17">
            <v>474.10901202556073</v>
          </cell>
          <cell r="E17">
            <v>29.940669975311621</v>
          </cell>
          <cell r="F17">
            <v>8.1656372659940786</v>
          </cell>
          <cell r="G17">
            <v>24.496911797982236</v>
          </cell>
          <cell r="H17">
            <v>213.96582640829604</v>
          </cell>
          <cell r="I17">
            <v>1.3609395443323465E-4</v>
          </cell>
          <cell r="J17">
            <v>750.67819356709913</v>
          </cell>
          <cell r="K17">
            <v>597.42388023146907</v>
          </cell>
          <cell r="L17">
            <v>69.959233370358703</v>
          </cell>
          <cell r="M17">
            <v>116.49397530366906</v>
          </cell>
          <cell r="N17">
            <v>58.01358651998153</v>
          </cell>
          <cell r="O17">
            <v>217.71820891992917</v>
          </cell>
          <cell r="P17">
            <v>25.31959975253114</v>
          </cell>
          <cell r="Q17">
            <v>1084.9284840979385</v>
          </cell>
          <cell r="R17">
            <v>370.49020528104785</v>
          </cell>
          <cell r="S17">
            <v>90.326510215018857</v>
          </cell>
          <cell r="T17">
            <v>102.69717848509103</v>
          </cell>
          <cell r="U17">
            <v>66.943255246163787</v>
          </cell>
          <cell r="V17">
            <v>203.28490067646692</v>
          </cell>
          <cell r="W17">
            <v>29.003935286947666</v>
          </cell>
          <cell r="X17">
            <v>862.74598519073606</v>
          </cell>
          <cell r="Y17">
            <v>275.46273769199621</v>
          </cell>
          <cell r="Z17">
            <v>94.093863061639667</v>
          </cell>
          <cell r="AA17">
            <v>118.15228013843802</v>
          </cell>
          <cell r="AB17">
            <v>49.032746466932373</v>
          </cell>
          <cell r="AC17">
            <v>203.28490067646692</v>
          </cell>
          <cell r="AD17">
            <v>29.030745795971015</v>
          </cell>
          <cell r="AE17">
            <v>769.05727383144415</v>
          </cell>
          <cell r="AF17">
            <v>347.45712005694952</v>
          </cell>
          <cell r="AG17">
            <v>99.684738803711383</v>
          </cell>
          <cell r="AH17">
            <v>106.90248167707797</v>
          </cell>
          <cell r="AI17">
            <v>77.573554026943739</v>
          </cell>
          <cell r="AJ17">
            <v>203.28490067646692</v>
          </cell>
          <cell r="AK17">
            <v>32.845867620597879</v>
          </cell>
          <cell r="AL17">
            <v>867.74866286174745</v>
          </cell>
          <cell r="AM17">
            <v>347.45712005694952</v>
          </cell>
          <cell r="AN17">
            <v>99.684738803711383</v>
          </cell>
          <cell r="AO17">
            <v>106.90248167707797</v>
          </cell>
          <cell r="AP17">
            <v>77.573554026943739</v>
          </cell>
          <cell r="AQ17">
            <v>203.28490067646692</v>
          </cell>
          <cell r="AR17">
            <v>32.845867620597879</v>
          </cell>
          <cell r="AS17">
            <v>867.74866286174745</v>
          </cell>
          <cell r="AT17">
            <v>237.95531313562893</v>
          </cell>
          <cell r="AU17">
            <v>15.027222260608903</v>
          </cell>
          <cell r="AV17">
            <v>4.0983333438024285</v>
          </cell>
          <cell r="AW17">
            <v>12.295000031407284</v>
          </cell>
          <cell r="AX17">
            <v>107.38944827432378</v>
          </cell>
          <cell r="AY17">
            <v>6.8305555730040481E-5</v>
          </cell>
          <cell r="AZ17">
            <v>376.7653853513271</v>
          </cell>
          <cell r="BA17">
            <v>309.64479712397042</v>
          </cell>
          <cell r="BB17">
            <v>36.259870655856915</v>
          </cell>
          <cell r="BC17">
            <v>60.378827399891669</v>
          </cell>
          <cell r="BD17">
            <v>30.068441893306424</v>
          </cell>
          <cell r="BE17">
            <v>112.84334768319928</v>
          </cell>
          <cell r="BF17">
            <v>13.12314855173689</v>
          </cell>
          <cell r="BG17">
            <v>562.31843330796164</v>
          </cell>
          <cell r="BH17">
            <v>217.95938776684042</v>
          </cell>
          <cell r="BI17">
            <v>53.139085959495588</v>
          </cell>
          <cell r="BJ17">
            <v>60.416750102779048</v>
          </cell>
          <cell r="BK17">
            <v>39.382717061318154</v>
          </cell>
          <cell r="BL17">
            <v>119.59250706796547</v>
          </cell>
          <cell r="BM17">
            <v>17.06301512931131</v>
          </cell>
          <cell r="BN17">
            <v>507.55346308770993</v>
          </cell>
          <cell r="BO17">
            <v>177.34291052610715</v>
          </cell>
          <cell r="BP17">
            <v>60.577629039083611</v>
          </cell>
          <cell r="BQ17">
            <v>76.066437953126382</v>
          </cell>
          <cell r="BR17">
            <v>31.567282175411059</v>
          </cell>
          <cell r="BS17">
            <v>130.87481905550939</v>
          </cell>
          <cell r="BT17">
            <v>18.689994143446139</v>
          </cell>
          <cell r="BU17">
            <v>495.11907289268368</v>
          </cell>
          <cell r="BV17">
            <v>268.68859094003903</v>
          </cell>
          <cell r="BW17">
            <v>77.086208516910006</v>
          </cell>
          <cell r="BX17">
            <v>82.667689080884401</v>
          </cell>
          <cell r="BY17">
            <v>59.987629329035592</v>
          </cell>
          <cell r="BZ17">
            <v>157.20021369311186</v>
          </cell>
          <cell r="CA17">
            <v>25.39970943100834</v>
          </cell>
          <cell r="CB17">
            <v>671.03004099098928</v>
          </cell>
          <cell r="CC17">
            <v>248.53607797673598</v>
          </cell>
          <cell r="CD17">
            <v>71.304493666294746</v>
          </cell>
          <cell r="CE17">
            <v>76.467345143613869</v>
          </cell>
          <cell r="CF17">
            <v>55.48836319547285</v>
          </cell>
          <cell r="CG17">
            <v>145.40968945387678</v>
          </cell>
          <cell r="CH17">
            <v>23.494649109013661</v>
          </cell>
          <cell r="CI17">
            <v>620.70061854500784</v>
          </cell>
        </row>
        <row r="18">
          <cell r="C18" t="str">
            <v>Zimbabwe</v>
          </cell>
          <cell r="D18">
            <v>50</v>
          </cell>
          <cell r="E18">
            <v>27</v>
          </cell>
          <cell r="F18">
            <v>6</v>
          </cell>
          <cell r="G18">
            <v>0</v>
          </cell>
          <cell r="H18">
            <v>0</v>
          </cell>
          <cell r="I18">
            <v>-5</v>
          </cell>
          <cell r="J18">
            <v>78</v>
          </cell>
          <cell r="K18">
            <v>50</v>
          </cell>
          <cell r="L18">
            <v>27</v>
          </cell>
          <cell r="M18">
            <v>6</v>
          </cell>
          <cell r="N18">
            <v>0</v>
          </cell>
          <cell r="O18">
            <v>47</v>
          </cell>
          <cell r="P18">
            <v>0</v>
          </cell>
          <cell r="Q18">
            <v>130</v>
          </cell>
          <cell r="R18">
            <v>62</v>
          </cell>
          <cell r="S18">
            <v>32</v>
          </cell>
          <cell r="T18">
            <v>6</v>
          </cell>
          <cell r="U18">
            <v>0</v>
          </cell>
          <cell r="V18">
            <v>80</v>
          </cell>
          <cell r="W18">
            <v>0</v>
          </cell>
          <cell r="X18">
            <v>180</v>
          </cell>
          <cell r="Y18">
            <v>80</v>
          </cell>
          <cell r="Z18">
            <v>37</v>
          </cell>
          <cell r="AA18">
            <v>6</v>
          </cell>
          <cell r="AB18">
            <v>2</v>
          </cell>
          <cell r="AC18">
            <v>100</v>
          </cell>
          <cell r="AD18">
            <v>0</v>
          </cell>
          <cell r="AE18">
            <v>225</v>
          </cell>
          <cell r="AF18">
            <v>80</v>
          </cell>
          <cell r="AG18">
            <v>37</v>
          </cell>
          <cell r="AH18">
            <v>6</v>
          </cell>
          <cell r="AI18">
            <v>3</v>
          </cell>
          <cell r="AJ18">
            <v>120</v>
          </cell>
          <cell r="AK18">
            <v>0</v>
          </cell>
          <cell r="AL18">
            <v>246</v>
          </cell>
          <cell r="AM18">
            <v>80</v>
          </cell>
          <cell r="AN18">
            <v>37</v>
          </cell>
          <cell r="AO18">
            <v>6</v>
          </cell>
          <cell r="AP18">
            <v>3</v>
          </cell>
          <cell r="AQ18">
            <v>120</v>
          </cell>
          <cell r="AR18">
            <v>0</v>
          </cell>
          <cell r="AS18">
            <v>246</v>
          </cell>
          <cell r="AT18">
            <v>26.279999999999998</v>
          </cell>
          <cell r="AU18">
            <v>14.191199999999998</v>
          </cell>
          <cell r="AV18">
            <v>3.1536</v>
          </cell>
          <cell r="AW18">
            <v>0</v>
          </cell>
          <cell r="AX18">
            <v>0</v>
          </cell>
          <cell r="AY18">
            <v>-2.6279999999999997</v>
          </cell>
          <cell r="AZ18">
            <v>40.996799999999993</v>
          </cell>
          <cell r="BA18">
            <v>27.145000000000003</v>
          </cell>
          <cell r="BB18">
            <v>14.658300000000001</v>
          </cell>
          <cell r="BC18">
            <v>3.2574000000000005</v>
          </cell>
          <cell r="BD18">
            <v>0</v>
          </cell>
          <cell r="BE18">
            <v>25.516300000000001</v>
          </cell>
          <cell r="BF18">
            <v>0</v>
          </cell>
          <cell r="BG18">
            <v>70.577000000000012</v>
          </cell>
          <cell r="BH18">
            <v>37.9998</v>
          </cell>
          <cell r="BI18">
            <v>19.6128</v>
          </cell>
          <cell r="BJ18">
            <v>3.6774</v>
          </cell>
          <cell r="BK18">
            <v>0</v>
          </cell>
          <cell r="BL18">
            <v>49.031999999999996</v>
          </cell>
          <cell r="BM18">
            <v>0</v>
          </cell>
          <cell r="BN18">
            <v>110.322</v>
          </cell>
          <cell r="BO18">
            <v>53.472000000000008</v>
          </cell>
          <cell r="BP18">
            <v>24.730800000000002</v>
          </cell>
          <cell r="BQ18">
            <v>4.0104000000000006</v>
          </cell>
          <cell r="BR18">
            <v>1.3368000000000002</v>
          </cell>
          <cell r="BS18">
            <v>66.84</v>
          </cell>
          <cell r="BT18">
            <v>0</v>
          </cell>
          <cell r="BU18">
            <v>150.39000000000001</v>
          </cell>
          <cell r="BV18">
            <v>63.832000000000008</v>
          </cell>
          <cell r="BW18">
            <v>29.522300000000001</v>
          </cell>
          <cell r="BX18">
            <v>4.7873999999999999</v>
          </cell>
          <cell r="BY18">
            <v>2.3936999999999999</v>
          </cell>
          <cell r="BZ18">
            <v>95.748000000000005</v>
          </cell>
          <cell r="CA18">
            <v>0</v>
          </cell>
          <cell r="CB18">
            <v>196.28340000000003</v>
          </cell>
          <cell r="CC18">
            <v>59.192</v>
          </cell>
          <cell r="CD18">
            <v>27.376300000000001</v>
          </cell>
          <cell r="CE18">
            <v>4.4394</v>
          </cell>
          <cell r="CF18">
            <v>2.2197</v>
          </cell>
          <cell r="CG18">
            <v>88.787999999999997</v>
          </cell>
          <cell r="CH18">
            <v>0</v>
          </cell>
          <cell r="CI18">
            <v>182.0154</v>
          </cell>
        </row>
        <row r="19">
          <cell r="C19" t="str">
            <v>India Regional Office</v>
          </cell>
          <cell r="D19">
            <v>71.337611150591059</v>
          </cell>
          <cell r="E19">
            <v>83.76656467903608</v>
          </cell>
          <cell r="F19">
            <v>25.774327593549561</v>
          </cell>
          <cell r="G19">
            <v>11.455256708244249</v>
          </cell>
          <cell r="H19">
            <v>0</v>
          </cell>
          <cell r="I19">
            <v>71.022591591114349</v>
          </cell>
          <cell r="J19">
            <v>263.35635172253529</v>
          </cell>
          <cell r="K19">
            <v>65.867726072404437</v>
          </cell>
          <cell r="L19">
            <v>65.867726072404437</v>
          </cell>
          <cell r="M19">
            <v>14.319070885305312</v>
          </cell>
          <cell r="N19">
            <v>0</v>
          </cell>
          <cell r="O19">
            <v>0</v>
          </cell>
          <cell r="P19">
            <v>81.618704046240282</v>
          </cell>
          <cell r="Q19">
            <v>227.67322707635446</v>
          </cell>
          <cell r="R19">
            <v>65.867726072404437</v>
          </cell>
          <cell r="S19">
            <v>57.276283541221247</v>
          </cell>
          <cell r="T19">
            <v>14.319070885305312</v>
          </cell>
          <cell r="U19">
            <v>0</v>
          </cell>
          <cell r="V19">
            <v>0</v>
          </cell>
          <cell r="W19">
            <v>81.618704046240282</v>
          </cell>
          <cell r="X19">
            <v>219.08178454517127</v>
          </cell>
          <cell r="Y19">
            <v>65.867726072404437</v>
          </cell>
          <cell r="Z19">
            <v>57.276283541221247</v>
          </cell>
          <cell r="AA19">
            <v>14.319070885305312</v>
          </cell>
          <cell r="AB19">
            <v>0</v>
          </cell>
          <cell r="AC19">
            <v>0</v>
          </cell>
          <cell r="AD19">
            <v>81.618704046240282</v>
          </cell>
          <cell r="AE19">
            <v>219.08178454517127</v>
          </cell>
          <cell r="AF19">
            <v>65.867726072404437</v>
          </cell>
          <cell r="AG19">
            <v>57.276283541221247</v>
          </cell>
          <cell r="AH19">
            <v>14.319070885305312</v>
          </cell>
          <cell r="AI19">
            <v>0</v>
          </cell>
          <cell r="AJ19">
            <v>0</v>
          </cell>
          <cell r="AK19">
            <v>81.618704046240282</v>
          </cell>
          <cell r="AL19">
            <v>219.08178454517127</v>
          </cell>
          <cell r="AM19">
            <v>65.867726072404437</v>
          </cell>
          <cell r="AN19">
            <v>57.276283541221247</v>
          </cell>
          <cell r="AO19">
            <v>14.319070885305312</v>
          </cell>
          <cell r="AP19">
            <v>0</v>
          </cell>
          <cell r="AQ19">
            <v>0</v>
          </cell>
          <cell r="AR19">
            <v>81.618704046240282</v>
          </cell>
          <cell r="AS19">
            <v>219.08178454517127</v>
          </cell>
          <cell r="AT19">
            <v>2.6109565681116322</v>
          </cell>
          <cell r="AU19">
            <v>3.0658562672527268</v>
          </cell>
          <cell r="AV19">
            <v>0.943340389923911</v>
          </cell>
          <cell r="AW19">
            <v>0.41926239552173961</v>
          </cell>
          <cell r="AX19">
            <v>0</v>
          </cell>
          <cell r="AY19">
            <v>2.5994268522347852</v>
          </cell>
          <cell r="AZ19">
            <v>9.6388424730447948</v>
          </cell>
          <cell r="BA19">
            <v>2.8784196293640743</v>
          </cell>
          <cell r="BB19">
            <v>2.8784196293640743</v>
          </cell>
          <cell r="BC19">
            <v>0.62574339768784215</v>
          </cell>
          <cell r="BD19">
            <v>0</v>
          </cell>
          <cell r="BE19">
            <v>0</v>
          </cell>
          <cell r="BF19">
            <v>3.5667373668207007</v>
          </cell>
          <cell r="BG19">
            <v>9.949320023236691</v>
          </cell>
          <cell r="BH19">
            <v>7.4891604544323842</v>
          </cell>
          <cell r="BI19">
            <v>6.5123134386368555</v>
          </cell>
          <cell r="BJ19">
            <v>1.6280783596592139</v>
          </cell>
          <cell r="BK19">
            <v>0</v>
          </cell>
          <cell r="BL19">
            <v>0</v>
          </cell>
          <cell r="BM19">
            <v>9.2800466500575194</v>
          </cell>
          <cell r="BN19">
            <v>24.909598902785973</v>
          </cell>
          <cell r="BO19">
            <v>11.144819251450832</v>
          </cell>
          <cell r="BP19">
            <v>9.6911471751746365</v>
          </cell>
          <cell r="BQ19">
            <v>2.4227867937936591</v>
          </cell>
          <cell r="BR19">
            <v>0</v>
          </cell>
          <cell r="BS19">
            <v>0</v>
          </cell>
          <cell r="BT19">
            <v>13.809884724623856</v>
          </cell>
          <cell r="BU19">
            <v>37.06863794504298</v>
          </cell>
          <cell r="BV19">
            <v>19.674689777827208</v>
          </cell>
          <cell r="BW19">
            <v>17.108425893762789</v>
          </cell>
          <cell r="BX19">
            <v>4.2771064734406972</v>
          </cell>
          <cell r="BY19">
            <v>0</v>
          </cell>
          <cell r="BZ19">
            <v>0</v>
          </cell>
          <cell r="CA19">
            <v>24.379506898611975</v>
          </cell>
          <cell r="CB19">
            <v>65.439729043642672</v>
          </cell>
          <cell r="CC19">
            <v>15.854361665627748</v>
          </cell>
          <cell r="CD19">
            <v>13.786401448371954</v>
          </cell>
          <cell r="CE19">
            <v>3.4466003620929886</v>
          </cell>
          <cell r="CF19">
            <v>0</v>
          </cell>
          <cell r="CG19">
            <v>0</v>
          </cell>
          <cell r="CH19">
            <v>19.645622063930034</v>
          </cell>
          <cell r="CI19">
            <v>52.732985540022725</v>
          </cell>
        </row>
        <row r="20">
          <cell r="C20" t="str">
            <v>North India</v>
          </cell>
          <cell r="D20">
            <v>331.87310590872119</v>
          </cell>
          <cell r="E20">
            <v>94.190848283538344</v>
          </cell>
          <cell r="F20">
            <v>0</v>
          </cell>
          <cell r="G20">
            <v>206.82465986734994</v>
          </cell>
          <cell r="H20">
            <v>84.940728491631106</v>
          </cell>
          <cell r="I20">
            <v>19.216193128079727</v>
          </cell>
          <cell r="J20">
            <v>737.04553567932032</v>
          </cell>
          <cell r="K20">
            <v>420.26473048371088</v>
          </cell>
          <cell r="L20">
            <v>118.6048641429839</v>
          </cell>
          <cell r="M20">
            <v>7.1595354426526558</v>
          </cell>
          <cell r="N20">
            <v>219.16769897048312</v>
          </cell>
          <cell r="O20">
            <v>103.72734949315168</v>
          </cell>
          <cell r="P20">
            <v>17.182885062366374</v>
          </cell>
          <cell r="Q20">
            <v>886.10706359534868</v>
          </cell>
          <cell r="R20">
            <v>421.55344686338839</v>
          </cell>
          <cell r="S20">
            <v>126.76673454760792</v>
          </cell>
          <cell r="T20">
            <v>28.638141770610623</v>
          </cell>
          <cell r="U20">
            <v>201.22590315119555</v>
          </cell>
          <cell r="V20">
            <v>107.76532748280778</v>
          </cell>
          <cell r="W20">
            <v>18.90117356860301</v>
          </cell>
          <cell r="X20">
            <v>904.8507273842132</v>
          </cell>
          <cell r="Y20">
            <v>395.6788857736417</v>
          </cell>
          <cell r="Z20">
            <v>138.59428709887013</v>
          </cell>
          <cell r="AA20">
            <v>50.116748098568593</v>
          </cell>
          <cell r="AB20">
            <v>235.40552535441932</v>
          </cell>
          <cell r="AC20">
            <v>117.44501940127417</v>
          </cell>
          <cell r="AD20">
            <v>20.791290925463311</v>
          </cell>
          <cell r="AE20">
            <v>958.03175665223716</v>
          </cell>
          <cell r="AF20">
            <v>433.52419012350362</v>
          </cell>
          <cell r="AG20">
            <v>150.90868806023269</v>
          </cell>
          <cell r="AH20">
            <v>35.797677213263277</v>
          </cell>
          <cell r="AI20">
            <v>254.66467569515498</v>
          </cell>
          <cell r="AJ20">
            <v>130.70447904106689</v>
          </cell>
          <cell r="AK20">
            <v>22.867556203832581</v>
          </cell>
          <cell r="AL20">
            <v>1028.4672663370541</v>
          </cell>
          <cell r="AM20">
            <v>433.52419012350362</v>
          </cell>
          <cell r="AN20">
            <v>150.90868806023269</v>
          </cell>
          <cell r="AO20">
            <v>35.797677213263277</v>
          </cell>
          <cell r="AP20">
            <v>254.66467569515498</v>
          </cell>
          <cell r="AQ20">
            <v>130.70447904106689</v>
          </cell>
          <cell r="AR20">
            <v>22.867556203832581</v>
          </cell>
          <cell r="AS20">
            <v>1028.4672663370541</v>
          </cell>
          <cell r="AT20">
            <v>77.260059055550244</v>
          </cell>
          <cell r="AU20">
            <v>21.927629480407731</v>
          </cell>
          <cell r="AV20">
            <v>0</v>
          </cell>
          <cell r="AW20">
            <v>48.148780817119075</v>
          </cell>
          <cell r="AX20">
            <v>19.774201592851725</v>
          </cell>
          <cell r="AY20">
            <v>4.4735297602169588</v>
          </cell>
          <cell r="AZ20">
            <v>171.58420070614577</v>
          </cell>
          <cell r="BA20">
            <v>93.971193736157758</v>
          </cell>
          <cell r="BB20">
            <v>26.520047622371202</v>
          </cell>
          <cell r="BC20">
            <v>1.600872124977134</v>
          </cell>
          <cell r="BD20">
            <v>49.005897489800027</v>
          </cell>
          <cell r="BE20">
            <v>23.193435346668718</v>
          </cell>
          <cell r="BF20">
            <v>3.8420930999451217</v>
          </cell>
          <cell r="BG20">
            <v>198.13353941991994</v>
          </cell>
          <cell r="BH20">
            <v>123.76809199909084</v>
          </cell>
          <cell r="BI20">
            <v>37.21871326317769</v>
          </cell>
          <cell r="BJ20">
            <v>8.4081584238512797</v>
          </cell>
          <cell r="BK20">
            <v>59.079925165191021</v>
          </cell>
          <cell r="BL20">
            <v>31.639900148952368</v>
          </cell>
          <cell r="BM20">
            <v>5.5493845597418439</v>
          </cell>
          <cell r="BN20">
            <v>265.66417356000505</v>
          </cell>
          <cell r="BO20">
            <v>138.13149902357833</v>
          </cell>
          <cell r="BP20">
            <v>48.383265626215561</v>
          </cell>
          <cell r="BQ20">
            <v>17.495756761210298</v>
          </cell>
          <cell r="BR20">
            <v>82.180068901227784</v>
          </cell>
          <cell r="BS20">
            <v>41.000056272984814</v>
          </cell>
          <cell r="BT20">
            <v>7.2582396620792426</v>
          </cell>
          <cell r="BU20">
            <v>334.448886247296</v>
          </cell>
          <cell r="BV20">
            <v>207.48467739310885</v>
          </cell>
          <cell r="BW20">
            <v>72.224898105627375</v>
          </cell>
          <cell r="BX20">
            <v>17.132768314267807</v>
          </cell>
          <cell r="BY20">
            <v>121.88251378770119</v>
          </cell>
          <cell r="BZ20">
            <v>62.555163669054615</v>
          </cell>
          <cell r="CA20">
            <v>10.944412399154274</v>
          </cell>
          <cell r="CB20">
            <v>492.22443366891412</v>
          </cell>
          <cell r="CC20">
            <v>182.34027436594562</v>
          </cell>
          <cell r="CD20">
            <v>63.472194198133863</v>
          </cell>
          <cell r="CE20">
            <v>15.056503035898533</v>
          </cell>
          <cell r="CF20">
            <v>107.11196259738217</v>
          </cell>
          <cell r="CG20">
            <v>54.974303884672729</v>
          </cell>
          <cell r="CH20">
            <v>9.6180941393319834</v>
          </cell>
          <cell r="CI20">
            <v>432.57333222136486</v>
          </cell>
        </row>
        <row r="21">
          <cell r="C21" t="str">
            <v>North East India</v>
          </cell>
          <cell r="D21">
            <v>465.81369496986707</v>
          </cell>
          <cell r="E21">
            <v>92.114583005169067</v>
          </cell>
          <cell r="F21">
            <v>47.596591622754858</v>
          </cell>
          <cell r="G21">
            <v>98.715674683294822</v>
          </cell>
          <cell r="H21">
            <v>97.369682020076127</v>
          </cell>
          <cell r="I21">
            <v>167.61904378338397</v>
          </cell>
          <cell r="J21">
            <v>969.22927008454599</v>
          </cell>
          <cell r="K21">
            <v>378.28121464799574</v>
          </cell>
          <cell r="L21">
            <v>157.83911836872045</v>
          </cell>
          <cell r="M21">
            <v>57.276283541221247</v>
          </cell>
          <cell r="N21">
            <v>101.66540328566771</v>
          </cell>
          <cell r="O21">
            <v>103.09731037419824</v>
          </cell>
          <cell r="P21">
            <v>154.14479808031169</v>
          </cell>
          <cell r="Q21">
            <v>952.30412829811507</v>
          </cell>
          <cell r="R21">
            <v>381.86098236932207</v>
          </cell>
          <cell r="S21">
            <v>172.97437629448817</v>
          </cell>
          <cell r="T21">
            <v>60.140097718282313</v>
          </cell>
          <cell r="U21">
            <v>101.66540328566771</v>
          </cell>
          <cell r="V21">
            <v>113.30680791542093</v>
          </cell>
          <cell r="W21">
            <v>160.84612325463456</v>
          </cell>
          <cell r="X21">
            <v>990.79379083781566</v>
          </cell>
          <cell r="Y21">
            <v>399.33024884939454</v>
          </cell>
          <cell r="Z21">
            <v>203.76037869789459</v>
          </cell>
          <cell r="AA21">
            <v>54.412469364160188</v>
          </cell>
          <cell r="AB21">
            <v>103.09731037419824</v>
          </cell>
          <cell r="AC21">
            <v>124.67615019835335</v>
          </cell>
          <cell r="AD21">
            <v>160.43087019896072</v>
          </cell>
          <cell r="AE21">
            <v>1045.7074276829617</v>
          </cell>
          <cell r="AF21">
            <v>441.02738326740359</v>
          </cell>
          <cell r="AG21">
            <v>214.21330044416746</v>
          </cell>
          <cell r="AH21">
            <v>37.229584301793814</v>
          </cell>
          <cell r="AI21">
            <v>101.66540328566771</v>
          </cell>
          <cell r="AJ21">
            <v>136.60393624581266</v>
          </cell>
          <cell r="AK21">
            <v>168.87912202129084</v>
          </cell>
          <cell r="AL21">
            <v>1099.6187295661359</v>
          </cell>
          <cell r="AM21">
            <v>441.02738326740359</v>
          </cell>
          <cell r="AN21">
            <v>214.21330044416746</v>
          </cell>
          <cell r="AO21">
            <v>37.229584301793814</v>
          </cell>
          <cell r="AP21">
            <v>101.66540328566771</v>
          </cell>
          <cell r="AQ21">
            <v>136.60393624581266</v>
          </cell>
          <cell r="AR21">
            <v>168.87912202129084</v>
          </cell>
          <cell r="AS21">
            <v>1099.6187295661359</v>
          </cell>
          <cell r="AT21">
            <v>215.76490351004244</v>
          </cell>
          <cell r="AU21">
            <v>42.667474847994313</v>
          </cell>
          <cell r="AV21">
            <v>22.046741239660054</v>
          </cell>
          <cell r="AW21">
            <v>45.725100513302166</v>
          </cell>
          <cell r="AX21">
            <v>45.101636711699271</v>
          </cell>
          <cell r="AY21">
            <v>77.641141080463456</v>
          </cell>
          <cell r="AZ21">
            <v>448.94699790316167</v>
          </cell>
          <cell r="BA21">
            <v>148.85365796398634</v>
          </cell>
          <cell r="BB21">
            <v>62.109693078091496</v>
          </cell>
          <cell r="BC21">
            <v>22.538217573470561</v>
          </cell>
          <cell r="BD21">
            <v>40.005336192910242</v>
          </cell>
          <cell r="BE21">
            <v>40.568791632247013</v>
          </cell>
          <cell r="BF21">
            <v>60.655978044602655</v>
          </cell>
          <cell r="BG21">
            <v>374.7316744853083</v>
          </cell>
          <cell r="BH21">
            <v>176.9925653281808</v>
          </cell>
          <cell r="BI21">
            <v>80.173623412495274</v>
          </cell>
          <cell r="BJ21">
            <v>27.874935292423853</v>
          </cell>
          <cell r="BK21">
            <v>47.121914422906983</v>
          </cell>
          <cell r="BL21">
            <v>52.517705468797608</v>
          </cell>
          <cell r="BM21">
            <v>74.552178128523124</v>
          </cell>
          <cell r="BN21">
            <v>459.23292205332763</v>
          </cell>
          <cell r="BO21">
            <v>207.25239915283578</v>
          </cell>
          <cell r="BP21">
            <v>105.7516365442073</v>
          </cell>
          <cell r="BQ21">
            <v>28.240071599999137</v>
          </cell>
          <cell r="BR21">
            <v>53.50750408420889</v>
          </cell>
          <cell r="BS21">
            <v>64.706921952945393</v>
          </cell>
          <cell r="BT21">
            <v>83.263621633260612</v>
          </cell>
          <cell r="BU21">
            <v>542.72215496745707</v>
          </cell>
          <cell r="BV21">
            <v>286.00625804891126</v>
          </cell>
          <cell r="BW21">
            <v>138.91732533804262</v>
          </cell>
          <cell r="BX21">
            <v>24.14338541971329</v>
          </cell>
          <cell r="BY21">
            <v>65.930014030755515</v>
          </cell>
          <cell r="BZ21">
            <v>88.587652655409528</v>
          </cell>
          <cell r="CA21">
            <v>109.51811063080713</v>
          </cell>
          <cell r="CB21">
            <v>713.10274612363935</v>
          </cell>
          <cell r="CC21">
            <v>260.42666981940181</v>
          </cell>
          <cell r="CD21">
            <v>126.4929539122809</v>
          </cell>
          <cell r="CE21">
            <v>21.984069530209247</v>
          </cell>
          <cell r="CF21">
            <v>60.033420640186783</v>
          </cell>
          <cell r="CG21">
            <v>80.664624353152377</v>
          </cell>
          <cell r="CH21">
            <v>99.723121553572241</v>
          </cell>
          <cell r="CI21">
            <v>649.32485980880335</v>
          </cell>
        </row>
        <row r="22">
          <cell r="C22" t="str">
            <v>North West India</v>
          </cell>
          <cell r="D22">
            <v>491.18708857862811</v>
          </cell>
          <cell r="E22">
            <v>90.023998655914497</v>
          </cell>
          <cell r="F22">
            <v>0</v>
          </cell>
          <cell r="G22">
            <v>0</v>
          </cell>
          <cell r="H22">
            <v>92.429602564645791</v>
          </cell>
          <cell r="I22">
            <v>5.4842041490719344</v>
          </cell>
          <cell r="J22">
            <v>679.12489394826025</v>
          </cell>
          <cell r="K22">
            <v>458.65415952721446</v>
          </cell>
          <cell r="L22">
            <v>120.09404751505565</v>
          </cell>
          <cell r="M22">
            <v>14.319070885305312</v>
          </cell>
          <cell r="N22">
            <v>0</v>
          </cell>
          <cell r="O22">
            <v>108.40968567264652</v>
          </cell>
          <cell r="P22">
            <v>24.77199263157819</v>
          </cell>
          <cell r="Q22">
            <v>726.24895623180021</v>
          </cell>
          <cell r="R22">
            <v>446.99843582657593</v>
          </cell>
          <cell r="S22">
            <v>120.09404751505565</v>
          </cell>
          <cell r="T22">
            <v>11.455256708244249</v>
          </cell>
          <cell r="U22">
            <v>0</v>
          </cell>
          <cell r="V22">
            <v>103.39801086278966</v>
          </cell>
          <cell r="W22">
            <v>17.612457188925532</v>
          </cell>
          <cell r="X22">
            <v>699.55820810159105</v>
          </cell>
          <cell r="Y22">
            <v>455.44668764890605</v>
          </cell>
          <cell r="Z22">
            <v>120.09404751505565</v>
          </cell>
          <cell r="AA22">
            <v>11.455256708244249</v>
          </cell>
          <cell r="AB22">
            <v>0</v>
          </cell>
          <cell r="AC22">
            <v>109.4692969181591</v>
          </cell>
          <cell r="AD22">
            <v>7.5891075692118148</v>
          </cell>
          <cell r="AE22">
            <v>704.05439635957691</v>
          </cell>
          <cell r="AF22">
            <v>459.57058006387399</v>
          </cell>
          <cell r="AG22">
            <v>120.09404751505565</v>
          </cell>
          <cell r="AH22">
            <v>11.455256708244249</v>
          </cell>
          <cell r="AI22">
            <v>0</v>
          </cell>
          <cell r="AJ22">
            <v>115.97015510008772</v>
          </cell>
          <cell r="AK22">
            <v>7.5891075692118148</v>
          </cell>
          <cell r="AL22">
            <v>714.67914695647346</v>
          </cell>
          <cell r="AM22">
            <v>459.57058006387399</v>
          </cell>
          <cell r="AN22">
            <v>120.09404751505565</v>
          </cell>
          <cell r="AO22">
            <v>11.455256708244249</v>
          </cell>
          <cell r="AP22">
            <v>0</v>
          </cell>
          <cell r="AQ22">
            <v>115.97015510008772</v>
          </cell>
          <cell r="AR22">
            <v>7.5891075692118148</v>
          </cell>
          <cell r="AS22">
            <v>714.67914695647346</v>
          </cell>
          <cell r="AT22">
            <v>104.62284986724779</v>
          </cell>
          <cell r="AU22">
            <v>19.175111713709782</v>
          </cell>
          <cell r="AV22">
            <v>0</v>
          </cell>
          <cell r="AW22">
            <v>0</v>
          </cell>
          <cell r="AX22">
            <v>19.68750534626956</v>
          </cell>
          <cell r="AY22">
            <v>1.1681354837523221</v>
          </cell>
          <cell r="AZ22">
            <v>144.65360241097946</v>
          </cell>
          <cell r="BA22">
            <v>67.376296034547806</v>
          </cell>
          <cell r="BB22">
            <v>17.641815579961676</v>
          </cell>
          <cell r="BC22">
            <v>2.1034715130513502</v>
          </cell>
          <cell r="BD22">
            <v>0</v>
          </cell>
          <cell r="BE22">
            <v>15.925382825311774</v>
          </cell>
          <cell r="BF22">
            <v>3.639005717578836</v>
          </cell>
          <cell r="BG22">
            <v>106.68597167045144</v>
          </cell>
          <cell r="BH22">
            <v>96.953960730784317</v>
          </cell>
          <cell r="BI22">
            <v>26.048398906015567</v>
          </cell>
          <cell r="BJ22">
            <v>2.4846451800181777</v>
          </cell>
          <cell r="BK22">
            <v>0</v>
          </cell>
          <cell r="BL22">
            <v>22.427028556139074</v>
          </cell>
          <cell r="BM22">
            <v>3.8201419642779477</v>
          </cell>
          <cell r="BN22">
            <v>151.73417533723509</v>
          </cell>
          <cell r="BO22">
            <v>124.06367771556199</v>
          </cell>
          <cell r="BP22">
            <v>32.713618543101155</v>
          </cell>
          <cell r="BQ22">
            <v>3.1204119273257334</v>
          </cell>
          <cell r="BR22">
            <v>0</v>
          </cell>
          <cell r="BS22">
            <v>29.819436480506536</v>
          </cell>
          <cell r="BT22">
            <v>2.0672729018532983</v>
          </cell>
          <cell r="BU22">
            <v>191.78441756834872</v>
          </cell>
          <cell r="BV22">
            <v>184.70141612767097</v>
          </cell>
          <cell r="BW22">
            <v>48.265797696300872</v>
          </cell>
          <cell r="BX22">
            <v>4.6038676710433641</v>
          </cell>
          <cell r="BY22">
            <v>0</v>
          </cell>
          <cell r="BZ22">
            <v>46.608405334725262</v>
          </cell>
          <cell r="CA22">
            <v>3.0500623320662288</v>
          </cell>
          <cell r="CB22">
            <v>287.22954916180663</v>
          </cell>
          <cell r="CC22">
            <v>158.04632248396626</v>
          </cell>
          <cell r="CD22">
            <v>41.300342940427633</v>
          </cell>
          <cell r="CE22">
            <v>3.9394627819651973</v>
          </cell>
          <cell r="CF22">
            <v>0</v>
          </cell>
          <cell r="CG22">
            <v>39.882136338920169</v>
          </cell>
          <cell r="CH22">
            <v>2.6098940930519432</v>
          </cell>
          <cell r="CI22">
            <v>245.77815863833121</v>
          </cell>
        </row>
        <row r="23">
          <cell r="C23" t="str">
            <v>South India</v>
          </cell>
          <cell r="D23">
            <v>434.39765344750725</v>
          </cell>
          <cell r="E23">
            <v>81.203450990566424</v>
          </cell>
          <cell r="F23">
            <v>11.455256708244249</v>
          </cell>
          <cell r="G23">
            <v>120.2229191530234</v>
          </cell>
          <cell r="H23">
            <v>77.151153930025018</v>
          </cell>
          <cell r="I23">
            <v>-72.712241955580367</v>
          </cell>
          <cell r="J23">
            <v>651.71819227378603</v>
          </cell>
          <cell r="K23">
            <v>434.5551632272456</v>
          </cell>
          <cell r="L23">
            <v>89.078939977484339</v>
          </cell>
          <cell r="M23">
            <v>28.351760352904517</v>
          </cell>
          <cell r="N23">
            <v>145.73950347063746</v>
          </cell>
          <cell r="O23">
            <v>85.055281058713547</v>
          </cell>
          <cell r="P23">
            <v>75.89107569211815</v>
          </cell>
          <cell r="Q23">
            <v>858.67172377910379</v>
          </cell>
          <cell r="R23">
            <v>413.64931973469987</v>
          </cell>
          <cell r="S23">
            <v>89.078939977484339</v>
          </cell>
          <cell r="T23">
            <v>29.78366744143505</v>
          </cell>
          <cell r="U23">
            <v>151.10915505262696</v>
          </cell>
          <cell r="V23">
            <v>93.346023101305335</v>
          </cell>
          <cell r="W23">
            <v>83.050611134770804</v>
          </cell>
          <cell r="X23">
            <v>860.01771644232235</v>
          </cell>
          <cell r="Y23">
            <v>433.95376225006277</v>
          </cell>
          <cell r="Z23">
            <v>89.078939977484339</v>
          </cell>
          <cell r="AA23">
            <v>29.78366744143505</v>
          </cell>
          <cell r="AB23">
            <v>153.55771617401416</v>
          </cell>
          <cell r="AC23">
            <v>102.69637638940969</v>
          </cell>
          <cell r="AD23">
            <v>83.050611134770804</v>
          </cell>
          <cell r="AE23">
            <v>892.12107336717668</v>
          </cell>
          <cell r="AF23">
            <v>433.83920968298031</v>
          </cell>
          <cell r="AG23">
            <v>88.778239488892936</v>
          </cell>
          <cell r="AH23">
            <v>28.638141770610623</v>
          </cell>
          <cell r="AI23">
            <v>154.64596556129737</v>
          </cell>
          <cell r="AJ23">
            <v>112.96315021417361</v>
          </cell>
          <cell r="AK23">
            <v>83.050611134770804</v>
          </cell>
          <cell r="AL23">
            <v>901.91531785272559</v>
          </cell>
          <cell r="AM23">
            <v>433.83920968298031</v>
          </cell>
          <cell r="AN23">
            <v>88.778239488892936</v>
          </cell>
          <cell r="AO23">
            <v>28.638141770610623</v>
          </cell>
          <cell r="AP23">
            <v>154.64596556129737</v>
          </cell>
          <cell r="AQ23">
            <v>112.96315021417361</v>
          </cell>
          <cell r="AR23">
            <v>83.050611134770804</v>
          </cell>
          <cell r="AS23">
            <v>901.91531785272559</v>
          </cell>
          <cell r="AT23">
            <v>166.37430127039528</v>
          </cell>
          <cell r="AU23">
            <v>31.10092172938694</v>
          </cell>
          <cell r="AV23">
            <v>4.3873633192575472</v>
          </cell>
          <cell r="AW23">
            <v>46.045378035607953</v>
          </cell>
          <cell r="AX23">
            <v>29.548891955199579</v>
          </cell>
          <cell r="AY23">
            <v>-27.848788668987282</v>
          </cell>
          <cell r="AZ23">
            <v>249.60806764086001</v>
          </cell>
          <cell r="BA23">
            <v>140.75241736930485</v>
          </cell>
          <cell r="BB23">
            <v>28.852668658707181</v>
          </cell>
          <cell r="BC23">
            <v>9.1831351783057737</v>
          </cell>
          <cell r="BD23">
            <v>47.205025174139479</v>
          </cell>
          <cell r="BE23">
            <v>27.549405534917319</v>
          </cell>
          <cell r="BF23">
            <v>24.581119416677069</v>
          </cell>
          <cell r="BG23">
            <v>278.12377133205166</v>
          </cell>
          <cell r="BH23">
            <v>162.93646704349828</v>
          </cell>
          <cell r="BI23">
            <v>35.088194457131081</v>
          </cell>
          <cell r="BJ23">
            <v>11.731786605181266</v>
          </cell>
          <cell r="BK23">
            <v>59.521896175229763</v>
          </cell>
          <cell r="BL23">
            <v>36.768998499604173</v>
          </cell>
          <cell r="BM23">
            <v>32.713635725986222</v>
          </cell>
          <cell r="BN23">
            <v>338.76097850663075</v>
          </cell>
          <cell r="BO23">
            <v>195.01882075517821</v>
          </cell>
          <cell r="BP23">
            <v>40.032075625881461</v>
          </cell>
          <cell r="BQ23">
            <v>13.384780148180912</v>
          </cell>
          <cell r="BR23">
            <v>69.008837648601968</v>
          </cell>
          <cell r="BS23">
            <v>46.151751549400721</v>
          </cell>
          <cell r="BT23">
            <v>37.322944643966004</v>
          </cell>
          <cell r="BU23">
            <v>400.91921037120926</v>
          </cell>
          <cell r="BV23">
            <v>251.1495184854773</v>
          </cell>
          <cell r="BW23">
            <v>51.39372284012012</v>
          </cell>
          <cell r="BX23">
            <v>16.578620271006489</v>
          </cell>
          <cell r="BY23">
            <v>89.524549463435051</v>
          </cell>
          <cell r="BZ23">
            <v>65.394367658985104</v>
          </cell>
          <cell r="CA23">
            <v>48.077998785918815</v>
          </cell>
          <cell r="CB23">
            <v>522.11877750494295</v>
          </cell>
          <cell r="CC23">
            <v>225.98684432386446</v>
          </cell>
          <cell r="CD23">
            <v>46.244584949764331</v>
          </cell>
          <cell r="CE23">
            <v>14.917608048311074</v>
          </cell>
          <cell r="CF23">
            <v>80.5550834608798</v>
          </cell>
          <cell r="CG23">
            <v>58.842504946563039</v>
          </cell>
          <cell r="CH23">
            <v>43.261063340102112</v>
          </cell>
          <cell r="CI23">
            <v>469.80768906948487</v>
          </cell>
        </row>
        <row r="24">
          <cell r="C24" t="str">
            <v>Bangladesh</v>
          </cell>
          <cell r="D24">
            <v>1131.0133547265293</v>
          </cell>
          <cell r="E24">
            <v>80.625587419411147</v>
          </cell>
          <cell r="F24">
            <v>286.66254278732384</v>
          </cell>
          <cell r="G24">
            <v>23.296806350962537</v>
          </cell>
          <cell r="H24">
            <v>223.02498655903457</v>
          </cell>
          <cell r="I24">
            <v>0</v>
          </cell>
          <cell r="J24">
            <v>1744.6232778432613</v>
          </cell>
          <cell r="K24">
            <v>703.96425686830526</v>
          </cell>
          <cell r="L24">
            <v>90.037497185200024</v>
          </cell>
          <cell r="M24">
            <v>268.58422105897694</v>
          </cell>
          <cell r="N24">
            <v>20.258902802797024</v>
          </cell>
          <cell r="O24">
            <v>223.64934096924037</v>
          </cell>
          <cell r="P24">
            <v>0</v>
          </cell>
          <cell r="Q24">
            <v>1306.4942188845193</v>
          </cell>
          <cell r="R24">
            <v>567.52884015452821</v>
          </cell>
          <cell r="S24">
            <v>81.072886101349638</v>
          </cell>
          <cell r="T24">
            <v>223.18340484222111</v>
          </cell>
          <cell r="U24">
            <v>18.637445080770032</v>
          </cell>
          <cell r="V24">
            <v>223.64934096924037</v>
          </cell>
          <cell r="W24">
            <v>0</v>
          </cell>
          <cell r="X24">
            <v>1114.0719171481092</v>
          </cell>
          <cell r="Y24">
            <v>575.44975431385546</v>
          </cell>
          <cell r="Z24">
            <v>81.072886101349638</v>
          </cell>
          <cell r="AA24">
            <v>215.26249068289385</v>
          </cell>
          <cell r="AB24">
            <v>18.637445080770032</v>
          </cell>
          <cell r="AC24">
            <v>223.64934096924037</v>
          </cell>
          <cell r="AD24">
            <v>0</v>
          </cell>
          <cell r="AE24">
            <v>1114.0719171481094</v>
          </cell>
          <cell r="AF24">
            <v>589.3439696215695</v>
          </cell>
          <cell r="AG24">
            <v>76.413524831157133</v>
          </cell>
          <cell r="AH24">
            <v>145.37207163000625</v>
          </cell>
          <cell r="AI24">
            <v>18.637445080770032</v>
          </cell>
          <cell r="AJ24">
            <v>223.64934096924037</v>
          </cell>
          <cell r="AK24">
            <v>0</v>
          </cell>
          <cell r="AL24">
            <v>1053.4163521327432</v>
          </cell>
          <cell r="AM24">
            <v>589.3439696215695</v>
          </cell>
          <cell r="AN24">
            <v>76.413524831157133</v>
          </cell>
          <cell r="AO24">
            <v>145.37207163000625</v>
          </cell>
          <cell r="AP24">
            <v>18.637445080770032</v>
          </cell>
          <cell r="AQ24">
            <v>223.64934096924037</v>
          </cell>
          <cell r="AR24">
            <v>0</v>
          </cell>
          <cell r="AS24">
            <v>1053.4163521327432</v>
          </cell>
          <cell r="AT24">
            <v>515.62898841982474</v>
          </cell>
          <cell r="AU24">
            <v>36.757205304509533</v>
          </cell>
          <cell r="AV24">
            <v>130.68945325674093</v>
          </cell>
          <cell r="AW24">
            <v>10.621014015403819</v>
          </cell>
          <cell r="AX24">
            <v>101.67709137226385</v>
          </cell>
          <cell r="AY24">
            <v>0</v>
          </cell>
          <cell r="AZ24">
            <v>795.37375236874277</v>
          </cell>
          <cell r="BA24">
            <v>326.42822590983315</v>
          </cell>
          <cell r="BB24">
            <v>41.750387444777253</v>
          </cell>
          <cell r="BC24">
            <v>124.5425033050476</v>
          </cell>
          <cell r="BD24">
            <v>9.394053229656981</v>
          </cell>
          <cell r="BE24">
            <v>103.70619940743676</v>
          </cell>
          <cell r="BF24">
            <v>0</v>
          </cell>
          <cell r="BG24">
            <v>605.82136929675175</v>
          </cell>
          <cell r="BH24">
            <v>302.8901419904717</v>
          </cell>
          <cell r="BI24">
            <v>43.268599312290299</v>
          </cell>
          <cell r="BJ24">
            <v>119.1129831642934</v>
          </cell>
          <cell r="BK24">
            <v>9.9468044396069644</v>
          </cell>
          <cell r="BL24">
            <v>119.36165327528357</v>
          </cell>
          <cell r="BM24">
            <v>0</v>
          </cell>
          <cell r="BN24">
            <v>594.58018218194593</v>
          </cell>
          <cell r="BO24">
            <v>339.05499524172359</v>
          </cell>
          <cell r="BP24">
            <v>47.768144490915205</v>
          </cell>
          <cell r="BQ24">
            <v>126.83265951036105</v>
          </cell>
          <cell r="BR24">
            <v>10.981182641589703</v>
          </cell>
          <cell r="BS24">
            <v>131.77419169907643</v>
          </cell>
          <cell r="BT24">
            <v>0</v>
          </cell>
          <cell r="BU24">
            <v>656.41117358366591</v>
          </cell>
          <cell r="BV24">
            <v>423.561510967022</v>
          </cell>
          <cell r="BW24">
            <v>54.918400296152633</v>
          </cell>
          <cell r="BX24">
            <v>104.47890788048549</v>
          </cell>
          <cell r="BY24">
            <v>13.394731779549423</v>
          </cell>
          <cell r="BZ24">
            <v>160.73678135459306</v>
          </cell>
          <cell r="CA24">
            <v>0</v>
          </cell>
          <cell r="CB24">
            <v>757.09033227780253</v>
          </cell>
          <cell r="CC24">
            <v>389.37956072897094</v>
          </cell>
          <cell r="CD24">
            <v>50.486415855945516</v>
          </cell>
          <cell r="CE24">
            <v>96.047327725945124</v>
          </cell>
          <cell r="CF24">
            <v>12.31375996486476</v>
          </cell>
          <cell r="CG24">
            <v>147.7651195783771</v>
          </cell>
          <cell r="CH24">
            <v>0</v>
          </cell>
          <cell r="CI24">
            <v>695.99218385410336</v>
          </cell>
        </row>
        <row r="25">
          <cell r="C25" t="str">
            <v>Pakistan</v>
          </cell>
          <cell r="D25">
            <v>685.04526033377465</v>
          </cell>
          <cell r="E25">
            <v>18.438896611148483</v>
          </cell>
          <cell r="F25">
            <v>31.434293599047308</v>
          </cell>
          <cell r="G25">
            <v>326.32630206250013</v>
          </cell>
          <cell r="H25">
            <v>189.01977424168592</v>
          </cell>
          <cell r="I25">
            <v>4.7994799495130769</v>
          </cell>
          <cell r="J25">
            <v>1255.0640067976697</v>
          </cell>
          <cell r="K25">
            <v>508.959547872965</v>
          </cell>
          <cell r="L25">
            <v>61.335207022531335</v>
          </cell>
          <cell r="M25">
            <v>65.168657461439537</v>
          </cell>
          <cell r="N25">
            <v>387.4775034639639</v>
          </cell>
          <cell r="O25">
            <v>201.91550151817316</v>
          </cell>
          <cell r="P25">
            <v>5.9418481803077228</v>
          </cell>
          <cell r="Q25">
            <v>1230.7982655193807</v>
          </cell>
          <cell r="R25">
            <v>508.959547872965</v>
          </cell>
          <cell r="S25">
            <v>99.66971141161342</v>
          </cell>
          <cell r="T25">
            <v>49.068165618025063</v>
          </cell>
          <cell r="U25">
            <v>338.43233854857226</v>
          </cell>
          <cell r="V25">
            <v>226.96326668599937</v>
          </cell>
          <cell r="W25">
            <v>5.9418481803077228</v>
          </cell>
          <cell r="X25">
            <v>1229.0348783174829</v>
          </cell>
          <cell r="Y25">
            <v>508.959547872965</v>
          </cell>
          <cell r="Z25">
            <v>99.66971141161342</v>
          </cell>
          <cell r="AA25">
            <v>46.768095354680142</v>
          </cell>
          <cell r="AB25">
            <v>346.09923942638869</v>
          </cell>
          <cell r="AC25">
            <v>219.51870593363964</v>
          </cell>
          <cell r="AD25">
            <v>5.9418481803077228</v>
          </cell>
          <cell r="AE25">
            <v>1226.9571481795947</v>
          </cell>
          <cell r="AF25">
            <v>489.79229567842395</v>
          </cell>
          <cell r="AG25">
            <v>99.66971141161342</v>
          </cell>
          <cell r="AH25">
            <v>45.234715179116854</v>
          </cell>
          <cell r="AI25">
            <v>294.61600003185146</v>
          </cell>
          <cell r="AJ25">
            <v>230.49770799067275</v>
          </cell>
          <cell r="AK25">
            <v>5.9418481803077228</v>
          </cell>
          <cell r="AL25">
            <v>1165.7522784719861</v>
          </cell>
          <cell r="AM25">
            <v>489.79229567842395</v>
          </cell>
          <cell r="AN25">
            <v>99.66971141161342</v>
          </cell>
          <cell r="AO25">
            <v>45.234715179116854</v>
          </cell>
          <cell r="AP25">
            <v>294.61600003185146</v>
          </cell>
          <cell r="AQ25">
            <v>230.49770799067275</v>
          </cell>
          <cell r="AR25">
            <v>5.9418481803077228</v>
          </cell>
          <cell r="AS25">
            <v>1165.7522784719861</v>
          </cell>
          <cell r="AT25">
            <v>333.68554630858165</v>
          </cell>
          <cell r="AU25">
            <v>8.9815865392904257</v>
          </cell>
          <cell r="AV25">
            <v>15.311644412095944</v>
          </cell>
          <cell r="AW25">
            <v>158.95354173464381</v>
          </cell>
          <cell r="AX25">
            <v>92.071532033125195</v>
          </cell>
          <cell r="AY25">
            <v>2.3378266834078198</v>
          </cell>
          <cell r="AZ25">
            <v>611.34167771114494</v>
          </cell>
          <cell r="BA25">
            <v>246.74358880881343</v>
          </cell>
          <cell r="BB25">
            <v>29.735308364523192</v>
          </cell>
          <cell r="BC25">
            <v>31.593765137305887</v>
          </cell>
          <cell r="BD25">
            <v>187.84909367932971</v>
          </cell>
          <cell r="BE25">
            <v>97.88863513601035</v>
          </cell>
          <cell r="BF25">
            <v>2.880607997813184</v>
          </cell>
          <cell r="BG25">
            <v>596.69099912379568</v>
          </cell>
          <cell r="BH25">
            <v>282.37075715992097</v>
          </cell>
          <cell r="BI25">
            <v>55.296755891163123</v>
          </cell>
          <cell r="BJ25">
            <v>27.223018284880304</v>
          </cell>
          <cell r="BK25">
            <v>187.76226142674787</v>
          </cell>
          <cell r="BL25">
            <v>125.91922035739245</v>
          </cell>
          <cell r="BM25">
            <v>3.2965373704347245</v>
          </cell>
          <cell r="BN25">
            <v>681.86855049053941</v>
          </cell>
          <cell r="BO25">
            <v>310.61801206687056</v>
          </cell>
          <cell r="BP25">
            <v>60.828424874507675</v>
          </cell>
          <cell r="BQ25">
            <v>28.542568594961292</v>
          </cell>
          <cell r="BR25">
            <v>211.22436582192503</v>
          </cell>
          <cell r="BS25">
            <v>133.9722662313003</v>
          </cell>
          <cell r="BT25">
            <v>3.6263099444418034</v>
          </cell>
          <cell r="BU25">
            <v>748.81194753400666</v>
          </cell>
          <cell r="BV25">
            <v>362.34834034289804</v>
          </cell>
          <cell r="BW25">
            <v>73.735652502311609</v>
          </cell>
          <cell r="BX25">
            <v>33.46464228951065</v>
          </cell>
          <cell r="BY25">
            <v>217.95691682356372</v>
          </cell>
          <cell r="BZ25">
            <v>170.5222043714997</v>
          </cell>
          <cell r="CA25">
            <v>4.3957792837916534</v>
          </cell>
          <cell r="CB25">
            <v>862.42353561357538</v>
          </cell>
          <cell r="CC25">
            <v>333.94038719354944</v>
          </cell>
          <cell r="CD25">
            <v>67.954809240438024</v>
          </cell>
          <cell r="CE25">
            <v>30.84102880912187</v>
          </cell>
          <cell r="CF25">
            <v>200.86918882171631</v>
          </cell>
          <cell r="CG25">
            <v>157.15333730804068</v>
          </cell>
          <cell r="CH25">
            <v>4.0511520893338053</v>
          </cell>
          <cell r="CI25">
            <v>794.80990346220017</v>
          </cell>
        </row>
        <row r="26">
          <cell r="C26" t="str">
            <v>Sri Lanka</v>
          </cell>
          <cell r="D26">
            <v>101.40744656650641</v>
          </cell>
          <cell r="E26">
            <v>16.536344006354156</v>
          </cell>
          <cell r="F26">
            <v>14.171584582934369</v>
          </cell>
          <cell r="G26">
            <v>156.50407820450954</v>
          </cell>
          <cell r="H26">
            <v>112.61459589137387</v>
          </cell>
          <cell r="I26">
            <v>11.801167840319797</v>
          </cell>
          <cell r="J26">
            <v>413.03521709199816</v>
          </cell>
          <cell r="K26">
            <v>161.23359705134911</v>
          </cell>
          <cell r="L26">
            <v>56.573191947841792</v>
          </cell>
          <cell r="M26">
            <v>42.429893960881344</v>
          </cell>
          <cell r="N26">
            <v>120.8290233622005</v>
          </cell>
          <cell r="O26">
            <v>90.087150857743268</v>
          </cell>
          <cell r="P26">
            <v>9.3911498633417381</v>
          </cell>
          <cell r="Q26">
            <v>480.54400704335774</v>
          </cell>
          <cell r="R26">
            <v>138.60432027221239</v>
          </cell>
          <cell r="S26">
            <v>48.087213155665523</v>
          </cell>
          <cell r="T26">
            <v>45.258553558273434</v>
          </cell>
          <cell r="U26">
            <v>125.67168859293575</v>
          </cell>
          <cell r="V26">
            <v>111.90743099202585</v>
          </cell>
          <cell r="W26">
            <v>11.314638389568358</v>
          </cell>
          <cell r="X26">
            <v>480.84384496068134</v>
          </cell>
          <cell r="Y26">
            <v>110.31772429829149</v>
          </cell>
          <cell r="Z26">
            <v>48.087213155665523</v>
          </cell>
          <cell r="AA26">
            <v>45.258553558273434</v>
          </cell>
          <cell r="AB26">
            <v>126.48634255698468</v>
          </cell>
          <cell r="AC26">
            <v>112.89746185111308</v>
          </cell>
          <cell r="AD26">
            <v>11.314638389568358</v>
          </cell>
          <cell r="AE26">
            <v>454.36193380989658</v>
          </cell>
          <cell r="AF26">
            <v>93.345766713938957</v>
          </cell>
          <cell r="AG26">
            <v>33.943915168705075</v>
          </cell>
          <cell r="AH26">
            <v>22.629276779136717</v>
          </cell>
          <cell r="AI26">
            <v>85.425519841241112</v>
          </cell>
          <cell r="AJ26">
            <v>111.90743099202585</v>
          </cell>
          <cell r="AK26">
            <v>11.314638389568358</v>
          </cell>
          <cell r="AL26">
            <v>358.56654788461606</v>
          </cell>
          <cell r="AM26">
            <v>93.345766713938957</v>
          </cell>
          <cell r="AN26">
            <v>33.943915168705075</v>
          </cell>
          <cell r="AO26">
            <v>22.629276779136717</v>
          </cell>
          <cell r="AP26">
            <v>85.425519841241112</v>
          </cell>
          <cell r="AQ26">
            <v>111.90743099202585</v>
          </cell>
          <cell r="AR26">
            <v>11.314638389568358</v>
          </cell>
          <cell r="AS26">
            <v>358.56654788461606</v>
          </cell>
          <cell r="AT26">
            <v>36.060487999049684</v>
          </cell>
          <cell r="AU26">
            <v>5.8803239286595392</v>
          </cell>
          <cell r="AV26">
            <v>5.0394154776914615</v>
          </cell>
          <cell r="AW26">
            <v>55.652850209523592</v>
          </cell>
          <cell r="AX26">
            <v>40.045750298972536</v>
          </cell>
          <cell r="AY26">
            <v>4.1964952840177201</v>
          </cell>
          <cell r="AZ26">
            <v>146.87532319791453</v>
          </cell>
          <cell r="BA26">
            <v>58.640659247575677</v>
          </cell>
          <cell r="BB26">
            <v>20.575669911430062</v>
          </cell>
          <cell r="BC26">
            <v>15.431752433572546</v>
          </cell>
          <cell r="BD26">
            <v>43.945515796832325</v>
          </cell>
          <cell r="BE26">
            <v>32.764696766961229</v>
          </cell>
          <cell r="BF26">
            <v>3.4155612052973905</v>
          </cell>
          <cell r="BG26">
            <v>174.77385536166923</v>
          </cell>
          <cell r="BH26">
            <v>60.112693702058515</v>
          </cell>
          <cell r="BI26">
            <v>20.855424345612139</v>
          </cell>
          <cell r="BJ26">
            <v>19.62863467822319</v>
          </cell>
          <cell r="BK26">
            <v>54.503811342756237</v>
          </cell>
          <cell r="BL26">
            <v>48.534252821241616</v>
          </cell>
          <cell r="BM26">
            <v>4.9071586695557974</v>
          </cell>
          <cell r="BN26">
            <v>208.54197555944751</v>
          </cell>
          <cell r="BO26">
            <v>53.967430726724203</v>
          </cell>
          <cell r="BP26">
            <v>23.524264675751574</v>
          </cell>
          <cell r="BQ26">
            <v>22.140484400707365</v>
          </cell>
          <cell r="BR26">
            <v>61.877118778876905</v>
          </cell>
          <cell r="BS26">
            <v>55.229438337564524</v>
          </cell>
          <cell r="BT26">
            <v>5.5351211001768412</v>
          </cell>
          <cell r="BU26">
            <v>222.27385801980142</v>
          </cell>
          <cell r="BV26">
            <v>57.753025865914033</v>
          </cell>
          <cell r="BW26">
            <v>21.001100314877831</v>
          </cell>
          <cell r="BX26">
            <v>14.000733543251888</v>
          </cell>
          <cell r="BY26">
            <v>52.852769125775879</v>
          </cell>
          <cell r="BZ26">
            <v>69.237127554766403</v>
          </cell>
          <cell r="CA26">
            <v>7.0003667716259441</v>
          </cell>
          <cell r="CB26">
            <v>221.84512317621198</v>
          </cell>
          <cell r="CC26">
            <v>52.338971396505571</v>
          </cell>
          <cell r="CD26">
            <v>19.032353235092934</v>
          </cell>
          <cell r="CE26">
            <v>12.688235490061956</v>
          </cell>
          <cell r="CF26">
            <v>47.898088974983892</v>
          </cell>
          <cell r="CG26">
            <v>62.746496557228895</v>
          </cell>
          <cell r="CH26">
            <v>6.344117745030978</v>
          </cell>
          <cell r="CI26">
            <v>201.04826339890423</v>
          </cell>
        </row>
        <row r="27">
          <cell r="C27" t="str">
            <v>WARO East Regional Office Projects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167</v>
          </cell>
          <cell r="J27">
            <v>167</v>
          </cell>
          <cell r="K27">
            <v>53.425173286692122</v>
          </cell>
          <cell r="L27">
            <v>32.14565511317916</v>
          </cell>
          <cell r="M27">
            <v>43.011792052845351</v>
          </cell>
          <cell r="N27">
            <v>0</v>
          </cell>
          <cell r="O27">
            <v>0</v>
          </cell>
          <cell r="P27">
            <v>53.877928992511549</v>
          </cell>
          <cell r="Q27">
            <v>182.4605494452282</v>
          </cell>
          <cell r="R27">
            <v>107.30310227920367</v>
          </cell>
          <cell r="S27">
            <v>86.023584105690702</v>
          </cell>
          <cell r="T27">
            <v>107.30310227920367</v>
          </cell>
          <cell r="U27">
            <v>26.712586643346061</v>
          </cell>
          <cell r="V27">
            <v>0</v>
          </cell>
          <cell r="W27">
            <v>0</v>
          </cell>
          <cell r="X27">
            <v>327.34237530744412</v>
          </cell>
          <cell r="Y27">
            <v>107.30310227920367</v>
          </cell>
          <cell r="Z27">
            <v>107.30310227920367</v>
          </cell>
          <cell r="AA27">
            <v>107.30310227920367</v>
          </cell>
          <cell r="AB27">
            <v>26.712586643346061</v>
          </cell>
          <cell r="AC27">
            <v>0</v>
          </cell>
          <cell r="AD27">
            <v>0</v>
          </cell>
          <cell r="AE27">
            <v>348.62189348095706</v>
          </cell>
          <cell r="AF27">
            <v>107.30310227920367</v>
          </cell>
          <cell r="AG27">
            <v>107.30310227920367</v>
          </cell>
          <cell r="AH27">
            <v>107.30310227920367</v>
          </cell>
          <cell r="AI27">
            <v>26.712586643346061</v>
          </cell>
          <cell r="AJ27">
            <v>0</v>
          </cell>
          <cell r="AK27">
            <v>0</v>
          </cell>
          <cell r="AL27">
            <v>348.62189348095706</v>
          </cell>
          <cell r="AM27">
            <v>107.30310227920367</v>
          </cell>
          <cell r="AN27">
            <v>107.30310227920367</v>
          </cell>
          <cell r="AO27">
            <v>107.30310227920367</v>
          </cell>
          <cell r="AP27">
            <v>26.712586643346061</v>
          </cell>
          <cell r="AQ27">
            <v>0</v>
          </cell>
          <cell r="AR27">
            <v>0</v>
          </cell>
          <cell r="AS27">
            <v>348.62189348095706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110.053</v>
          </cell>
          <cell r="AZ27">
            <v>110.053</v>
          </cell>
          <cell r="BA27">
            <v>5.9408792694801633</v>
          </cell>
          <cell r="BB27">
            <v>3.5745968485855224</v>
          </cell>
          <cell r="BC27">
            <v>4.782911276276403</v>
          </cell>
          <cell r="BD27">
            <v>0</v>
          </cell>
          <cell r="BE27">
            <v>0</v>
          </cell>
          <cell r="BF27">
            <v>5.9912257039672836</v>
          </cell>
          <cell r="BG27">
            <v>20.289613098309371</v>
          </cell>
          <cell r="BH27">
            <v>19.443322132991707</v>
          </cell>
          <cell r="BI27">
            <v>15.587473439951156</v>
          </cell>
          <cell r="BJ27">
            <v>19.443322132991707</v>
          </cell>
          <cell r="BK27">
            <v>4.8403206997743062</v>
          </cell>
          <cell r="BL27">
            <v>0</v>
          </cell>
          <cell r="BM27">
            <v>0</v>
          </cell>
          <cell r="BN27">
            <v>59.314438405708884</v>
          </cell>
          <cell r="BO27">
            <v>25.398644309487512</v>
          </cell>
          <cell r="BP27">
            <v>25.398644309487512</v>
          </cell>
          <cell r="BQ27">
            <v>25.398644309487512</v>
          </cell>
          <cell r="BR27">
            <v>6.3228692584800132</v>
          </cell>
          <cell r="BS27">
            <v>0</v>
          </cell>
          <cell r="BT27">
            <v>0</v>
          </cell>
          <cell r="BU27">
            <v>82.518802186942551</v>
          </cell>
          <cell r="BV27">
            <v>39.294396054644388</v>
          </cell>
          <cell r="BW27">
            <v>39.294396054644388</v>
          </cell>
          <cell r="BX27">
            <v>39.294396054644388</v>
          </cell>
          <cell r="BY27">
            <v>9.7821492287933278</v>
          </cell>
          <cell r="BZ27">
            <v>0</v>
          </cell>
          <cell r="CA27">
            <v>0</v>
          </cell>
          <cell r="CB27">
            <v>127.6653373927265</v>
          </cell>
          <cell r="CC27">
            <v>33.070816122450566</v>
          </cell>
          <cell r="CD27">
            <v>33.070816122450566</v>
          </cell>
          <cell r="CE27">
            <v>33.070816122450566</v>
          </cell>
          <cell r="CF27">
            <v>8.2328192034792558</v>
          </cell>
          <cell r="CG27">
            <v>0</v>
          </cell>
          <cell r="CH27">
            <v>0</v>
          </cell>
          <cell r="CI27">
            <v>107.44526757083095</v>
          </cell>
        </row>
        <row r="28">
          <cell r="C28" t="str">
            <v>Benin</v>
          </cell>
          <cell r="D28">
            <v>68.016985474681462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68.016985474681462</v>
          </cell>
          <cell r="K28">
            <v>107.97651402497875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107.97651402497875</v>
          </cell>
          <cell r="R28">
            <v>122.52148860741451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122.52148860741451</v>
          </cell>
          <cell r="Y28">
            <v>131.50624994309158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131.50624994309158</v>
          </cell>
          <cell r="AF28">
            <v>139.85488518697849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139.85488518697849</v>
          </cell>
          <cell r="AM28">
            <v>139.85488518697849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139.85488518697849</v>
          </cell>
          <cell r="AT28">
            <v>32.001991665837622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32.001991665837622</v>
          </cell>
          <cell r="BA28">
            <v>51.137677042229939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51.137677042229939</v>
          </cell>
          <cell r="BH28">
            <v>66.602681206990525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66.602681206990525</v>
          </cell>
          <cell r="BO28">
            <v>78.785394340906151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78.785394340906151</v>
          </cell>
          <cell r="BV28">
            <v>101.89826934723253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101.89826934723253</v>
          </cell>
          <cell r="CC28">
            <v>93.786686006387768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93.786686006387768</v>
          </cell>
        </row>
        <row r="29">
          <cell r="C29" t="str">
            <v>Togo</v>
          </cell>
          <cell r="D29">
            <v>75.89580210175599</v>
          </cell>
          <cell r="E29">
            <v>0</v>
          </cell>
          <cell r="F29">
            <v>11.087164998521775</v>
          </cell>
          <cell r="G29">
            <v>0</v>
          </cell>
          <cell r="H29">
            <v>76.132790253599396</v>
          </cell>
          <cell r="I29">
            <v>0</v>
          </cell>
          <cell r="J29">
            <v>163.11575735387714</v>
          </cell>
          <cell r="K29">
            <v>83.484966543244155</v>
          </cell>
          <cell r="L29">
            <v>0</v>
          </cell>
          <cell r="M29">
            <v>44.3486599940871</v>
          </cell>
          <cell r="N29">
            <v>0</v>
          </cell>
          <cell r="O29">
            <v>122.30113120306889</v>
          </cell>
          <cell r="P29">
            <v>0</v>
          </cell>
          <cell r="Q29">
            <v>250.13475774040015</v>
          </cell>
          <cell r="R29">
            <v>87.6592841651876</v>
          </cell>
          <cell r="S29">
            <v>0</v>
          </cell>
          <cell r="T29">
            <v>66.522989991130643</v>
          </cell>
          <cell r="U29">
            <v>0</v>
          </cell>
          <cell r="V29">
            <v>130.52087815384797</v>
          </cell>
          <cell r="W29">
            <v>0</v>
          </cell>
          <cell r="X29">
            <v>284.70315231016622</v>
          </cell>
          <cell r="Y29">
            <v>92.04287202647815</v>
          </cell>
          <cell r="Z29">
            <v>0</v>
          </cell>
          <cell r="AA29">
            <v>73.175288990243715</v>
          </cell>
          <cell r="AB29">
            <v>0</v>
          </cell>
          <cell r="AC29">
            <v>102.83345536128947</v>
          </cell>
          <cell r="AD29">
            <v>0</v>
          </cell>
          <cell r="AE29">
            <v>268.05161637801132</v>
          </cell>
          <cell r="AF29">
            <v>94.803576111110061</v>
          </cell>
          <cell r="AG29">
            <v>0</v>
          </cell>
          <cell r="AH29">
            <v>80.492817889268082</v>
          </cell>
          <cell r="AI29">
            <v>0</v>
          </cell>
          <cell r="AJ29">
            <v>102.87780402128355</v>
          </cell>
          <cell r="AK29">
            <v>0</v>
          </cell>
          <cell r="AL29">
            <v>278.17419802166171</v>
          </cell>
          <cell r="AM29">
            <v>94.803576111110061</v>
          </cell>
          <cell r="AN29">
            <v>0</v>
          </cell>
          <cell r="AO29">
            <v>80.492817889268082</v>
          </cell>
          <cell r="AP29">
            <v>0</v>
          </cell>
          <cell r="AQ29">
            <v>102.87780402128355</v>
          </cell>
          <cell r="AR29">
            <v>0</v>
          </cell>
          <cell r="AS29">
            <v>278.17419802166171</v>
          </cell>
          <cell r="AT29">
            <v>6.9824137933615447</v>
          </cell>
          <cell r="AU29">
            <v>0</v>
          </cell>
          <cell r="AV29">
            <v>1.0200191798640041</v>
          </cell>
          <cell r="AW29">
            <v>0</v>
          </cell>
          <cell r="AX29">
            <v>7.0042167033311387</v>
          </cell>
          <cell r="AY29">
            <v>0</v>
          </cell>
          <cell r="AZ29">
            <v>15.006649676556687</v>
          </cell>
          <cell r="BA29">
            <v>8.5321635807195531</v>
          </cell>
          <cell r="BB29">
            <v>0</v>
          </cell>
          <cell r="BC29">
            <v>4.5324330513957021</v>
          </cell>
          <cell r="BD29">
            <v>0</v>
          </cell>
          <cell r="BE29">
            <v>12.499175608953642</v>
          </cell>
          <cell r="BF29">
            <v>0</v>
          </cell>
          <cell r="BG29">
            <v>25.563772241068897</v>
          </cell>
          <cell r="BH29">
            <v>15.094928733245306</v>
          </cell>
          <cell r="BI29">
            <v>0</v>
          </cell>
          <cell r="BJ29">
            <v>11.455258876472698</v>
          </cell>
          <cell r="BK29">
            <v>0</v>
          </cell>
          <cell r="BL29">
            <v>22.475695218092625</v>
          </cell>
          <cell r="BM29">
            <v>0</v>
          </cell>
          <cell r="BN29">
            <v>49.025882827810626</v>
          </cell>
          <cell r="BO29">
            <v>20.958161960429077</v>
          </cell>
          <cell r="BP29">
            <v>0</v>
          </cell>
          <cell r="BQ29">
            <v>16.662013303078496</v>
          </cell>
          <cell r="BR29">
            <v>0</v>
          </cell>
          <cell r="BS29">
            <v>23.415177785765614</v>
          </cell>
          <cell r="BT29">
            <v>0</v>
          </cell>
          <cell r="BU29">
            <v>61.035353049273191</v>
          </cell>
          <cell r="BV29">
            <v>33.863837386888513</v>
          </cell>
          <cell r="BW29">
            <v>0</v>
          </cell>
          <cell r="BX29">
            <v>28.75203455004656</v>
          </cell>
          <cell r="BY29">
            <v>0</v>
          </cell>
          <cell r="BZ29">
            <v>36.747951596402487</v>
          </cell>
          <cell r="CA29">
            <v>0</v>
          </cell>
          <cell r="CB29">
            <v>99.363823533337552</v>
          </cell>
          <cell r="CC29">
            <v>28.365229972444133</v>
          </cell>
          <cell r="CD29">
            <v>0</v>
          </cell>
          <cell r="CE29">
            <v>24.08345111246901</v>
          </cell>
          <cell r="CF29">
            <v>0</v>
          </cell>
          <cell r="CG29">
            <v>30.78103896316804</v>
          </cell>
          <cell r="CH29">
            <v>0</v>
          </cell>
          <cell r="CI29">
            <v>83.229720048081191</v>
          </cell>
        </row>
        <row r="30">
          <cell r="C30" t="str">
            <v>Cameroon</v>
          </cell>
          <cell r="D30">
            <v>417.19893172937589</v>
          </cell>
          <cell r="E30">
            <v>30.489703745934882</v>
          </cell>
          <cell r="F30">
            <v>19.402538747413107</v>
          </cell>
          <cell r="G30">
            <v>16.630747497782661</v>
          </cell>
          <cell r="H30">
            <v>281.17604794501148</v>
          </cell>
          <cell r="I30">
            <v>-207.00291410490081</v>
          </cell>
          <cell r="J30">
            <v>557.89505556061727</v>
          </cell>
          <cell r="K30">
            <v>660.42638567569691</v>
          </cell>
          <cell r="L30">
            <v>141.36135373115263</v>
          </cell>
          <cell r="M30">
            <v>72.066572490391536</v>
          </cell>
          <cell r="N30">
            <v>33.261494995565322</v>
          </cell>
          <cell r="O30">
            <v>297.32727555660807</v>
          </cell>
          <cell r="P30">
            <v>0</v>
          </cell>
          <cell r="Q30">
            <v>1204.4430824494145</v>
          </cell>
          <cell r="R30">
            <v>445.99784281303619</v>
          </cell>
          <cell r="S30">
            <v>171.85105747708752</v>
          </cell>
          <cell r="T30">
            <v>66.522989991130643</v>
          </cell>
          <cell r="U30">
            <v>24.946121246673993</v>
          </cell>
          <cell r="V30">
            <v>346.88967489125002</v>
          </cell>
          <cell r="W30">
            <v>0</v>
          </cell>
          <cell r="X30">
            <v>1056.2076864191786</v>
          </cell>
          <cell r="Y30">
            <v>328.50854121932576</v>
          </cell>
          <cell r="Z30">
            <v>160.76389247856574</v>
          </cell>
          <cell r="AA30">
            <v>52.664033742978432</v>
          </cell>
          <cell r="AB30">
            <v>30.489703745934882</v>
          </cell>
          <cell r="AC30">
            <v>367.95528838844143</v>
          </cell>
          <cell r="AD30">
            <v>0</v>
          </cell>
          <cell r="AE30">
            <v>940.38145957524625</v>
          </cell>
          <cell r="AF30">
            <v>298.26691279023277</v>
          </cell>
          <cell r="AG30">
            <v>127.50239748300041</v>
          </cell>
          <cell r="AH30">
            <v>60.979407491869765</v>
          </cell>
          <cell r="AI30">
            <v>38.805077494826214</v>
          </cell>
          <cell r="AJ30">
            <v>384.58603588622407</v>
          </cell>
          <cell r="AK30">
            <v>0</v>
          </cell>
          <cell r="AL30">
            <v>910.13983114615326</v>
          </cell>
          <cell r="AM30">
            <v>298.26691279023277</v>
          </cell>
          <cell r="AN30">
            <v>127.50239748300041</v>
          </cell>
          <cell r="AO30">
            <v>60.979407491869765</v>
          </cell>
          <cell r="AP30">
            <v>38.805077494826214</v>
          </cell>
          <cell r="AQ30">
            <v>384.58603588622407</v>
          </cell>
          <cell r="AR30">
            <v>0</v>
          </cell>
          <cell r="AS30">
            <v>910.13983114615326</v>
          </cell>
          <cell r="AT30">
            <v>139.84508191568682</v>
          </cell>
          <cell r="AU30">
            <v>10.220148695637373</v>
          </cell>
          <cell r="AV30">
            <v>6.5037309881328724</v>
          </cell>
          <cell r="AW30">
            <v>5.5746265612567463</v>
          </cell>
          <cell r="AX30">
            <v>94.250211271167842</v>
          </cell>
          <cell r="AY30">
            <v>-69.387376807962738</v>
          </cell>
          <cell r="AZ30">
            <v>187.00642262391889</v>
          </cell>
          <cell r="BA30">
            <v>153.54913466959954</v>
          </cell>
          <cell r="BB30">
            <v>32.866514742492988</v>
          </cell>
          <cell r="BC30">
            <v>16.755478104016031</v>
          </cell>
          <cell r="BD30">
            <v>7.7332975864689377</v>
          </cell>
          <cell r="BE30">
            <v>69.128591566911382</v>
          </cell>
          <cell r="BF30">
            <v>0</v>
          </cell>
          <cell r="BG30">
            <v>280.03301666948892</v>
          </cell>
          <cell r="BH30">
            <v>134.91434745094344</v>
          </cell>
          <cell r="BI30">
            <v>51.984944886818973</v>
          </cell>
          <cell r="BJ30">
            <v>20.12320447231702</v>
          </cell>
          <cell r="BK30">
            <v>7.5462016771188827</v>
          </cell>
          <cell r="BL30">
            <v>104.93412665460313</v>
          </cell>
          <cell r="BM30">
            <v>0</v>
          </cell>
          <cell r="BN30">
            <v>319.50282514180145</v>
          </cell>
          <cell r="BO30">
            <v>117.60605775651862</v>
          </cell>
          <cell r="BP30">
            <v>57.55347350732653</v>
          </cell>
          <cell r="BQ30">
            <v>18.853724079986279</v>
          </cell>
          <cell r="BR30">
            <v>10.915313941044687</v>
          </cell>
          <cell r="BS30">
            <v>131.72799324306203</v>
          </cell>
          <cell r="BT30">
            <v>0</v>
          </cell>
          <cell r="BU30">
            <v>336.65656252793815</v>
          </cell>
          <cell r="BV30">
            <v>145.40511998523849</v>
          </cell>
          <cell r="BW30">
            <v>62.157418772962707</v>
          </cell>
          <cell r="BX30">
            <v>29.727461152286512</v>
          </cell>
          <cell r="BY30">
            <v>18.917475278727782</v>
          </cell>
          <cell r="BZ30">
            <v>187.48569249453425</v>
          </cell>
          <cell r="CA30">
            <v>0</v>
          </cell>
          <cell r="CB30">
            <v>443.69316768374972</v>
          </cell>
          <cell r="CC30">
            <v>128.10563904340498</v>
          </cell>
          <cell r="CD30">
            <v>54.762279718948676</v>
          </cell>
          <cell r="CE30">
            <v>26.190655517758064</v>
          </cell>
          <cell r="CF30">
            <v>16.666780784027861</v>
          </cell>
          <cell r="CG30">
            <v>165.17970241313324</v>
          </cell>
          <cell r="CH30">
            <v>0</v>
          </cell>
          <cell r="CI30">
            <v>390.90505747727286</v>
          </cell>
        </row>
        <row r="31">
          <cell r="C31" t="str">
            <v>Ghana</v>
          </cell>
          <cell r="D31">
            <v>219.586517322421</v>
          </cell>
          <cell r="E31">
            <v>12.677159762943893</v>
          </cell>
          <cell r="F31">
            <v>6.3385798814719463</v>
          </cell>
          <cell r="G31">
            <v>23.090540996790661</v>
          </cell>
          <cell r="H31">
            <v>170.23614538810372</v>
          </cell>
          <cell r="I31">
            <v>-38.936990700470531</v>
          </cell>
          <cell r="J31">
            <v>392.99195265126076</v>
          </cell>
          <cell r="K31">
            <v>229.54714285044835</v>
          </cell>
          <cell r="L31">
            <v>13.582671174582742</v>
          </cell>
          <cell r="M31">
            <v>9.0551141163884949</v>
          </cell>
          <cell r="N31">
            <v>24.448808114248937</v>
          </cell>
          <cell r="O31">
            <v>239.96052408429512</v>
          </cell>
          <cell r="P31">
            <v>0</v>
          </cell>
          <cell r="Q31">
            <v>516.59426033996363</v>
          </cell>
          <cell r="R31">
            <v>234.0746999086426</v>
          </cell>
          <cell r="S31">
            <v>10.866136939666195</v>
          </cell>
          <cell r="T31">
            <v>9.0551141163884949</v>
          </cell>
          <cell r="U31">
            <v>25.807075231707213</v>
          </cell>
          <cell r="V31">
            <v>232.71643279118433</v>
          </cell>
          <cell r="W31">
            <v>0</v>
          </cell>
          <cell r="X31">
            <v>512.51945898758891</v>
          </cell>
          <cell r="Y31">
            <v>238.14950126101743</v>
          </cell>
          <cell r="Z31">
            <v>10.866136939666195</v>
          </cell>
          <cell r="AA31">
            <v>10.866136939666195</v>
          </cell>
          <cell r="AB31">
            <v>27.165342349165485</v>
          </cell>
          <cell r="AC31">
            <v>232.71643279118433</v>
          </cell>
          <cell r="AD31">
            <v>0</v>
          </cell>
          <cell r="AE31">
            <v>519.76355028069963</v>
          </cell>
          <cell r="AF31">
            <v>244.48808114248936</v>
          </cell>
          <cell r="AG31">
            <v>13.582671174582742</v>
          </cell>
          <cell r="AH31">
            <v>13.582671174582742</v>
          </cell>
          <cell r="AI31">
            <v>28.070853760804336</v>
          </cell>
          <cell r="AJ31">
            <v>232.71643279118433</v>
          </cell>
          <cell r="AK31">
            <v>0</v>
          </cell>
          <cell r="AL31">
            <v>532.44071004364355</v>
          </cell>
          <cell r="AM31">
            <v>244.48808114248936</v>
          </cell>
          <cell r="AN31">
            <v>13.582671174582742</v>
          </cell>
          <cell r="AO31">
            <v>13.582671174582742</v>
          </cell>
          <cell r="AP31">
            <v>28.070853760804336</v>
          </cell>
          <cell r="AQ31">
            <v>232.71643279118433</v>
          </cell>
          <cell r="AR31">
            <v>0</v>
          </cell>
          <cell r="AS31">
            <v>532.44071004364355</v>
          </cell>
          <cell r="AT31">
            <v>22.178238249564515</v>
          </cell>
          <cell r="AU31">
            <v>1.2803931360573326</v>
          </cell>
          <cell r="AV31">
            <v>0.64019656802866631</v>
          </cell>
          <cell r="AW31">
            <v>2.3321446406758533</v>
          </cell>
          <cell r="AX31">
            <v>17.19385068419848</v>
          </cell>
          <cell r="AY31">
            <v>-3.9326360607475195</v>
          </cell>
          <cell r="AZ31">
            <v>39.692187217777331</v>
          </cell>
          <cell r="BA31">
            <v>23.735174570736358</v>
          </cell>
          <cell r="BB31">
            <v>1.4044481994518554</v>
          </cell>
          <cell r="BC31">
            <v>0.9362987996345703</v>
          </cell>
          <cell r="BD31">
            <v>2.5280067590133397</v>
          </cell>
          <cell r="BE31">
            <v>24.811918190316113</v>
          </cell>
          <cell r="BF31">
            <v>0</v>
          </cell>
          <cell r="BG31">
            <v>53.41584651915224</v>
          </cell>
          <cell r="BH31">
            <v>40.588552964158623</v>
          </cell>
          <cell r="BI31">
            <v>1.8841881453381182</v>
          </cell>
          <cell r="BJ31">
            <v>1.570156787781765</v>
          </cell>
          <cell r="BK31">
            <v>4.4749468451780308</v>
          </cell>
          <cell r="BL31">
            <v>40.353029445991361</v>
          </cell>
          <cell r="BM31">
            <v>0</v>
          </cell>
          <cell r="BN31">
            <v>88.870874188447885</v>
          </cell>
          <cell r="BO31">
            <v>54.512420838646889</v>
          </cell>
          <cell r="BP31">
            <v>2.487258745489592</v>
          </cell>
          <cell r="BQ31">
            <v>2.487258745489592</v>
          </cell>
          <cell r="BR31">
            <v>6.2181468637239794</v>
          </cell>
          <cell r="BS31">
            <v>53.26879146590209</v>
          </cell>
          <cell r="BT31">
            <v>0</v>
          </cell>
          <cell r="BU31">
            <v>118.97387665925214</v>
          </cell>
          <cell r="BV31">
            <v>87.624528281468187</v>
          </cell>
          <cell r="BW31">
            <v>4.8680293489704551</v>
          </cell>
          <cell r="BX31">
            <v>4.8680293489704551</v>
          </cell>
          <cell r="BY31">
            <v>10.060593987872274</v>
          </cell>
          <cell r="BZ31">
            <v>83.405569512360458</v>
          </cell>
          <cell r="CA31">
            <v>0</v>
          </cell>
          <cell r="CB31">
            <v>190.82675047964182</v>
          </cell>
          <cell r="CC31">
            <v>73.444219575203803</v>
          </cell>
          <cell r="CD31">
            <v>4.0802344208446559</v>
          </cell>
          <cell r="CE31">
            <v>4.0802344208446559</v>
          </cell>
          <cell r="CF31">
            <v>8.4324844697456225</v>
          </cell>
          <cell r="CG31">
            <v>69.908016410471774</v>
          </cell>
          <cell r="CH31">
            <v>0</v>
          </cell>
          <cell r="CI31">
            <v>159.94518929711052</v>
          </cell>
        </row>
        <row r="32">
          <cell r="C32" t="str">
            <v>Nigeria</v>
          </cell>
          <cell r="D32">
            <v>852.75686473884275</v>
          </cell>
          <cell r="E32">
            <v>54.40231756320366</v>
          </cell>
          <cell r="F32">
            <v>4.2954850030164753</v>
          </cell>
          <cell r="G32">
            <v>34.896520164505844</v>
          </cell>
          <cell r="H32">
            <v>345.19806129741301</v>
          </cell>
          <cell r="I32">
            <v>-60.527679177505156</v>
          </cell>
          <cell r="J32">
            <v>1231.0215695894765</v>
          </cell>
          <cell r="K32">
            <v>689.3222513440719</v>
          </cell>
          <cell r="L32">
            <v>44.604316271323086</v>
          </cell>
          <cell r="M32">
            <v>12.886455009049426</v>
          </cell>
          <cell r="N32">
            <v>51.545820036197703</v>
          </cell>
          <cell r="O32">
            <v>398.20864171963933</v>
          </cell>
          <cell r="P32">
            <v>0</v>
          </cell>
          <cell r="Q32">
            <v>1196.5674843802815</v>
          </cell>
          <cell r="R32">
            <v>545.31182113294153</v>
          </cell>
          <cell r="S32">
            <v>73.023245051280085</v>
          </cell>
          <cell r="T32">
            <v>12.886455009049426</v>
          </cell>
          <cell r="U32">
            <v>51.545820036197703</v>
          </cell>
          <cell r="V32">
            <v>394.96555054236194</v>
          </cell>
          <cell r="W32">
            <v>0</v>
          </cell>
          <cell r="X32">
            <v>1077.7328917718307</v>
          </cell>
          <cell r="Y32">
            <v>507.08630009109794</v>
          </cell>
          <cell r="Z32">
            <v>60.136790042230658</v>
          </cell>
          <cell r="AA32">
            <v>12.886455009049426</v>
          </cell>
          <cell r="AB32">
            <v>42.954850030164756</v>
          </cell>
          <cell r="AC32">
            <v>403.34604178324707</v>
          </cell>
          <cell r="AD32">
            <v>0</v>
          </cell>
          <cell r="AE32">
            <v>1026.4104369557899</v>
          </cell>
          <cell r="AF32">
            <v>531.32572196311992</v>
          </cell>
          <cell r="AG32">
            <v>55.841305039214184</v>
          </cell>
          <cell r="AH32">
            <v>12.886455009049426</v>
          </cell>
          <cell r="AI32">
            <v>34.363880024131802</v>
          </cell>
          <cell r="AJ32">
            <v>412.77463136486824</v>
          </cell>
          <cell r="AK32">
            <v>0</v>
          </cell>
          <cell r="AL32">
            <v>1047.1919934003836</v>
          </cell>
          <cell r="AM32">
            <v>531.32572196311992</v>
          </cell>
          <cell r="AN32">
            <v>55.841305039214184</v>
          </cell>
          <cell r="AO32">
            <v>12.886455009049426</v>
          </cell>
          <cell r="AP32">
            <v>34.363880024131802</v>
          </cell>
          <cell r="AQ32">
            <v>412.77463136486824</v>
          </cell>
          <cell r="AR32">
            <v>0</v>
          </cell>
          <cell r="AS32">
            <v>1047.1919934003836</v>
          </cell>
          <cell r="AT32">
            <v>355.85543965551904</v>
          </cell>
          <cell r="AU32">
            <v>22.702087119124887</v>
          </cell>
          <cell r="AV32">
            <v>1.7925058917587746</v>
          </cell>
          <cell r="AW32">
            <v>14.562317864648286</v>
          </cell>
          <cell r="AX32">
            <v>144.05115097941044</v>
          </cell>
          <cell r="AY32">
            <v>-25.258200520772903</v>
          </cell>
          <cell r="AZ32">
            <v>513.70530098968845</v>
          </cell>
          <cell r="BA32">
            <v>195.49179048117881</v>
          </cell>
          <cell r="BB32">
            <v>12.649784094547227</v>
          </cell>
          <cell r="BC32">
            <v>3.6545986405664173</v>
          </cell>
          <cell r="BD32">
            <v>14.618394562265669</v>
          </cell>
          <cell r="BE32">
            <v>112.93197079168972</v>
          </cell>
          <cell r="BF32">
            <v>0</v>
          </cell>
          <cell r="BG32">
            <v>339.34653857024784</v>
          </cell>
          <cell r="BH32">
            <v>192.82225995260814</v>
          </cell>
          <cell r="BI32">
            <v>25.821019450132638</v>
          </cell>
          <cell r="BJ32">
            <v>4.5566504911998775</v>
          </cell>
          <cell r="BK32">
            <v>18.22660196479951</v>
          </cell>
          <cell r="BL32">
            <v>139.65981867177919</v>
          </cell>
          <cell r="BM32">
            <v>0</v>
          </cell>
          <cell r="BN32">
            <v>381.08635053051933</v>
          </cell>
          <cell r="BO32">
            <v>207.44900536726817</v>
          </cell>
          <cell r="BP32">
            <v>24.601960806276562</v>
          </cell>
          <cell r="BQ32">
            <v>5.2718487442021207</v>
          </cell>
          <cell r="BR32">
            <v>17.572829147340403</v>
          </cell>
          <cell r="BS32">
            <v>165.00886569352639</v>
          </cell>
          <cell r="BT32">
            <v>0</v>
          </cell>
          <cell r="BU32">
            <v>419.90450975861364</v>
          </cell>
          <cell r="BV32">
            <v>286.17203384933634</v>
          </cell>
          <cell r="BW32">
            <v>30.076126894120758</v>
          </cell>
          <cell r="BX32">
            <v>6.9406446678740208</v>
          </cell>
          <cell r="BY32">
            <v>18.508385780997386</v>
          </cell>
          <cell r="BZ32">
            <v>222.32041645311801</v>
          </cell>
          <cell r="CA32">
            <v>0</v>
          </cell>
          <cell r="CB32">
            <v>564.01760764544656</v>
          </cell>
          <cell r="CC32">
            <v>255.35514197547545</v>
          </cell>
          <cell r="CD32">
            <v>26.837331201846339</v>
          </cell>
          <cell r="CE32">
            <v>6.1932302773491541</v>
          </cell>
          <cell r="CF32">
            <v>16.515280739597745</v>
          </cell>
          <cell r="CG32">
            <v>198.37948783395569</v>
          </cell>
          <cell r="CH32">
            <v>0</v>
          </cell>
          <cell r="CI32">
            <v>503.28047202822438</v>
          </cell>
        </row>
        <row r="33">
          <cell r="C33" t="str">
            <v>WARO West Regional Office Projects</v>
          </cell>
          <cell r="D33">
            <v>37.890386382448163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37.890386382448163</v>
          </cell>
          <cell r="K33">
            <v>40.190973119641434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40.190973119641434</v>
          </cell>
          <cell r="R33">
            <v>41.576868744456654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41.576868744456654</v>
          </cell>
          <cell r="Y33">
            <v>44.3486599940871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44.3486599940871</v>
          </cell>
          <cell r="AF33">
            <v>45.73455561890232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45.73455561890232</v>
          </cell>
          <cell r="AM33">
            <v>45.73455561890232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45.73455561890232</v>
          </cell>
          <cell r="AT33">
            <v>20.998852133152774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20.998852133152774</v>
          </cell>
          <cell r="BA33">
            <v>23.053542181426327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23.053542181426327</v>
          </cell>
          <cell r="BH33">
            <v>26.758872723932299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26.758872723932299</v>
          </cell>
          <cell r="BO33">
            <v>31.004148201866293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31.004148201866293</v>
          </cell>
          <cell r="BV33">
            <v>37.895652785822463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37.895652785822463</v>
          </cell>
          <cell r="CC33">
            <v>35.243048559926123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35.243048559926123</v>
          </cell>
        </row>
        <row r="34">
          <cell r="C34" t="str">
            <v>HFPI II</v>
          </cell>
          <cell r="D34">
            <v>1136.3636363636363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1136.3636363636363</v>
          </cell>
          <cell r="K34">
            <v>1074.5454545454545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1074.5454545454545</v>
          </cell>
          <cell r="R34">
            <v>1023.6363636363635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1023.6363636363635</v>
          </cell>
          <cell r="Y34">
            <v>1019.9999999999999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1019.9999999999999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987.0454545454545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987.0454545454545</v>
          </cell>
          <cell r="BA34">
            <v>820.9527272727272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820.9527272727272</v>
          </cell>
          <cell r="BH34">
            <v>853.71272727272708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853.71272727272708</v>
          </cell>
          <cell r="BO34">
            <v>907.28999999999985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907.28999999999985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</row>
        <row r="35">
          <cell r="C35" t="str">
            <v>The Gambia</v>
          </cell>
          <cell r="D35">
            <v>57.058314104926879</v>
          </cell>
          <cell r="E35">
            <v>80.476148229312372</v>
          </cell>
          <cell r="F35">
            <v>72.501034440821954</v>
          </cell>
          <cell r="G35">
            <v>0</v>
          </cell>
          <cell r="H35">
            <v>179.48839426399488</v>
          </cell>
          <cell r="I35">
            <v>-164.64984921510666</v>
          </cell>
          <cell r="J35">
            <v>224.87404182394948</v>
          </cell>
          <cell r="K35">
            <v>40.334742160577278</v>
          </cell>
          <cell r="L35">
            <v>50.412385947851533</v>
          </cell>
          <cell r="M35">
            <v>100.82477189570307</v>
          </cell>
          <cell r="N35">
            <v>0</v>
          </cell>
          <cell r="O35">
            <v>223.30318607773162</v>
          </cell>
          <cell r="P35">
            <v>0</v>
          </cell>
          <cell r="Q35">
            <v>414.87508608186351</v>
          </cell>
          <cell r="R35">
            <v>55.004118129103588</v>
          </cell>
          <cell r="S35">
            <v>27.502059064551794</v>
          </cell>
          <cell r="T35">
            <v>73.322712831151264</v>
          </cell>
          <cell r="U35">
            <v>0</v>
          </cell>
          <cell r="V35">
            <v>219.0497920572034</v>
          </cell>
          <cell r="W35">
            <v>0</v>
          </cell>
          <cell r="X35">
            <v>374.87868208201007</v>
          </cell>
          <cell r="Y35">
            <v>36.661356415575632</v>
          </cell>
          <cell r="Z35">
            <v>73.322712831151264</v>
          </cell>
          <cell r="AA35">
            <v>45.84482077807975</v>
          </cell>
          <cell r="AB35">
            <v>0</v>
          </cell>
          <cell r="AC35">
            <v>264.84627881232262</v>
          </cell>
          <cell r="AD35">
            <v>0</v>
          </cell>
          <cell r="AE35">
            <v>420.67516883712926</v>
          </cell>
          <cell r="AF35">
            <v>24.167011480273985</v>
          </cell>
          <cell r="AG35">
            <v>48.334022960547969</v>
          </cell>
          <cell r="AH35">
            <v>36.250517220410977</v>
          </cell>
          <cell r="AI35">
            <v>0</v>
          </cell>
          <cell r="AJ35">
            <v>293.75002454273027</v>
          </cell>
          <cell r="AK35">
            <v>0</v>
          </cell>
          <cell r="AL35">
            <v>402.50157620396317</v>
          </cell>
          <cell r="AM35">
            <v>24.167011480273985</v>
          </cell>
          <cell r="AN35">
            <v>48.334022960547969</v>
          </cell>
          <cell r="AO35">
            <v>36.250517220410977</v>
          </cell>
          <cell r="AP35">
            <v>0</v>
          </cell>
          <cell r="AQ35">
            <v>293.75002454273027</v>
          </cell>
          <cell r="AR35">
            <v>0</v>
          </cell>
          <cell r="AS35">
            <v>402.50157620396317</v>
          </cell>
          <cell r="AT35">
            <v>10.105027427982549</v>
          </cell>
          <cell r="AU35">
            <v>14.252325851411229</v>
          </cell>
          <cell r="AV35">
            <v>12.83993319946957</v>
          </cell>
          <cell r="AW35">
            <v>0</v>
          </cell>
          <cell r="AX35">
            <v>31.787394624153507</v>
          </cell>
          <cell r="AY35">
            <v>-29.159488295995402</v>
          </cell>
          <cell r="AZ35">
            <v>39.825192807021452</v>
          </cell>
          <cell r="BA35">
            <v>4.4045538439350382</v>
          </cell>
          <cell r="BB35">
            <v>5.5050325455053866</v>
          </cell>
          <cell r="BC35">
            <v>11.010065091010773</v>
          </cell>
          <cell r="BD35">
            <v>0</v>
          </cell>
          <cell r="BE35">
            <v>24.384707919688292</v>
          </cell>
          <cell r="BF35">
            <v>0</v>
          </cell>
          <cell r="BG35">
            <v>45.304359400139489</v>
          </cell>
          <cell r="BH35">
            <v>9.8567379687353629</v>
          </cell>
          <cell r="BI35">
            <v>4.9283689843676814</v>
          </cell>
          <cell r="BJ35">
            <v>13.139430139342306</v>
          </cell>
          <cell r="BK35">
            <v>0</v>
          </cell>
          <cell r="BL35">
            <v>39.25372273665085</v>
          </cell>
          <cell r="BM35">
            <v>0</v>
          </cell>
          <cell r="BN35">
            <v>67.178259829096191</v>
          </cell>
          <cell r="BO35">
            <v>8.6044203507356016</v>
          </cell>
          <cell r="BP35">
            <v>17.208840701471203</v>
          </cell>
          <cell r="BQ35">
            <v>10.759779436615318</v>
          </cell>
          <cell r="BR35">
            <v>0</v>
          </cell>
          <cell r="BS35">
            <v>62.159421637252123</v>
          </cell>
          <cell r="BT35">
            <v>0</v>
          </cell>
          <cell r="BU35">
            <v>98.732462126074239</v>
          </cell>
          <cell r="BV35">
            <v>8.8016255811157862</v>
          </cell>
          <cell r="BW35">
            <v>17.603251162231572</v>
          </cell>
          <cell r="BX35">
            <v>13.202438371673679</v>
          </cell>
          <cell r="BY35">
            <v>0</v>
          </cell>
          <cell r="BZ35">
            <v>106.98375893846237</v>
          </cell>
          <cell r="CA35">
            <v>0</v>
          </cell>
          <cell r="CB35">
            <v>146.5910740534834</v>
          </cell>
          <cell r="CC35">
            <v>7.3999389152598933</v>
          </cell>
          <cell r="CD35">
            <v>14.799877830519787</v>
          </cell>
          <cell r="CE35">
            <v>11.099908372889841</v>
          </cell>
          <cell r="CF35">
            <v>0</v>
          </cell>
          <cell r="CG35">
            <v>89.946257514983998</v>
          </cell>
          <cell r="CH35">
            <v>0</v>
          </cell>
          <cell r="CI35">
            <v>123.24598263365351</v>
          </cell>
        </row>
        <row r="36">
          <cell r="C36" t="str">
            <v>Guinea Bissau</v>
          </cell>
          <cell r="D36">
            <v>172.30840303327653</v>
          </cell>
          <cell r="E36">
            <v>0</v>
          </cell>
          <cell r="F36">
            <v>0</v>
          </cell>
          <cell r="G36">
            <v>0</v>
          </cell>
          <cell r="H36">
            <v>20.994932820325797</v>
          </cell>
          <cell r="I36">
            <v>0</v>
          </cell>
          <cell r="J36">
            <v>193.30333585360233</v>
          </cell>
          <cell r="K36">
            <v>105.48605958718579</v>
          </cell>
          <cell r="L36">
            <v>116.41523248447864</v>
          </cell>
          <cell r="M36">
            <v>116.41523248447864</v>
          </cell>
          <cell r="N36">
            <v>0</v>
          </cell>
          <cell r="O36">
            <v>157.56247358524257</v>
          </cell>
          <cell r="P36">
            <v>0</v>
          </cell>
          <cell r="Q36">
            <v>495.87899814138564</v>
          </cell>
          <cell r="R36">
            <v>107.73259639501127</v>
          </cell>
          <cell r="S36">
            <v>159.19505863127492</v>
          </cell>
          <cell r="T36">
            <v>181.64379596203187</v>
          </cell>
          <cell r="U36">
            <v>0</v>
          </cell>
          <cell r="V36">
            <v>25.230229849761113</v>
          </cell>
          <cell r="W36">
            <v>0</v>
          </cell>
          <cell r="X36">
            <v>473.80168083807911</v>
          </cell>
          <cell r="Y36">
            <v>107.73259639501127</v>
          </cell>
          <cell r="Z36">
            <v>151.09311280860513</v>
          </cell>
          <cell r="AA36">
            <v>175.88678553654944</v>
          </cell>
          <cell r="AB36">
            <v>0</v>
          </cell>
          <cell r="AC36">
            <v>27.92579684002672</v>
          </cell>
          <cell r="AD36">
            <v>0</v>
          </cell>
          <cell r="AE36">
            <v>462.63829158019257</v>
          </cell>
          <cell r="AF36">
            <v>90.08321561298942</v>
          </cell>
          <cell r="AG36">
            <v>110.87164998521774</v>
          </cell>
          <cell r="AH36">
            <v>138.58956248152219</v>
          </cell>
          <cell r="AI36">
            <v>0</v>
          </cell>
          <cell r="AJ36">
            <v>30.766882870897927</v>
          </cell>
          <cell r="AK36">
            <v>0</v>
          </cell>
          <cell r="AL36">
            <v>370.31131095062727</v>
          </cell>
          <cell r="AM36">
            <v>90.08321561298942</v>
          </cell>
          <cell r="AN36">
            <v>110.87164998521774</v>
          </cell>
          <cell r="AO36">
            <v>138.58956248152219</v>
          </cell>
          <cell r="AP36">
            <v>0</v>
          </cell>
          <cell r="AQ36">
            <v>30.766882870897927</v>
          </cell>
          <cell r="AR36">
            <v>0</v>
          </cell>
          <cell r="AS36">
            <v>370.31131095062727</v>
          </cell>
          <cell r="AT36">
            <v>123.90697262122914</v>
          </cell>
          <cell r="AU36">
            <v>0</v>
          </cell>
          <cell r="AV36">
            <v>0</v>
          </cell>
          <cell r="AW36">
            <v>0</v>
          </cell>
          <cell r="AX36">
            <v>15.097456191096281</v>
          </cell>
          <cell r="AY36">
            <v>0</v>
          </cell>
          <cell r="AZ36">
            <v>139.00442881232541</v>
          </cell>
          <cell r="BA36">
            <v>26.993882648360845</v>
          </cell>
          <cell r="BB36">
            <v>29.790657992778083</v>
          </cell>
          <cell r="BC36">
            <v>29.790657992778083</v>
          </cell>
          <cell r="BD36">
            <v>0</v>
          </cell>
          <cell r="BE36">
            <v>40.320236990463577</v>
          </cell>
          <cell r="BF36">
            <v>0</v>
          </cell>
          <cell r="BG36">
            <v>126.89543562438058</v>
          </cell>
          <cell r="BH36">
            <v>16.041383603217177</v>
          </cell>
          <cell r="BI36">
            <v>23.704144230196835</v>
          </cell>
          <cell r="BJ36">
            <v>27.046761218746546</v>
          </cell>
          <cell r="BK36">
            <v>0</v>
          </cell>
          <cell r="BL36">
            <v>3.7567812246294299</v>
          </cell>
          <cell r="BM36">
            <v>0</v>
          </cell>
          <cell r="BN36">
            <v>70.54907027678999</v>
          </cell>
          <cell r="BO36">
            <v>22.020542703140308</v>
          </cell>
          <cell r="BP36">
            <v>30.883432258078891</v>
          </cell>
          <cell r="BQ36">
            <v>35.951258963670711</v>
          </cell>
          <cell r="BR36">
            <v>0</v>
          </cell>
          <cell r="BS36">
            <v>5.7080328741014625</v>
          </cell>
          <cell r="BT36">
            <v>0</v>
          </cell>
          <cell r="BU36">
            <v>94.563266798991378</v>
          </cell>
          <cell r="BV36">
            <v>30.078785693177171</v>
          </cell>
          <cell r="BW36">
            <v>37.020043930064205</v>
          </cell>
          <cell r="BX36">
            <v>46.275054912580266</v>
          </cell>
          <cell r="BY36">
            <v>0</v>
          </cell>
          <cell r="BZ36">
            <v>10.273062190592819</v>
          </cell>
          <cell r="CA36">
            <v>0</v>
          </cell>
          <cell r="CB36">
            <v>123.64694672641447</v>
          </cell>
          <cell r="CC36">
            <v>24.853959187623779</v>
          </cell>
          <cell r="CD36">
            <v>30.589488230921575</v>
          </cell>
          <cell r="CE36">
            <v>38.236860288651968</v>
          </cell>
          <cell r="CF36">
            <v>0</v>
          </cell>
          <cell r="CG36">
            <v>8.4885829840807379</v>
          </cell>
          <cell r="CH36">
            <v>0</v>
          </cell>
          <cell r="CI36">
            <v>102.16889069127807</v>
          </cell>
        </row>
        <row r="37">
          <cell r="C37" t="str">
            <v>Guinea</v>
          </cell>
          <cell r="D37">
            <v>62.333403282275746</v>
          </cell>
          <cell r="E37">
            <v>0</v>
          </cell>
          <cell r="F37">
            <v>0</v>
          </cell>
          <cell r="G37">
            <v>0</v>
          </cell>
          <cell r="H37">
            <v>51.151818913283435</v>
          </cell>
          <cell r="I37">
            <v>0</v>
          </cell>
          <cell r="J37">
            <v>113.48522219555917</v>
          </cell>
          <cell r="K37">
            <v>97.034473150759155</v>
          </cell>
          <cell r="L37">
            <v>0</v>
          </cell>
          <cell r="M37">
            <v>0</v>
          </cell>
          <cell r="N37">
            <v>0</v>
          </cell>
          <cell r="O37">
            <v>49.95450348033976</v>
          </cell>
          <cell r="P37">
            <v>0</v>
          </cell>
          <cell r="Q37">
            <v>146.98897663109892</v>
          </cell>
          <cell r="R37">
            <v>207.95335844582249</v>
          </cell>
          <cell r="S37">
            <v>0</v>
          </cell>
          <cell r="T37">
            <v>0</v>
          </cell>
          <cell r="U37">
            <v>0</v>
          </cell>
          <cell r="V37">
            <v>52.803461316542247</v>
          </cell>
          <cell r="W37">
            <v>0</v>
          </cell>
          <cell r="X37">
            <v>260.75681976236473</v>
          </cell>
          <cell r="Y37">
            <v>269.06644077105659</v>
          </cell>
          <cell r="Z37">
            <v>0</v>
          </cell>
          <cell r="AA37">
            <v>0</v>
          </cell>
          <cell r="AB37">
            <v>0</v>
          </cell>
          <cell r="AC37">
            <v>52.803461316542247</v>
          </cell>
          <cell r="AD37">
            <v>0</v>
          </cell>
          <cell r="AE37">
            <v>321.86990208759886</v>
          </cell>
          <cell r="AF37">
            <v>158.72526402806298</v>
          </cell>
          <cell r="AG37">
            <v>0</v>
          </cell>
          <cell r="AH37">
            <v>0</v>
          </cell>
          <cell r="AI37">
            <v>0</v>
          </cell>
          <cell r="AJ37">
            <v>56.549891637528511</v>
          </cell>
          <cell r="AK37">
            <v>0</v>
          </cell>
          <cell r="AL37">
            <v>215.27515566559148</v>
          </cell>
          <cell r="AM37">
            <v>158.72526402806298</v>
          </cell>
          <cell r="AN37">
            <v>0</v>
          </cell>
          <cell r="AO37">
            <v>0</v>
          </cell>
          <cell r="AP37">
            <v>0</v>
          </cell>
          <cell r="AQ37">
            <v>56.549891637528511</v>
          </cell>
          <cell r="AR37">
            <v>0</v>
          </cell>
          <cell r="AS37">
            <v>215.27515566559148</v>
          </cell>
          <cell r="AT37">
            <v>35.617306635492362</v>
          </cell>
          <cell r="AU37">
            <v>0</v>
          </cell>
          <cell r="AV37">
            <v>0</v>
          </cell>
          <cell r="AW37">
            <v>0</v>
          </cell>
          <cell r="AX37">
            <v>29.228149327050154</v>
          </cell>
          <cell r="AY37">
            <v>0</v>
          </cell>
          <cell r="AZ37">
            <v>64.845455962542516</v>
          </cell>
          <cell r="BA37">
            <v>50.186229513572634</v>
          </cell>
          <cell r="BB37">
            <v>0</v>
          </cell>
          <cell r="BC37">
            <v>0</v>
          </cell>
          <cell r="BD37">
            <v>0</v>
          </cell>
          <cell r="BE37">
            <v>25.836469200031722</v>
          </cell>
          <cell r="BF37">
            <v>0</v>
          </cell>
          <cell r="BG37">
            <v>76.022698713604356</v>
          </cell>
          <cell r="BH37">
            <v>122.11021207938695</v>
          </cell>
          <cell r="BI37">
            <v>0</v>
          </cell>
          <cell r="BJ37">
            <v>0</v>
          </cell>
          <cell r="BK37">
            <v>0</v>
          </cell>
          <cell r="BL37">
            <v>31.006192485073605</v>
          </cell>
          <cell r="BM37">
            <v>0</v>
          </cell>
          <cell r="BN37">
            <v>153.11640456446057</v>
          </cell>
          <cell r="BO37">
            <v>172.9290014835581</v>
          </cell>
          <cell r="BP37">
            <v>0</v>
          </cell>
          <cell r="BQ37">
            <v>0</v>
          </cell>
          <cell r="BR37">
            <v>0</v>
          </cell>
          <cell r="BS37">
            <v>33.936784588141705</v>
          </cell>
          <cell r="BT37">
            <v>0</v>
          </cell>
          <cell r="BU37">
            <v>206.8657860716998</v>
          </cell>
          <cell r="BV37">
            <v>122.56764888247024</v>
          </cell>
          <cell r="BW37">
            <v>0</v>
          </cell>
          <cell r="BX37">
            <v>0</v>
          </cell>
          <cell r="BY37">
            <v>0</v>
          </cell>
          <cell r="BZ37">
            <v>43.667826322499515</v>
          </cell>
          <cell r="CA37">
            <v>0</v>
          </cell>
          <cell r="CB37">
            <v>166.23547520496976</v>
          </cell>
          <cell r="CC37">
            <v>113.36158356884258</v>
          </cell>
          <cell r="CD37">
            <v>0</v>
          </cell>
          <cell r="CE37">
            <v>0</v>
          </cell>
          <cell r="CF37">
            <v>0</v>
          </cell>
          <cell r="CG37">
            <v>40.387932607522856</v>
          </cell>
          <cell r="CH37">
            <v>0</v>
          </cell>
          <cell r="CI37">
            <v>153.74951617636543</v>
          </cell>
        </row>
        <row r="38">
          <cell r="C38" t="str">
            <v>Liberia</v>
          </cell>
          <cell r="D38">
            <v>143.87096774193549</v>
          </cell>
          <cell r="E38">
            <v>14.193548387096776</v>
          </cell>
          <cell r="F38">
            <v>0</v>
          </cell>
          <cell r="G38">
            <v>0</v>
          </cell>
          <cell r="H38">
            <v>155.48387096774195</v>
          </cell>
          <cell r="I38">
            <v>0</v>
          </cell>
          <cell r="J38">
            <v>313.54838709677421</v>
          </cell>
          <cell r="K38">
            <v>249.67741935483875</v>
          </cell>
          <cell r="L38">
            <v>22.580645161290324</v>
          </cell>
          <cell r="M38">
            <v>16.12903225806452</v>
          </cell>
          <cell r="N38">
            <v>0</v>
          </cell>
          <cell r="O38">
            <v>174.1935483870968</v>
          </cell>
          <cell r="P38">
            <v>0</v>
          </cell>
          <cell r="Q38">
            <v>462.58064516129036</v>
          </cell>
          <cell r="R38">
            <v>206.45161290322582</v>
          </cell>
          <cell r="S38">
            <v>22.580645161290324</v>
          </cell>
          <cell r="T38">
            <v>16.12903225806452</v>
          </cell>
          <cell r="U38">
            <v>16.12903225806452</v>
          </cell>
          <cell r="V38">
            <v>167.74193548387098</v>
          </cell>
          <cell r="W38">
            <v>0</v>
          </cell>
          <cell r="X38">
            <v>429.03225806451616</v>
          </cell>
          <cell r="Y38">
            <v>164.51612903225808</v>
          </cell>
          <cell r="Z38">
            <v>19.35483870967742</v>
          </cell>
          <cell r="AA38">
            <v>16.12903225806452</v>
          </cell>
          <cell r="AB38">
            <v>16.12903225806452</v>
          </cell>
          <cell r="AC38">
            <v>167.74193548387098</v>
          </cell>
          <cell r="AD38">
            <v>0</v>
          </cell>
          <cell r="AE38">
            <v>383.87096774193549</v>
          </cell>
          <cell r="AF38">
            <v>151.61290322580646</v>
          </cell>
          <cell r="AG38">
            <v>19.35483870967742</v>
          </cell>
          <cell r="AH38">
            <v>16.12903225806452</v>
          </cell>
          <cell r="AI38">
            <v>19.35483870967742</v>
          </cell>
          <cell r="AJ38">
            <v>166.45161290322582</v>
          </cell>
          <cell r="AK38">
            <v>0</v>
          </cell>
          <cell r="AL38">
            <v>372.90322580645159</v>
          </cell>
          <cell r="AM38">
            <v>151.61290322580646</v>
          </cell>
          <cell r="AN38">
            <v>19.35483870967742</v>
          </cell>
          <cell r="AO38">
            <v>16.12903225806452</v>
          </cell>
          <cell r="AP38">
            <v>19.35483870967742</v>
          </cell>
          <cell r="AQ38">
            <v>166.45161290322582</v>
          </cell>
          <cell r="AR38">
            <v>0</v>
          </cell>
          <cell r="AS38">
            <v>372.90322580645159</v>
          </cell>
          <cell r="AT38">
            <v>78.150709677419357</v>
          </cell>
          <cell r="AU38">
            <v>7.7099354838709688</v>
          </cell>
          <cell r="AV38">
            <v>0</v>
          </cell>
          <cell r="AW38">
            <v>0</v>
          </cell>
          <cell r="AX38">
            <v>84.458838709677437</v>
          </cell>
          <cell r="AY38">
            <v>0</v>
          </cell>
          <cell r="AZ38">
            <v>170.31948387096776</v>
          </cell>
          <cell r="BA38">
            <v>137.82193548387099</v>
          </cell>
          <cell r="BB38">
            <v>12.46451612903226</v>
          </cell>
          <cell r="BC38">
            <v>8.9032258064516157</v>
          </cell>
          <cell r="BD38">
            <v>0</v>
          </cell>
          <cell r="BE38">
            <v>96.154838709677435</v>
          </cell>
          <cell r="BF38">
            <v>0</v>
          </cell>
          <cell r="BG38">
            <v>255.34451612903229</v>
          </cell>
          <cell r="BH38">
            <v>128.41290322580647</v>
          </cell>
          <cell r="BI38">
            <v>14.045161290322582</v>
          </cell>
          <cell r="BJ38">
            <v>10.032258064516132</v>
          </cell>
          <cell r="BK38">
            <v>10.032258064516132</v>
          </cell>
          <cell r="BL38">
            <v>104.33548387096775</v>
          </cell>
          <cell r="BM38">
            <v>0</v>
          </cell>
          <cell r="BN38">
            <v>266.85806451612905</v>
          </cell>
          <cell r="BO38">
            <v>111.45967741935485</v>
          </cell>
          <cell r="BP38">
            <v>13.112903225806452</v>
          </cell>
          <cell r="BQ38">
            <v>10.927419354838712</v>
          </cell>
          <cell r="BR38">
            <v>10.927419354838712</v>
          </cell>
          <cell r="BS38">
            <v>113.64516129032259</v>
          </cell>
          <cell r="BT38">
            <v>0</v>
          </cell>
          <cell r="BU38">
            <v>260.07258064516134</v>
          </cell>
          <cell r="BV38">
            <v>122.35161290322583</v>
          </cell>
          <cell r="BW38">
            <v>15.619354838709679</v>
          </cell>
          <cell r="BX38">
            <v>13.016129032258068</v>
          </cell>
          <cell r="BY38">
            <v>15.619354838709679</v>
          </cell>
          <cell r="BZ38">
            <v>134.32645161290324</v>
          </cell>
          <cell r="CA38">
            <v>0</v>
          </cell>
          <cell r="CB38">
            <v>300.93290322580651</v>
          </cell>
          <cell r="CC38">
            <v>113.55806451612904</v>
          </cell>
          <cell r="CD38">
            <v>14.496774193548388</v>
          </cell>
          <cell r="CE38">
            <v>12.080645161290326</v>
          </cell>
          <cell r="CF38">
            <v>14.496774193548388</v>
          </cell>
          <cell r="CG38">
            <v>124.67225806451614</v>
          </cell>
          <cell r="CH38">
            <v>0</v>
          </cell>
          <cell r="CI38">
            <v>279.30451612903232</v>
          </cell>
        </row>
        <row r="39">
          <cell r="C39" t="str">
            <v>Mali</v>
          </cell>
          <cell r="D39">
            <v>541.18808380346968</v>
          </cell>
          <cell r="E39">
            <v>12.628280933316301</v>
          </cell>
          <cell r="F39">
            <v>12.073922683390213</v>
          </cell>
          <cell r="G39">
            <v>0</v>
          </cell>
          <cell r="H39">
            <v>216.01955103994862</v>
          </cell>
          <cell r="I39">
            <v>1.385895624815222E-3</v>
          </cell>
          <cell r="J39">
            <v>781.91122435574971</v>
          </cell>
          <cell r="K39">
            <v>446.59654972295635</v>
          </cell>
          <cell r="L39">
            <v>12.899916475780085</v>
          </cell>
          <cell r="M39">
            <v>23.000323789433423</v>
          </cell>
          <cell r="N39">
            <v>0</v>
          </cell>
          <cell r="O39">
            <v>217.1005496273045</v>
          </cell>
          <cell r="P39">
            <v>0</v>
          </cell>
          <cell r="Q39">
            <v>699.59733961547431</v>
          </cell>
          <cell r="R39">
            <v>443.09716327029793</v>
          </cell>
          <cell r="S39">
            <v>13.40022479633838</v>
          </cell>
          <cell r="T39">
            <v>18.600105180645091</v>
          </cell>
          <cell r="U39">
            <v>0</v>
          </cell>
          <cell r="V39">
            <v>221.95118431415779</v>
          </cell>
          <cell r="W39">
            <v>0</v>
          </cell>
          <cell r="X39">
            <v>697.04867756143915</v>
          </cell>
          <cell r="Y39">
            <v>443.89682504581629</v>
          </cell>
          <cell r="Z39">
            <v>13.40022479633838</v>
          </cell>
          <cell r="AA39">
            <v>18.600105180645091</v>
          </cell>
          <cell r="AB39">
            <v>0</v>
          </cell>
          <cell r="AC39">
            <v>221.95118431415779</v>
          </cell>
          <cell r="AD39">
            <v>0</v>
          </cell>
          <cell r="AE39">
            <v>697.84833933695745</v>
          </cell>
          <cell r="AF39">
            <v>443.89682504581629</v>
          </cell>
          <cell r="AG39">
            <v>13.40022479633838</v>
          </cell>
          <cell r="AH39">
            <v>18.600105180645091</v>
          </cell>
          <cell r="AI39">
            <v>0</v>
          </cell>
          <cell r="AJ39">
            <v>228.3263041883078</v>
          </cell>
          <cell r="AK39">
            <v>0</v>
          </cell>
          <cell r="AL39">
            <v>704.22345921110752</v>
          </cell>
          <cell r="AM39">
            <v>443.89682504581629</v>
          </cell>
          <cell r="AN39">
            <v>13.40022479633838</v>
          </cell>
          <cell r="AO39">
            <v>18.600105180645091</v>
          </cell>
          <cell r="AP39">
            <v>0</v>
          </cell>
          <cell r="AQ39">
            <v>228.3263041883078</v>
          </cell>
          <cell r="AR39">
            <v>0</v>
          </cell>
          <cell r="AS39">
            <v>704.22345921110752</v>
          </cell>
          <cell r="AT39">
            <v>185.51927512782936</v>
          </cell>
          <cell r="AU39">
            <v>4.328974703940828</v>
          </cell>
          <cell r="AV39">
            <v>4.1389406958661654</v>
          </cell>
          <cell r="AW39">
            <v>0</v>
          </cell>
          <cell r="AX39">
            <v>74.051502096494374</v>
          </cell>
          <cell r="AY39">
            <v>4.750850201866581E-4</v>
          </cell>
          <cell r="AZ39">
            <v>268.03916770915089</v>
          </cell>
          <cell r="BA39">
            <v>156.48743102292391</v>
          </cell>
          <cell r="BB39">
            <v>4.5201307331133416</v>
          </cell>
          <cell r="BC39">
            <v>8.0593134558174722</v>
          </cell>
          <cell r="BD39">
            <v>0</v>
          </cell>
          <cell r="BE39">
            <v>76.072032589407499</v>
          </cell>
          <cell r="BF39">
            <v>0</v>
          </cell>
          <cell r="BG39">
            <v>245.13890780126223</v>
          </cell>
          <cell r="BH39">
            <v>186.27804743883326</v>
          </cell>
          <cell r="BI39">
            <v>5.633454504380655</v>
          </cell>
          <cell r="BJ39">
            <v>7.819484217943196</v>
          </cell>
          <cell r="BK39">
            <v>0</v>
          </cell>
          <cell r="BL39">
            <v>93.308277885671927</v>
          </cell>
          <cell r="BM39">
            <v>0</v>
          </cell>
          <cell r="BN39">
            <v>293.03926404682903</v>
          </cell>
          <cell r="BO39">
            <v>211.25049903930397</v>
          </cell>
          <cell r="BP39">
            <v>6.3771669805774351</v>
          </cell>
          <cell r="BQ39">
            <v>8.8517900554689994</v>
          </cell>
          <cell r="BR39">
            <v>0</v>
          </cell>
          <cell r="BS39">
            <v>105.62656861510769</v>
          </cell>
          <cell r="BT39">
            <v>0</v>
          </cell>
          <cell r="BU39">
            <v>332.10602469045807</v>
          </cell>
          <cell r="BV39">
            <v>268.73513788273715</v>
          </cell>
          <cell r="BW39">
            <v>8.1124960917032549</v>
          </cell>
          <cell r="BX39">
            <v>11.260503676362537</v>
          </cell>
          <cell r="BY39">
            <v>0</v>
          </cell>
          <cell r="BZ39">
            <v>138.22874455560154</v>
          </cell>
          <cell r="CA39">
            <v>0</v>
          </cell>
          <cell r="CB39">
            <v>426.33688220640443</v>
          </cell>
          <cell r="CC39">
            <v>242.98912203007984</v>
          </cell>
          <cell r="CD39">
            <v>7.3352830535156288</v>
          </cell>
          <cell r="CE39">
            <v>10.181697575885122</v>
          </cell>
          <cell r="CF39">
            <v>0</v>
          </cell>
          <cell r="CG39">
            <v>124.98581891267969</v>
          </cell>
          <cell r="CH39">
            <v>0</v>
          </cell>
          <cell r="CI39">
            <v>385.49192157216027</v>
          </cell>
        </row>
        <row r="40">
          <cell r="C40" t="str">
            <v>Payments to Other Agencies (Mali Koulikouro project)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226.36363636363635</v>
          </cell>
          <cell r="J40">
            <v>226.36363636363635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91.818181818181813</v>
          </cell>
          <cell r="Q40">
            <v>91.818181818181813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226.36363636363635</v>
          </cell>
          <cell r="AZ40">
            <v>226.36363636363635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91.818181818181813</v>
          </cell>
          <cell r="BG40">
            <v>91.818181818181813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</row>
        <row r="41">
          <cell r="C41" t="str">
            <v>Senegal</v>
          </cell>
          <cell r="D41">
            <v>120.05182260399378</v>
          </cell>
          <cell r="E41">
            <v>0</v>
          </cell>
          <cell r="F41">
            <v>0</v>
          </cell>
          <cell r="G41">
            <v>0</v>
          </cell>
          <cell r="H41">
            <v>34.474153667278642</v>
          </cell>
          <cell r="I41">
            <v>0</v>
          </cell>
          <cell r="J41">
            <v>154.52597627127244</v>
          </cell>
          <cell r="K41">
            <v>120.57291935892431</v>
          </cell>
          <cell r="L41">
            <v>0</v>
          </cell>
          <cell r="M41">
            <v>0</v>
          </cell>
          <cell r="N41">
            <v>0</v>
          </cell>
          <cell r="O41">
            <v>82.004830015941494</v>
          </cell>
          <cell r="P41">
            <v>0</v>
          </cell>
          <cell r="Q41">
            <v>202.57774937486579</v>
          </cell>
          <cell r="R41">
            <v>240.60533942417067</v>
          </cell>
          <cell r="S41">
            <v>0</v>
          </cell>
          <cell r="T41">
            <v>0</v>
          </cell>
          <cell r="U41">
            <v>0</v>
          </cell>
          <cell r="V41">
            <v>41.46599709447144</v>
          </cell>
          <cell r="W41">
            <v>0</v>
          </cell>
          <cell r="X41">
            <v>282.07133651864211</v>
          </cell>
          <cell r="Y41">
            <v>194.02538747413107</v>
          </cell>
          <cell r="Z41">
            <v>174.29023377676231</v>
          </cell>
          <cell r="AA41">
            <v>0</v>
          </cell>
          <cell r="AB41">
            <v>0</v>
          </cell>
          <cell r="AC41">
            <v>45.741485097026398</v>
          </cell>
          <cell r="AD41">
            <v>0</v>
          </cell>
          <cell r="AE41">
            <v>414.05710634791978</v>
          </cell>
          <cell r="AF41">
            <v>138.58956248152219</v>
          </cell>
          <cell r="AG41">
            <v>110.87164998521774</v>
          </cell>
          <cell r="AH41">
            <v>138.58956248152219</v>
          </cell>
          <cell r="AI41">
            <v>0</v>
          </cell>
          <cell r="AJ41">
            <v>59.894251217639443</v>
          </cell>
          <cell r="AK41">
            <v>0</v>
          </cell>
          <cell r="AL41">
            <v>447.9450261659016</v>
          </cell>
          <cell r="AM41">
            <v>138.58956248152219</v>
          </cell>
          <cell r="AN41">
            <v>110.87164998521774</v>
          </cell>
          <cell r="AO41">
            <v>138.58956248152219</v>
          </cell>
          <cell r="AP41">
            <v>0</v>
          </cell>
          <cell r="AQ41">
            <v>59.894251217639443</v>
          </cell>
          <cell r="AR41">
            <v>0</v>
          </cell>
          <cell r="AS41">
            <v>447.9450261659016</v>
          </cell>
          <cell r="AT41">
            <v>79.246208100896297</v>
          </cell>
          <cell r="AU41">
            <v>0</v>
          </cell>
          <cell r="AV41">
            <v>0</v>
          </cell>
          <cell r="AW41">
            <v>0</v>
          </cell>
          <cell r="AX41">
            <v>22.756388835770633</v>
          </cell>
          <cell r="AY41">
            <v>0</v>
          </cell>
          <cell r="AZ41">
            <v>102.00259693666693</v>
          </cell>
          <cell r="BA41">
            <v>65.796642094164994</v>
          </cell>
          <cell r="BB41">
            <v>0</v>
          </cell>
          <cell r="BC41">
            <v>0</v>
          </cell>
          <cell r="BD41">
            <v>0</v>
          </cell>
          <cell r="BE41">
            <v>44.750035739699271</v>
          </cell>
          <cell r="BF41">
            <v>0</v>
          </cell>
          <cell r="BG41">
            <v>110.54667783386427</v>
          </cell>
          <cell r="BH41">
            <v>114.79280743927183</v>
          </cell>
          <cell r="BI41">
            <v>0</v>
          </cell>
          <cell r="BJ41">
            <v>0</v>
          </cell>
          <cell r="BK41">
            <v>0</v>
          </cell>
          <cell r="BL41">
            <v>19.783427213772324</v>
          </cell>
          <cell r="BM41">
            <v>0</v>
          </cell>
          <cell r="BN41">
            <v>134.57623465304414</v>
          </cell>
          <cell r="BO41">
            <v>103.33792136872219</v>
          </cell>
          <cell r="BP41">
            <v>92.826978509503604</v>
          </cell>
          <cell r="BQ41">
            <v>0</v>
          </cell>
          <cell r="BR41">
            <v>0</v>
          </cell>
          <cell r="BS41">
            <v>24.361914962676259</v>
          </cell>
          <cell r="BT41">
            <v>0</v>
          </cell>
          <cell r="BU41">
            <v>220.52681484090206</v>
          </cell>
          <cell r="BV41">
            <v>91.760149319015852</v>
          </cell>
          <cell r="BW41">
            <v>73.40811945521267</v>
          </cell>
          <cell r="BX41">
            <v>91.760149319015852</v>
          </cell>
          <cell r="BY41">
            <v>0</v>
          </cell>
          <cell r="BZ41">
            <v>39.655983731199079</v>
          </cell>
          <cell r="CA41">
            <v>0</v>
          </cell>
          <cell r="CB41">
            <v>296.58440182444343</v>
          </cell>
          <cell r="CC41">
            <v>83.721954695087547</v>
          </cell>
          <cell r="CD41">
            <v>66.97756375607004</v>
          </cell>
          <cell r="CE41">
            <v>83.721954695087547</v>
          </cell>
          <cell r="CF41">
            <v>0</v>
          </cell>
          <cell r="CG41">
            <v>36.182117160575984</v>
          </cell>
          <cell r="CH41">
            <v>0</v>
          </cell>
          <cell r="CI41">
            <v>270.60359030682116</v>
          </cell>
        </row>
        <row r="42">
          <cell r="C42" t="str">
            <v>Sierra Leone</v>
          </cell>
          <cell r="D42">
            <v>216.47862913872129</v>
          </cell>
          <cell r="E42">
            <v>38.297944038411636</v>
          </cell>
          <cell r="F42">
            <v>0</v>
          </cell>
          <cell r="G42">
            <v>83.256400083503564</v>
          </cell>
          <cell r="H42">
            <v>185.37403806752437</v>
          </cell>
          <cell r="I42">
            <v>0</v>
          </cell>
          <cell r="J42">
            <v>523.40701132816082</v>
          </cell>
          <cell r="K42">
            <v>223.71144563957557</v>
          </cell>
          <cell r="L42">
            <v>38.990970312706722</v>
          </cell>
          <cell r="M42">
            <v>0</v>
          </cell>
          <cell r="N42">
            <v>51.423981562776646</v>
          </cell>
          <cell r="O42">
            <v>174.34239854365995</v>
          </cell>
          <cell r="P42">
            <v>0</v>
          </cell>
          <cell r="Q42">
            <v>488.46879605871891</v>
          </cell>
          <cell r="R42">
            <v>132.78912926198333</v>
          </cell>
          <cell r="S42">
            <v>29.602645613690527</v>
          </cell>
          <cell r="T42">
            <v>0</v>
          </cell>
          <cell r="U42">
            <v>54.976365641539573</v>
          </cell>
          <cell r="V42">
            <v>248.55448937329237</v>
          </cell>
          <cell r="W42">
            <v>0</v>
          </cell>
          <cell r="X42">
            <v>465.92262989050579</v>
          </cell>
          <cell r="Y42">
            <v>152.2421536542941</v>
          </cell>
          <cell r="Z42">
            <v>33.831571199532007</v>
          </cell>
          <cell r="AA42">
            <v>0</v>
          </cell>
          <cell r="AB42">
            <v>66.817423887015778</v>
          </cell>
          <cell r="AC42">
            <v>215.67653698031683</v>
          </cell>
          <cell r="AD42">
            <v>0</v>
          </cell>
          <cell r="AE42">
            <v>468.56768572115868</v>
          </cell>
          <cell r="AF42">
            <v>132.83492028202926</v>
          </cell>
          <cell r="AG42">
            <v>33.302560033401427</v>
          </cell>
          <cell r="AH42">
            <v>0</v>
          </cell>
          <cell r="AI42">
            <v>51.419319204371966</v>
          </cell>
          <cell r="AJ42">
            <v>203.79118632999618</v>
          </cell>
          <cell r="AK42">
            <v>0</v>
          </cell>
          <cell r="AL42">
            <v>421.34798584979882</v>
          </cell>
          <cell r="AM42">
            <v>132.83492028202926</v>
          </cell>
          <cell r="AN42">
            <v>33.302560033401427</v>
          </cell>
          <cell r="AO42">
            <v>0</v>
          </cell>
          <cell r="AP42">
            <v>51.419319204371966</v>
          </cell>
          <cell r="AQ42">
            <v>203.79118632999618</v>
          </cell>
          <cell r="AR42">
            <v>0</v>
          </cell>
          <cell r="AS42">
            <v>421.34798584979882</v>
          </cell>
          <cell r="AT42">
            <v>101.52847706606028</v>
          </cell>
          <cell r="AU42">
            <v>17.961735754015056</v>
          </cell>
          <cell r="AV42">
            <v>0</v>
          </cell>
          <cell r="AW42">
            <v>39.047251639163171</v>
          </cell>
          <cell r="AX42">
            <v>86.940423853668932</v>
          </cell>
          <cell r="AY42">
            <v>0</v>
          </cell>
          <cell r="AZ42">
            <v>245.47788831290742</v>
          </cell>
          <cell r="BA42">
            <v>67.113433691872672</v>
          </cell>
          <cell r="BB42">
            <v>11.697291093812016</v>
          </cell>
          <cell r="BC42">
            <v>0</v>
          </cell>
          <cell r="BD42">
            <v>15.427194468832994</v>
          </cell>
          <cell r="BE42">
            <v>52.302719563097988</v>
          </cell>
          <cell r="BF42">
            <v>0</v>
          </cell>
          <cell r="BG42">
            <v>146.54063881761567</v>
          </cell>
          <cell r="BH42">
            <v>49.131977826933834</v>
          </cell>
          <cell r="BI42">
            <v>10.952978877065494</v>
          </cell>
          <cell r="BJ42">
            <v>0</v>
          </cell>
          <cell r="BK42">
            <v>20.341255287369641</v>
          </cell>
          <cell r="BL42">
            <v>91.965161068118178</v>
          </cell>
          <cell r="BM42">
            <v>0</v>
          </cell>
          <cell r="BN42">
            <v>172.39137305948714</v>
          </cell>
          <cell r="BO42">
            <v>64.779036379902138</v>
          </cell>
          <cell r="BP42">
            <v>14.395333545400868</v>
          </cell>
          <cell r="BQ42">
            <v>0</v>
          </cell>
          <cell r="BR42">
            <v>28.430813863925213</v>
          </cell>
          <cell r="BS42">
            <v>91.770366485124811</v>
          </cell>
          <cell r="BT42">
            <v>0</v>
          </cell>
          <cell r="BU42">
            <v>199.37555027435303</v>
          </cell>
          <cell r="BV42">
            <v>73.723380756526225</v>
          </cell>
          <cell r="BW42">
            <v>18.482920818537789</v>
          </cell>
          <cell r="BX42">
            <v>0</v>
          </cell>
          <cell r="BY42">
            <v>28.537722158426437</v>
          </cell>
          <cell r="BZ42">
            <v>113.10410841314787</v>
          </cell>
          <cell r="CA42">
            <v>0</v>
          </cell>
          <cell r="CB42">
            <v>233.84813214663831</v>
          </cell>
          <cell r="CC42">
            <v>66.018955380168535</v>
          </cell>
          <cell r="CD42">
            <v>16.551372336600508</v>
          </cell>
          <cell r="CE42">
            <v>0</v>
          </cell>
          <cell r="CF42">
            <v>25.555401644572868</v>
          </cell>
          <cell r="CG42">
            <v>101.28421960600809</v>
          </cell>
          <cell r="CH42">
            <v>0</v>
          </cell>
          <cell r="CI42">
            <v>209.40994896735</v>
          </cell>
        </row>
        <row r="43">
          <cell r="C43" t="str">
            <v>Belize</v>
          </cell>
          <cell r="D43">
            <v>101.93548387096776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101.93548387096776</v>
          </cell>
          <cell r="K43">
            <v>85.806451612903231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85.806451612903231</v>
          </cell>
          <cell r="R43">
            <v>69.677419354838719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69.677419354838719</v>
          </cell>
          <cell r="Y43">
            <v>53.548387096774199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53.548387096774199</v>
          </cell>
          <cell r="AF43">
            <v>37.41935483870968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37.41935483870968</v>
          </cell>
          <cell r="AM43">
            <v>37.41935483870968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37.41935483870968</v>
          </cell>
          <cell r="AT43">
            <v>4.1283870967742047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4.1283870967742047</v>
          </cell>
          <cell r="BA43">
            <v>3.9470967741935485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3.9470967741935485</v>
          </cell>
          <cell r="BH43">
            <v>8.0825806451612916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8.0825806451612916</v>
          </cell>
          <cell r="BO43">
            <v>9.183548387096776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9.183548387096776</v>
          </cell>
          <cell r="BV43">
            <v>11.263225806451613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11.263225806451613</v>
          </cell>
          <cell r="CC43">
            <v>9.0929032258064524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9.0929032258064524</v>
          </cell>
        </row>
        <row r="44">
          <cell r="C44" t="str">
            <v>Caribbean</v>
          </cell>
          <cell r="D44">
            <v>947.74193548387109</v>
          </cell>
          <cell r="E44">
            <v>0</v>
          </cell>
          <cell r="F44">
            <v>86.451612903225822</v>
          </cell>
          <cell r="G44">
            <v>0</v>
          </cell>
          <cell r="H44">
            <v>0</v>
          </cell>
          <cell r="I44">
            <v>33.548387096774199</v>
          </cell>
          <cell r="J44">
            <v>1067.741935483871</v>
          </cell>
          <cell r="K44">
            <v>911.61290322580658</v>
          </cell>
          <cell r="L44">
            <v>0</v>
          </cell>
          <cell r="M44">
            <v>71.612903225806463</v>
          </cell>
          <cell r="N44">
            <v>0</v>
          </cell>
          <cell r="O44">
            <v>65.161290322580655</v>
          </cell>
          <cell r="P44">
            <v>49.032258064516135</v>
          </cell>
          <cell r="Q44">
            <v>1097.4193548387098</v>
          </cell>
          <cell r="R44">
            <v>858.70967741935499</v>
          </cell>
          <cell r="S44">
            <v>0</v>
          </cell>
          <cell r="T44">
            <v>61.290322580645167</v>
          </cell>
          <cell r="U44">
            <v>0</v>
          </cell>
          <cell r="V44">
            <v>0</v>
          </cell>
          <cell r="W44">
            <v>40.645161290322584</v>
          </cell>
          <cell r="X44">
            <v>960.64516129032268</v>
          </cell>
          <cell r="Y44">
            <v>852.25806451612914</v>
          </cell>
          <cell r="Z44">
            <v>0</v>
          </cell>
          <cell r="AA44">
            <v>49.677419354838719</v>
          </cell>
          <cell r="AB44">
            <v>0</v>
          </cell>
          <cell r="AC44">
            <v>0</v>
          </cell>
          <cell r="AD44">
            <v>32.903225806451616</v>
          </cell>
          <cell r="AE44">
            <v>934.83870967741939</v>
          </cell>
          <cell r="AF44">
            <v>603.22580645161293</v>
          </cell>
          <cell r="AG44">
            <v>0</v>
          </cell>
          <cell r="AH44">
            <v>40.645161290322584</v>
          </cell>
          <cell r="AI44">
            <v>0</v>
          </cell>
          <cell r="AJ44">
            <v>0</v>
          </cell>
          <cell r="AK44">
            <v>27.096774193548391</v>
          </cell>
          <cell r="AL44">
            <v>670.9677419354839</v>
          </cell>
          <cell r="AM44">
            <v>603.22580645161293</v>
          </cell>
          <cell r="AN44">
            <v>0</v>
          </cell>
          <cell r="AO44">
            <v>40.645161290322584</v>
          </cell>
          <cell r="AP44">
            <v>0</v>
          </cell>
          <cell r="AQ44">
            <v>0</v>
          </cell>
          <cell r="AR44">
            <v>27.096774193548391</v>
          </cell>
          <cell r="AS44">
            <v>670.9677419354839</v>
          </cell>
          <cell r="AT44">
            <v>598.49903225806452</v>
          </cell>
          <cell r="AU44">
            <v>0</v>
          </cell>
          <cell r="AV44">
            <v>54.594193548387111</v>
          </cell>
          <cell r="AW44">
            <v>0</v>
          </cell>
          <cell r="AX44">
            <v>0</v>
          </cell>
          <cell r="AY44">
            <v>21.185806451612905</v>
          </cell>
          <cell r="AZ44">
            <v>674.27903225806449</v>
          </cell>
          <cell r="BA44">
            <v>599.84129032258079</v>
          </cell>
          <cell r="BB44">
            <v>0</v>
          </cell>
          <cell r="BC44">
            <v>47.121290322580656</v>
          </cell>
          <cell r="BD44">
            <v>0</v>
          </cell>
          <cell r="BE44">
            <v>42.876129032258071</v>
          </cell>
          <cell r="BF44">
            <v>32.263225806451615</v>
          </cell>
          <cell r="BG44">
            <v>722.1019354838711</v>
          </cell>
          <cell r="BH44">
            <v>625.14064516129042</v>
          </cell>
          <cell r="BI44">
            <v>0</v>
          </cell>
          <cell r="BJ44">
            <v>44.619354838709683</v>
          </cell>
          <cell r="BK44">
            <v>0</v>
          </cell>
          <cell r="BL44">
            <v>0</v>
          </cell>
          <cell r="BM44">
            <v>29.589677419354839</v>
          </cell>
          <cell r="BN44">
            <v>699.34967741935498</v>
          </cell>
          <cell r="BO44">
            <v>667.74419354838722</v>
          </cell>
          <cell r="BP44">
            <v>0</v>
          </cell>
          <cell r="BQ44">
            <v>38.922258064516143</v>
          </cell>
          <cell r="BR44">
            <v>0</v>
          </cell>
          <cell r="BS44">
            <v>0</v>
          </cell>
          <cell r="BT44">
            <v>25.779677419354844</v>
          </cell>
          <cell r="BU44">
            <v>732.44612903225811</v>
          </cell>
          <cell r="BV44">
            <v>550.74516129032259</v>
          </cell>
          <cell r="BW44">
            <v>0</v>
          </cell>
          <cell r="BX44">
            <v>37.109032258064524</v>
          </cell>
          <cell r="BY44">
            <v>0</v>
          </cell>
          <cell r="BZ44">
            <v>0</v>
          </cell>
          <cell r="CA44">
            <v>24.739354838709684</v>
          </cell>
          <cell r="CB44">
            <v>612.5935483870968</v>
          </cell>
          <cell r="CC44">
            <v>515.75806451612902</v>
          </cell>
          <cell r="CD44">
            <v>0</v>
          </cell>
          <cell r="CE44">
            <v>34.751612903225805</v>
          </cell>
          <cell r="CF44">
            <v>0</v>
          </cell>
          <cell r="CG44">
            <v>0</v>
          </cell>
          <cell r="CH44">
            <v>23.167741935483875</v>
          </cell>
          <cell r="CI44">
            <v>573.67741935483866</v>
          </cell>
        </row>
        <row r="45">
          <cell r="C45" t="str">
            <v>International Projects CEO</v>
          </cell>
          <cell r="D45">
            <v>191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191</v>
          </cell>
          <cell r="K45">
            <v>191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191</v>
          </cell>
          <cell r="R45">
            <v>191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191</v>
          </cell>
          <cell r="Y45">
            <v>191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191</v>
          </cell>
          <cell r="AF45">
            <v>191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191</v>
          </cell>
          <cell r="AM45">
            <v>191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191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</row>
        <row r="46">
          <cell r="C46" t="str">
            <v>International Projects IPOD</v>
          </cell>
          <cell r="D46">
            <v>63</v>
          </cell>
          <cell r="E46">
            <v>0</v>
          </cell>
          <cell r="F46">
            <v>71</v>
          </cell>
          <cell r="G46">
            <v>0</v>
          </cell>
          <cell r="H46">
            <v>0</v>
          </cell>
          <cell r="I46">
            <v>129</v>
          </cell>
          <cell r="J46">
            <v>263</v>
          </cell>
          <cell r="K46">
            <v>63</v>
          </cell>
          <cell r="L46">
            <v>0</v>
          </cell>
          <cell r="M46">
            <v>71</v>
          </cell>
          <cell r="N46">
            <v>0</v>
          </cell>
          <cell r="O46">
            <v>0</v>
          </cell>
          <cell r="P46">
            <v>129</v>
          </cell>
          <cell r="Q46">
            <v>263</v>
          </cell>
          <cell r="R46">
            <v>63</v>
          </cell>
          <cell r="S46">
            <v>0</v>
          </cell>
          <cell r="T46">
            <v>71</v>
          </cell>
          <cell r="U46">
            <v>0</v>
          </cell>
          <cell r="V46">
            <v>0</v>
          </cell>
          <cell r="W46">
            <v>129</v>
          </cell>
          <cell r="X46">
            <v>263</v>
          </cell>
          <cell r="Y46">
            <v>63</v>
          </cell>
          <cell r="Z46">
            <v>0</v>
          </cell>
          <cell r="AA46">
            <v>71</v>
          </cell>
          <cell r="AB46">
            <v>0</v>
          </cell>
          <cell r="AC46">
            <v>0</v>
          </cell>
          <cell r="AD46">
            <v>129</v>
          </cell>
          <cell r="AE46">
            <v>263</v>
          </cell>
          <cell r="AF46">
            <v>63</v>
          </cell>
          <cell r="AG46">
            <v>0</v>
          </cell>
          <cell r="AH46">
            <v>71</v>
          </cell>
          <cell r="AI46">
            <v>0</v>
          </cell>
          <cell r="AJ46">
            <v>0</v>
          </cell>
          <cell r="AK46">
            <v>129</v>
          </cell>
          <cell r="AL46">
            <v>263</v>
          </cell>
          <cell r="AM46">
            <v>63</v>
          </cell>
          <cell r="AN46">
            <v>0</v>
          </cell>
          <cell r="AO46">
            <v>71</v>
          </cell>
          <cell r="AP46">
            <v>0</v>
          </cell>
          <cell r="AQ46">
            <v>0</v>
          </cell>
          <cell r="AR46">
            <v>129</v>
          </cell>
          <cell r="AS46">
            <v>263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</row>
        <row r="47">
          <cell r="C47" t="str">
            <v>International Projects DAAA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</row>
        <row r="48">
          <cell r="C48" t="str">
            <v>International Projects SPD</v>
          </cell>
          <cell r="D48">
            <v>190</v>
          </cell>
          <cell r="E48">
            <v>57</v>
          </cell>
          <cell r="F48">
            <v>35</v>
          </cell>
          <cell r="G48">
            <v>5</v>
          </cell>
          <cell r="H48">
            <v>0</v>
          </cell>
          <cell r="I48">
            <v>238</v>
          </cell>
          <cell r="J48">
            <v>525</v>
          </cell>
          <cell r="K48">
            <v>190</v>
          </cell>
          <cell r="L48">
            <v>57</v>
          </cell>
          <cell r="M48">
            <v>35</v>
          </cell>
          <cell r="N48">
            <v>5</v>
          </cell>
          <cell r="O48">
            <v>0</v>
          </cell>
          <cell r="P48">
            <v>221</v>
          </cell>
          <cell r="Q48">
            <v>508</v>
          </cell>
          <cell r="R48">
            <v>190</v>
          </cell>
          <cell r="S48">
            <v>57</v>
          </cell>
          <cell r="T48">
            <v>35</v>
          </cell>
          <cell r="U48">
            <v>5</v>
          </cell>
          <cell r="V48">
            <v>0</v>
          </cell>
          <cell r="W48">
            <v>221</v>
          </cell>
          <cell r="X48">
            <v>508</v>
          </cell>
          <cell r="Y48">
            <v>190</v>
          </cell>
          <cell r="Z48">
            <v>57</v>
          </cell>
          <cell r="AA48">
            <v>35</v>
          </cell>
          <cell r="AB48">
            <v>5</v>
          </cell>
          <cell r="AC48">
            <v>0</v>
          </cell>
          <cell r="AD48">
            <v>221</v>
          </cell>
          <cell r="AE48">
            <v>508</v>
          </cell>
          <cell r="AF48">
            <v>190</v>
          </cell>
          <cell r="AG48">
            <v>57</v>
          </cell>
          <cell r="AH48">
            <v>35</v>
          </cell>
          <cell r="AI48">
            <v>5</v>
          </cell>
          <cell r="AJ48">
            <v>0</v>
          </cell>
          <cell r="AK48">
            <v>221</v>
          </cell>
          <cell r="AL48">
            <v>508</v>
          </cell>
          <cell r="AM48">
            <v>190</v>
          </cell>
          <cell r="AN48">
            <v>57</v>
          </cell>
          <cell r="AO48">
            <v>35</v>
          </cell>
          <cell r="AP48">
            <v>5</v>
          </cell>
          <cell r="AQ48">
            <v>0</v>
          </cell>
          <cell r="AR48">
            <v>221</v>
          </cell>
          <cell r="AS48">
            <v>508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</row>
        <row r="49">
          <cell r="C49" t="str">
            <v>Expenditure relating to secured restricted income not yet on forecast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303</v>
          </cell>
          <cell r="J49">
            <v>303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868</v>
          </cell>
          <cell r="AE49">
            <v>868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2186</v>
          </cell>
          <cell r="AL49">
            <v>2186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303</v>
          </cell>
          <cell r="AZ49">
            <v>303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868</v>
          </cell>
          <cell r="BU49">
            <v>868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2186</v>
          </cell>
          <cell r="CB49">
            <v>2186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</row>
        <row r="50">
          <cell r="C50" t="str">
            <v>Rounding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Information"/>
      <sheetName val="Reconciliation Sheet"/>
      <sheetName val="Notes and Assumptions"/>
      <sheetName val="Years Input Sheet"/>
      <sheetName val="Exchange Rates Input Sheet"/>
      <sheetName val="Income Input Sheet (LC)"/>
      <sheetName val="Projects Mgmt Input Sheet LC"/>
      <sheetName val="Projects Exp Input Sheet LC"/>
      <sheetName val="Projects Exp Input Restrict %"/>
      <sheetName val="Support Mgmt Input Sheet LC"/>
      <sheetName val="Support Input Sheet LC"/>
      <sheetName val="Reserves Input sheet"/>
      <sheetName val="Income Working Sheet GBP (1)"/>
      <sheetName val="Income Working Sheet GBP (2)"/>
      <sheetName val="Proj Unres Working Sheet LC"/>
      <sheetName val="Proj Unres Working Sheet £"/>
      <sheetName val="Projects Working Sheet GBP (1)"/>
      <sheetName val="Projects Working Sheet GBP (2)"/>
      <sheetName val="Projects Working Sheet GBP (3)"/>
      <sheetName val="Support Working Sheet GBP (1)"/>
      <sheetName val="Support Working Sheet GBP (2)"/>
      <sheetName val="Working - by Cost Centre (1)"/>
      <sheetName val="Working - Reserves"/>
      <sheetName val="Output - Income by Type"/>
      <sheetName val="Output - Income by Geography"/>
      <sheetName val="Output - Income by Geograph (2)"/>
      <sheetName val="Output - Projects by Region"/>
      <sheetName val="Output - Summary by Cost Centre"/>
      <sheetName val="Output Summary - by Region"/>
      <sheetName val="Output Summary - by Theme"/>
      <sheetName val="Output - Overall"/>
      <sheetName val="Output - Int. SOF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2">
          <cell r="B12">
            <v>0.25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27"/>
  <sheetViews>
    <sheetView tabSelected="1" workbookViewId="0">
      <selection activeCell="B1" sqref="B1"/>
    </sheetView>
  </sheetViews>
  <sheetFormatPr defaultColWidth="9.140625" defaultRowHeight="15" x14ac:dyDescent="0.25"/>
  <cols>
    <col min="1" max="1" width="62.5703125" style="1" bestFit="1" customWidth="1"/>
    <col min="2" max="2" width="15.85546875" style="1" customWidth="1"/>
    <col min="3" max="3" width="6" style="1" customWidth="1"/>
    <col min="4" max="4" width="14.42578125" style="1" customWidth="1"/>
    <col min="5" max="5" width="12.85546875" style="2" customWidth="1"/>
    <col min="6" max="7" width="13.28515625" style="2" customWidth="1"/>
    <col min="8" max="8" width="13.7109375" style="1" customWidth="1"/>
    <col min="9" max="9" width="6.5703125" style="1" customWidth="1"/>
    <col min="10" max="10" width="13.5703125" style="2" customWidth="1"/>
    <col min="11" max="11" width="11.7109375" style="1" customWidth="1"/>
    <col min="12" max="12" width="13.140625" style="1" customWidth="1"/>
    <col min="13" max="13" width="13" style="1" customWidth="1"/>
    <col min="14" max="16384" width="9.140625" style="1"/>
  </cols>
  <sheetData>
    <row r="4" spans="1:13" ht="13.9" x14ac:dyDescent="0.25">
      <c r="A4" s="2" t="s">
        <v>25</v>
      </c>
    </row>
    <row r="6" spans="1:13" ht="15" customHeight="1" x14ac:dyDescent="0.25">
      <c r="A6" s="36"/>
      <c r="B6" s="86">
        <v>2016</v>
      </c>
      <c r="C6" s="86"/>
      <c r="D6" s="86"/>
      <c r="E6" s="86"/>
      <c r="F6" s="86"/>
      <c r="G6" s="86"/>
      <c r="H6" s="87">
        <v>2015</v>
      </c>
      <c r="I6" s="88"/>
      <c r="J6" s="88"/>
      <c r="K6" s="88"/>
      <c r="L6" s="88"/>
      <c r="M6" s="89"/>
    </row>
    <row r="7" spans="1:13" ht="75.75" customHeight="1" x14ac:dyDescent="0.25">
      <c r="A7" s="36"/>
      <c r="B7" s="37" t="s">
        <v>8</v>
      </c>
      <c r="C7" s="37" t="s">
        <v>26</v>
      </c>
      <c r="D7" s="37" t="s">
        <v>9</v>
      </c>
      <c r="E7" s="38" t="s">
        <v>10</v>
      </c>
      <c r="F7" s="37" t="s">
        <v>27</v>
      </c>
      <c r="G7" s="37" t="s">
        <v>28</v>
      </c>
      <c r="H7" s="37" t="s">
        <v>8</v>
      </c>
      <c r="I7" s="37" t="s">
        <v>26</v>
      </c>
      <c r="J7" s="37" t="s">
        <v>9</v>
      </c>
      <c r="K7" s="38" t="s">
        <v>10</v>
      </c>
      <c r="L7" s="37" t="s">
        <v>27</v>
      </c>
      <c r="M7" s="37" t="s">
        <v>28</v>
      </c>
    </row>
    <row r="8" spans="1:13" x14ac:dyDescent="0.25">
      <c r="A8" s="36"/>
      <c r="B8" s="39" t="s">
        <v>4</v>
      </c>
      <c r="C8" s="39"/>
      <c r="D8" s="39" t="s">
        <v>4</v>
      </c>
      <c r="E8" s="39" t="s">
        <v>4</v>
      </c>
      <c r="F8" s="39"/>
      <c r="G8" s="39"/>
      <c r="H8" s="39" t="s">
        <v>4</v>
      </c>
      <c r="I8" s="39"/>
      <c r="J8" s="39" t="s">
        <v>4</v>
      </c>
      <c r="K8" s="39" t="s">
        <v>4</v>
      </c>
      <c r="L8" s="39"/>
      <c r="M8" s="39"/>
    </row>
    <row r="9" spans="1:13" ht="13.9" x14ac:dyDescent="0.25">
      <c r="A9" s="31" t="s">
        <v>5</v>
      </c>
      <c r="B9" s="29"/>
      <c r="C9" s="29"/>
      <c r="D9" s="29"/>
      <c r="E9" s="30"/>
      <c r="F9" s="30"/>
      <c r="G9" s="30"/>
      <c r="H9" s="29"/>
      <c r="I9" s="29"/>
      <c r="J9" s="30"/>
      <c r="K9" s="29"/>
      <c r="L9" s="29"/>
      <c r="M9" s="29"/>
    </row>
    <row r="10" spans="1:13" ht="13.9" x14ac:dyDescent="0.25">
      <c r="A10" s="32" t="s">
        <v>12</v>
      </c>
      <c r="B10" s="33">
        <v>18473</v>
      </c>
      <c r="C10" s="63"/>
      <c r="D10" s="33">
        <v>0</v>
      </c>
      <c r="E10" s="3">
        <f>B10+D10</f>
        <v>18473</v>
      </c>
      <c r="F10" s="58">
        <f>E10/298210</f>
        <v>6.1946279467489353E-2</v>
      </c>
      <c r="G10" s="58">
        <f>E10/68724</f>
        <v>0.26879983702927651</v>
      </c>
      <c r="H10" s="33">
        <v>17475</v>
      </c>
      <c r="I10" s="33"/>
      <c r="J10" s="33">
        <v>0</v>
      </c>
      <c r="K10" s="60">
        <v>17475</v>
      </c>
      <c r="L10" s="59">
        <f>K10/196864</f>
        <v>8.8766864434330295E-2</v>
      </c>
      <c r="M10" s="59">
        <f>K10/62890</f>
        <v>0.27786611543965656</v>
      </c>
    </row>
    <row r="11" spans="1:13" ht="13.9" x14ac:dyDescent="0.25">
      <c r="A11" s="32"/>
      <c r="B11" s="33"/>
      <c r="C11" s="33"/>
      <c r="D11" s="33"/>
      <c r="E11" s="3"/>
      <c r="F11" s="3"/>
      <c r="G11" s="3"/>
      <c r="H11" s="33"/>
      <c r="I11" s="33"/>
      <c r="J11" s="3"/>
      <c r="K11" s="29"/>
      <c r="L11" s="29"/>
      <c r="M11" s="29"/>
    </row>
    <row r="12" spans="1:13" ht="13.9" x14ac:dyDescent="0.25">
      <c r="A12" s="31" t="s">
        <v>13</v>
      </c>
      <c r="B12" s="33"/>
      <c r="C12" s="33"/>
      <c r="D12" s="33"/>
      <c r="E12" s="3"/>
      <c r="F12" s="3"/>
      <c r="G12" s="3"/>
      <c r="H12" s="33"/>
      <c r="I12" s="33"/>
      <c r="J12" s="3"/>
      <c r="K12" s="29"/>
      <c r="L12" s="29"/>
      <c r="M12" s="29"/>
    </row>
    <row r="13" spans="1:13" x14ac:dyDescent="0.25">
      <c r="A13" s="32" t="s">
        <v>14</v>
      </c>
      <c r="B13" s="33">
        <v>11518</v>
      </c>
      <c r="C13" s="63"/>
      <c r="D13" s="33">
        <v>8051</v>
      </c>
      <c r="E13" s="3">
        <f t="shared" ref="E13:E18" si="0">B13+D13</f>
        <v>19569</v>
      </c>
      <c r="F13" s="58">
        <f t="shared" ref="F13:F18" si="1">E13/298210</f>
        <v>6.5621541866469943E-2</v>
      </c>
      <c r="G13" s="58">
        <f t="shared" ref="G13:G18" si="2">E13/68724</f>
        <v>0.28474768639776499</v>
      </c>
      <c r="H13" s="33">
        <v>11054</v>
      </c>
      <c r="I13" s="33"/>
      <c r="J13" s="33">
        <v>5533</v>
      </c>
      <c r="K13" s="3">
        <f t="shared" ref="K13:K18" si="3">H13+J13</f>
        <v>16587</v>
      </c>
      <c r="L13" s="59">
        <f t="shared" ref="L13:L18" si="4">K13/196864</f>
        <v>8.4256136215864766E-2</v>
      </c>
      <c r="M13" s="59">
        <f t="shared" ref="M13:M18" si="5">K13/62890</f>
        <v>0.2637462235649547</v>
      </c>
    </row>
    <row r="14" spans="1:13" x14ac:dyDescent="0.25">
      <c r="A14" s="32" t="s">
        <v>15</v>
      </c>
      <c r="B14" s="33">
        <v>2041</v>
      </c>
      <c r="C14" s="63"/>
      <c r="D14" s="33">
        <v>22356</v>
      </c>
      <c r="E14" s="3">
        <f t="shared" si="0"/>
        <v>24397</v>
      </c>
      <c r="F14" s="58">
        <f t="shared" si="1"/>
        <v>8.1811475134972E-2</v>
      </c>
      <c r="G14" s="58">
        <f>E14/68724</f>
        <v>0.35499970898085093</v>
      </c>
      <c r="H14" s="33">
        <v>2324</v>
      </c>
      <c r="I14" s="33"/>
      <c r="J14" s="33">
        <v>19304</v>
      </c>
      <c r="K14" s="3">
        <f t="shared" si="3"/>
        <v>21628</v>
      </c>
      <c r="L14" s="59">
        <f t="shared" si="4"/>
        <v>0.10986264629388817</v>
      </c>
      <c r="M14" s="59">
        <f t="shared" si="5"/>
        <v>0.34390205120050882</v>
      </c>
    </row>
    <row r="15" spans="1:13" x14ac:dyDescent="0.25">
      <c r="A15" s="32" t="s">
        <v>16</v>
      </c>
      <c r="B15" s="33">
        <v>0</v>
      </c>
      <c r="C15" s="63"/>
      <c r="D15" s="33">
        <v>229486</v>
      </c>
      <c r="E15" s="3">
        <f t="shared" si="0"/>
        <v>229486</v>
      </c>
      <c r="F15" s="58">
        <f t="shared" si="1"/>
        <v>0.76954495154421376</v>
      </c>
      <c r="G15" s="58">
        <v>0</v>
      </c>
      <c r="H15" s="33">
        <v>0</v>
      </c>
      <c r="I15" s="33"/>
      <c r="J15" s="33">
        <v>133974</v>
      </c>
      <c r="K15" s="3">
        <f t="shared" si="3"/>
        <v>133974</v>
      </c>
      <c r="L15" s="59">
        <f t="shared" si="4"/>
        <v>0.68054088101430432</v>
      </c>
      <c r="M15" s="59">
        <v>0</v>
      </c>
    </row>
    <row r="16" spans="1:13" ht="13.9" x14ac:dyDescent="0.25">
      <c r="A16" s="32" t="s">
        <v>17</v>
      </c>
      <c r="B16" s="33">
        <v>1105</v>
      </c>
      <c r="C16" s="63"/>
      <c r="D16" s="33">
        <v>1389</v>
      </c>
      <c r="E16" s="3">
        <f t="shared" si="0"/>
        <v>2494</v>
      </c>
      <c r="F16" s="58">
        <f t="shared" si="1"/>
        <v>8.3632339626437749E-3</v>
      </c>
      <c r="G16" s="58">
        <f t="shared" si="2"/>
        <v>3.6290087887783019E-2</v>
      </c>
      <c r="H16" s="33">
        <v>1095</v>
      </c>
      <c r="I16" s="33"/>
      <c r="J16" s="33">
        <v>1134</v>
      </c>
      <c r="K16" s="3">
        <f t="shared" si="3"/>
        <v>2229</v>
      </c>
      <c r="L16" s="59">
        <f t="shared" si="4"/>
        <v>1.1322537386215865E-2</v>
      </c>
      <c r="M16" s="59">
        <f t="shared" si="5"/>
        <v>3.5442836698998254E-2</v>
      </c>
    </row>
    <row r="17" spans="1:13" ht="13.9" x14ac:dyDescent="0.25">
      <c r="A17" s="32" t="s">
        <v>18</v>
      </c>
      <c r="B17" s="33">
        <v>2122</v>
      </c>
      <c r="C17" s="63"/>
      <c r="D17" s="33">
        <v>512</v>
      </c>
      <c r="E17" s="3">
        <f t="shared" si="0"/>
        <v>2634</v>
      </c>
      <c r="F17" s="58">
        <f t="shared" si="1"/>
        <v>8.8327017873310754E-3</v>
      </c>
      <c r="G17" s="58">
        <f t="shared" si="2"/>
        <v>3.8327221931203075E-2</v>
      </c>
      <c r="H17" s="33">
        <v>2092</v>
      </c>
      <c r="I17" s="33"/>
      <c r="J17" s="33">
        <v>640</v>
      </c>
      <c r="K17" s="3">
        <f t="shared" si="3"/>
        <v>2732</v>
      </c>
      <c r="L17" s="59">
        <f t="shared" si="4"/>
        <v>1.387760078023407E-2</v>
      </c>
      <c r="M17" s="59">
        <f t="shared" si="5"/>
        <v>4.3440928605501666E-2</v>
      </c>
    </row>
    <row r="18" spans="1:13" ht="13.9" x14ac:dyDescent="0.25">
      <c r="A18" s="32" t="s">
        <v>19</v>
      </c>
      <c r="B18" s="33">
        <v>2290</v>
      </c>
      <c r="C18" s="63"/>
      <c r="D18" s="33">
        <v>0</v>
      </c>
      <c r="E18" s="3">
        <f t="shared" si="0"/>
        <v>2290</v>
      </c>
      <c r="F18" s="58">
        <f t="shared" si="1"/>
        <v>7.6791522752422793E-3</v>
      </c>
      <c r="G18" s="58">
        <f t="shared" si="2"/>
        <v>3.3321692567370935E-2</v>
      </c>
      <c r="H18" s="33">
        <v>2197</v>
      </c>
      <c r="I18" s="33"/>
      <c r="J18" s="33">
        <v>0</v>
      </c>
      <c r="K18" s="3">
        <f t="shared" si="3"/>
        <v>2197</v>
      </c>
      <c r="L18" s="59">
        <f t="shared" si="4"/>
        <v>1.1159988621586476E-2</v>
      </c>
      <c r="M18" s="59">
        <f t="shared" si="5"/>
        <v>3.493401176657656E-2</v>
      </c>
    </row>
    <row r="19" spans="1:13" s="2" customFormat="1" ht="13.9" x14ac:dyDescent="0.25">
      <c r="A19" s="31" t="s">
        <v>6</v>
      </c>
      <c r="B19" s="3">
        <f>SUM(B13:B18)</f>
        <v>19076</v>
      </c>
      <c r="C19" s="63"/>
      <c r="D19" s="3">
        <f>SUM(D13:D18)</f>
        <v>261794</v>
      </c>
      <c r="E19" s="3">
        <f>SUM(E13:E18)</f>
        <v>280870</v>
      </c>
      <c r="F19" s="3"/>
      <c r="G19" s="3"/>
      <c r="H19" s="3">
        <f>SUM(H13:H18)</f>
        <v>18762</v>
      </c>
      <c r="I19" s="3"/>
      <c r="J19" s="3">
        <f>SUM(J13:J18)</f>
        <v>160585</v>
      </c>
      <c r="K19" s="3">
        <f>SUM(K13:K18)</f>
        <v>179347</v>
      </c>
      <c r="L19" s="30"/>
      <c r="M19" s="30"/>
    </row>
    <row r="20" spans="1:13" ht="13.9" x14ac:dyDescent="0.25">
      <c r="A20" s="29"/>
      <c r="B20" s="33"/>
      <c r="C20" s="33"/>
      <c r="D20" s="33"/>
      <c r="E20" s="3"/>
      <c r="F20" s="3"/>
      <c r="G20" s="3"/>
      <c r="H20" s="33"/>
      <c r="I20" s="33"/>
      <c r="J20" s="3"/>
      <c r="K20" s="29"/>
      <c r="L20" s="29"/>
      <c r="M20" s="29"/>
    </row>
    <row r="21" spans="1:13" x14ac:dyDescent="0.25">
      <c r="A21" s="29" t="s">
        <v>134</v>
      </c>
      <c r="B21" s="61">
        <v>-1133</v>
      </c>
      <c r="C21" s="33"/>
      <c r="D21" s="33">
        <v>0</v>
      </c>
      <c r="E21" s="62">
        <f>B21+D21</f>
        <v>-1133</v>
      </c>
      <c r="F21" s="69">
        <f>E21/298210</f>
        <v>-3.7993360383622278E-3</v>
      </c>
      <c r="G21" s="69">
        <f t="shared" ref="G21" si="6">E21/68724</f>
        <v>-1.648623479424946E-2</v>
      </c>
      <c r="H21" s="33">
        <v>41</v>
      </c>
      <c r="I21" s="33"/>
      <c r="J21" s="33">
        <v>0</v>
      </c>
      <c r="K21" s="60">
        <f>H21+J21</f>
        <v>41</v>
      </c>
      <c r="L21" s="59">
        <f t="shared" ref="L21" si="7">K21/196864</f>
        <v>2.0826560468140443E-4</v>
      </c>
      <c r="M21" s="59">
        <f t="shared" ref="M21" si="8">K21/62890</f>
        <v>6.5193194466528861E-4</v>
      </c>
    </row>
    <row r="22" spans="1:13" x14ac:dyDescent="0.25">
      <c r="A22" s="29"/>
      <c r="B22" s="33"/>
      <c r="C22" s="33"/>
      <c r="D22" s="33"/>
      <c r="E22" s="3"/>
      <c r="F22" s="3"/>
      <c r="G22" s="3"/>
      <c r="H22" s="33"/>
      <c r="I22" s="33"/>
      <c r="J22" s="3"/>
      <c r="K22" s="29"/>
      <c r="L22" s="29"/>
      <c r="M22" s="29"/>
    </row>
    <row r="23" spans="1:13" s="2" customFormat="1" x14ac:dyDescent="0.25">
      <c r="A23" s="34" t="s">
        <v>7</v>
      </c>
      <c r="B23" s="35">
        <f>B10+B19+B21</f>
        <v>36416</v>
      </c>
      <c r="C23" s="35"/>
      <c r="D23" s="35">
        <f>D10+D19+D21</f>
        <v>261794</v>
      </c>
      <c r="E23" s="35">
        <f>E10+E19+E21</f>
        <v>298210</v>
      </c>
      <c r="F23" s="35"/>
      <c r="G23" s="35"/>
      <c r="H23" s="35">
        <f>H10+H19+H21</f>
        <v>36278</v>
      </c>
      <c r="I23" s="35"/>
      <c r="J23" s="35">
        <f>J10+J19+J21</f>
        <v>160585</v>
      </c>
      <c r="K23" s="35">
        <f>K10+K19+K21</f>
        <v>196863</v>
      </c>
      <c r="L23" s="34"/>
      <c r="M23" s="34"/>
    </row>
    <row r="25" spans="1:13" x14ac:dyDescent="0.25">
      <c r="A25" s="2" t="s">
        <v>11</v>
      </c>
    </row>
    <row r="26" spans="1:13" x14ac:dyDescent="0.25">
      <c r="A26" s="4" t="s">
        <v>135</v>
      </c>
    </row>
    <row r="27" spans="1:13" x14ac:dyDescent="0.25">
      <c r="A27" s="4"/>
    </row>
  </sheetData>
  <mergeCells count="2">
    <mergeCell ref="B6:G6"/>
    <mergeCell ref="H6:M6"/>
  </mergeCells>
  <pageMargins left="0.7" right="0.7" top="0.75" bottom="0.75" header="0.3" footer="0.3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171"/>
  <sheetViews>
    <sheetView zoomScale="90" zoomScaleNormal="90" workbookViewId="0">
      <selection activeCell="B1" sqref="B1"/>
    </sheetView>
  </sheetViews>
  <sheetFormatPr defaultColWidth="9.140625" defaultRowHeight="14.25" x14ac:dyDescent="0.2"/>
  <cols>
    <col min="1" max="1" width="33.28515625" style="1" customWidth="1"/>
    <col min="2" max="2" width="16.28515625" style="83" customWidth="1"/>
    <col min="3" max="3" width="54" style="4" customWidth="1"/>
    <col min="4" max="4" width="22.140625" style="1" bestFit="1" customWidth="1"/>
    <col min="5" max="5" width="22.140625" style="1" customWidth="1"/>
    <col min="6" max="6" width="11.5703125" style="1" bestFit="1" customWidth="1"/>
    <col min="7" max="16384" width="9.140625" style="1"/>
  </cols>
  <sheetData>
    <row r="4" spans="1:6" ht="15" x14ac:dyDescent="0.25">
      <c r="A4" s="2" t="s">
        <v>22</v>
      </c>
      <c r="B4" s="72"/>
    </row>
    <row r="6" spans="1:6" ht="30" x14ac:dyDescent="0.2">
      <c r="A6" s="21" t="s">
        <v>1</v>
      </c>
      <c r="B6" s="73" t="s">
        <v>24</v>
      </c>
      <c r="C6" s="21" t="s">
        <v>23</v>
      </c>
      <c r="D6" s="22" t="s">
        <v>20</v>
      </c>
      <c r="E6" s="22" t="s">
        <v>21</v>
      </c>
    </row>
    <row r="7" spans="1:6" ht="15" x14ac:dyDescent="0.2">
      <c r="A7" s="84" t="s">
        <v>109</v>
      </c>
      <c r="B7" s="74"/>
      <c r="C7" s="23"/>
      <c r="D7" s="24"/>
      <c r="E7" s="25"/>
    </row>
    <row r="8" spans="1:6" x14ac:dyDescent="0.2">
      <c r="A8" s="64" t="s">
        <v>110</v>
      </c>
      <c r="B8" s="75">
        <v>14021</v>
      </c>
      <c r="C8" s="65" t="s">
        <v>82</v>
      </c>
      <c r="D8" s="7">
        <v>98130</v>
      </c>
      <c r="E8" s="8">
        <v>0</v>
      </c>
      <c r="F8" s="10"/>
    </row>
    <row r="9" spans="1:6" x14ac:dyDescent="0.2">
      <c r="A9" s="64" t="s">
        <v>123</v>
      </c>
      <c r="B9" s="75">
        <v>14027</v>
      </c>
      <c r="C9" s="65" t="s">
        <v>132</v>
      </c>
      <c r="D9" s="7">
        <f>(76484/1.25)+199956</f>
        <v>261143.2</v>
      </c>
      <c r="E9" s="8">
        <v>246366</v>
      </c>
      <c r="F9" s="10"/>
    </row>
    <row r="10" spans="1:6" x14ac:dyDescent="0.2">
      <c r="A10" s="64" t="s">
        <v>111</v>
      </c>
      <c r="B10" s="75">
        <v>22032</v>
      </c>
      <c r="C10" s="65" t="s">
        <v>83</v>
      </c>
      <c r="D10" s="7">
        <v>235764</v>
      </c>
      <c r="E10" s="8">
        <v>121923</v>
      </c>
      <c r="F10" s="10"/>
    </row>
    <row r="11" spans="1:6" x14ac:dyDescent="0.2">
      <c r="A11" s="64" t="s">
        <v>112</v>
      </c>
      <c r="B11" s="75">
        <v>23003</v>
      </c>
      <c r="C11" s="65" t="s">
        <v>84</v>
      </c>
      <c r="D11" s="7">
        <v>124814</v>
      </c>
      <c r="E11" s="8">
        <v>86615</v>
      </c>
      <c r="F11" s="10"/>
    </row>
    <row r="12" spans="1:6" ht="28.5" x14ac:dyDescent="0.2">
      <c r="A12" s="64" t="s">
        <v>72</v>
      </c>
      <c r="B12" s="75">
        <v>24008</v>
      </c>
      <c r="C12" s="65" t="s">
        <v>85</v>
      </c>
      <c r="D12" s="7">
        <v>84829.65751334955</v>
      </c>
      <c r="E12" s="8">
        <v>115012</v>
      </c>
      <c r="F12" s="10"/>
    </row>
    <row r="13" spans="1:6" x14ac:dyDescent="0.2">
      <c r="A13" s="64" t="s">
        <v>113</v>
      </c>
      <c r="B13" s="75">
        <v>41001</v>
      </c>
      <c r="C13" s="65" t="s">
        <v>86</v>
      </c>
      <c r="D13" s="7">
        <v>66511.723073079615</v>
      </c>
      <c r="E13" s="8">
        <v>49340</v>
      </c>
      <c r="F13" s="10"/>
    </row>
    <row r="14" spans="1:6" x14ac:dyDescent="0.2">
      <c r="A14" s="64" t="s">
        <v>67</v>
      </c>
      <c r="B14" s="75">
        <v>42001</v>
      </c>
      <c r="C14" s="65" t="s">
        <v>87</v>
      </c>
      <c r="D14" s="7">
        <v>90729</v>
      </c>
      <c r="E14" s="8">
        <v>95772</v>
      </c>
      <c r="F14" s="10"/>
    </row>
    <row r="15" spans="1:6" x14ac:dyDescent="0.2">
      <c r="A15" s="64" t="s">
        <v>67</v>
      </c>
      <c r="B15" s="75">
        <v>42002</v>
      </c>
      <c r="C15" s="65" t="s">
        <v>88</v>
      </c>
      <c r="D15" s="7">
        <v>80362</v>
      </c>
      <c r="E15" s="8">
        <v>73800</v>
      </c>
      <c r="F15" s="10"/>
    </row>
    <row r="16" spans="1:6" x14ac:dyDescent="0.2">
      <c r="A16" s="64" t="s">
        <v>67</v>
      </c>
      <c r="B16" s="75">
        <v>42004</v>
      </c>
      <c r="C16" s="65" t="s">
        <v>89</v>
      </c>
      <c r="D16" s="7">
        <v>182208</v>
      </c>
      <c r="E16" s="8">
        <v>203867</v>
      </c>
      <c r="F16" s="10"/>
    </row>
    <row r="17" spans="1:6" x14ac:dyDescent="0.2">
      <c r="A17" s="64" t="s">
        <v>67</v>
      </c>
      <c r="B17" s="75">
        <v>42014</v>
      </c>
      <c r="C17" s="65" t="s">
        <v>90</v>
      </c>
      <c r="D17" s="7">
        <v>205302</v>
      </c>
      <c r="E17" s="8">
        <v>218989</v>
      </c>
      <c r="F17" s="10"/>
    </row>
    <row r="18" spans="1:6" x14ac:dyDescent="0.2">
      <c r="A18" s="64" t="s">
        <v>67</v>
      </c>
      <c r="B18" s="75">
        <v>42018</v>
      </c>
      <c r="C18" s="65" t="s">
        <v>127</v>
      </c>
      <c r="D18" s="7">
        <f>5335/1.25</f>
        <v>4268</v>
      </c>
      <c r="E18" s="8">
        <v>0</v>
      </c>
      <c r="F18" s="10"/>
    </row>
    <row r="19" spans="1:6" x14ac:dyDescent="0.2">
      <c r="A19" s="64" t="s">
        <v>115</v>
      </c>
      <c r="B19" s="75">
        <v>43023</v>
      </c>
      <c r="C19" s="65" t="s">
        <v>91</v>
      </c>
      <c r="D19" s="7">
        <v>139997.59980798463</v>
      </c>
      <c r="E19" s="8">
        <v>74268</v>
      </c>
      <c r="F19" s="10"/>
    </row>
    <row r="20" spans="1:6" x14ac:dyDescent="0.2">
      <c r="A20" s="64" t="s">
        <v>77</v>
      </c>
      <c r="B20" s="75">
        <v>44007</v>
      </c>
      <c r="C20" s="65" t="s">
        <v>92</v>
      </c>
      <c r="D20" s="7">
        <f>(50273/1.25)+154108</f>
        <v>194326.39999999999</v>
      </c>
      <c r="E20" s="8">
        <v>110198</v>
      </c>
      <c r="F20" s="10"/>
    </row>
    <row r="21" spans="1:6" x14ac:dyDescent="0.2">
      <c r="A21" s="64" t="s">
        <v>77</v>
      </c>
      <c r="B21" s="75">
        <v>44008</v>
      </c>
      <c r="C21" s="65" t="s">
        <v>93</v>
      </c>
      <c r="D21" s="7">
        <f>(48394/1.25)+146753</f>
        <v>185468.2</v>
      </c>
      <c r="E21" s="8">
        <v>104710</v>
      </c>
      <c r="F21" s="10"/>
    </row>
    <row r="22" spans="1:6" x14ac:dyDescent="0.2">
      <c r="A22" s="64" t="s">
        <v>77</v>
      </c>
      <c r="B22" s="75">
        <v>44010</v>
      </c>
      <c r="C22" s="65" t="s">
        <v>94</v>
      </c>
      <c r="D22" s="7">
        <f>(52580/1.25)+222454</f>
        <v>264518</v>
      </c>
      <c r="E22" s="8">
        <f>1075+159237</f>
        <v>160312</v>
      </c>
      <c r="F22" s="10"/>
    </row>
    <row r="23" spans="1:6" x14ac:dyDescent="0.2">
      <c r="A23" s="64" t="s">
        <v>77</v>
      </c>
      <c r="B23" s="75">
        <v>44019</v>
      </c>
      <c r="C23" s="65" t="s">
        <v>95</v>
      </c>
      <c r="D23" s="7">
        <f>(52423/1.25)+266281</f>
        <v>308219.40000000002</v>
      </c>
      <c r="E23" s="8">
        <f>3361+164506</f>
        <v>167867</v>
      </c>
      <c r="F23" s="10"/>
    </row>
    <row r="24" spans="1:6" x14ac:dyDescent="0.2">
      <c r="A24" s="64" t="s">
        <v>77</v>
      </c>
      <c r="B24" s="76">
        <v>44031</v>
      </c>
      <c r="C24" s="6" t="s">
        <v>63</v>
      </c>
      <c r="D24" s="7">
        <v>1667374</v>
      </c>
      <c r="E24" s="8">
        <v>2784837</v>
      </c>
      <c r="F24" s="10"/>
    </row>
    <row r="25" spans="1:6" x14ac:dyDescent="0.2">
      <c r="A25" s="64" t="s">
        <v>77</v>
      </c>
      <c r="B25" s="75">
        <v>44034</v>
      </c>
      <c r="C25" s="65" t="s">
        <v>96</v>
      </c>
      <c r="D25" s="7">
        <v>154223</v>
      </c>
      <c r="E25" s="8">
        <f>35566+57077</f>
        <v>92643</v>
      </c>
      <c r="F25" s="10"/>
    </row>
    <row r="26" spans="1:6" x14ac:dyDescent="0.2">
      <c r="A26" s="64" t="s">
        <v>77</v>
      </c>
      <c r="B26" s="75">
        <v>44035</v>
      </c>
      <c r="C26" s="65" t="s">
        <v>130</v>
      </c>
      <c r="D26" s="7">
        <f>(276912/1.25)+35521</f>
        <v>257050.6</v>
      </c>
      <c r="E26" s="8">
        <v>17378</v>
      </c>
      <c r="F26" s="10"/>
    </row>
    <row r="27" spans="1:6" x14ac:dyDescent="0.2">
      <c r="A27" s="64" t="s">
        <v>77</v>
      </c>
      <c r="B27" s="75">
        <v>44036</v>
      </c>
      <c r="C27" s="65" t="s">
        <v>97</v>
      </c>
      <c r="D27" s="7">
        <v>53906</v>
      </c>
      <c r="E27" s="8">
        <v>10135</v>
      </c>
      <c r="F27" s="10"/>
    </row>
    <row r="28" spans="1:6" x14ac:dyDescent="0.2">
      <c r="A28" s="64" t="s">
        <v>77</v>
      </c>
      <c r="B28" s="75">
        <v>44037</v>
      </c>
      <c r="C28" s="65" t="s">
        <v>98</v>
      </c>
      <c r="D28" s="7">
        <v>85277</v>
      </c>
      <c r="E28" s="8">
        <v>0</v>
      </c>
      <c r="F28" s="10"/>
    </row>
    <row r="29" spans="1:6" x14ac:dyDescent="0.2">
      <c r="A29" s="64" t="s">
        <v>114</v>
      </c>
      <c r="B29" s="75">
        <v>45001</v>
      </c>
      <c r="C29" s="65" t="s">
        <v>99</v>
      </c>
      <c r="D29" s="7">
        <v>43014.048539757561</v>
      </c>
      <c r="E29" s="8">
        <v>51356</v>
      </c>
      <c r="F29" s="10"/>
    </row>
    <row r="30" spans="1:6" x14ac:dyDescent="0.2">
      <c r="A30" s="64" t="s">
        <v>126</v>
      </c>
      <c r="B30" s="75">
        <v>46002</v>
      </c>
      <c r="C30" s="65" t="s">
        <v>100</v>
      </c>
      <c r="D30" s="7">
        <v>70389</v>
      </c>
      <c r="E30" s="8">
        <v>81272</v>
      </c>
      <c r="F30" s="10"/>
    </row>
    <row r="31" spans="1:6" x14ac:dyDescent="0.2">
      <c r="A31" s="64" t="s">
        <v>116</v>
      </c>
      <c r="B31" s="75">
        <v>52002</v>
      </c>
      <c r="C31" s="65" t="s">
        <v>101</v>
      </c>
      <c r="D31" s="7">
        <v>30783.482105559124</v>
      </c>
      <c r="E31" s="8">
        <f>18819+30278</f>
        <v>49097</v>
      </c>
      <c r="F31" s="10"/>
    </row>
    <row r="32" spans="1:6" x14ac:dyDescent="0.2">
      <c r="A32" s="64" t="s">
        <v>116</v>
      </c>
      <c r="B32" s="75">
        <v>52003</v>
      </c>
      <c r="C32" s="65" t="s">
        <v>102</v>
      </c>
      <c r="D32" s="7">
        <v>9256.8034233564576</v>
      </c>
      <c r="E32" s="8">
        <f>10608</f>
        <v>10608</v>
      </c>
      <c r="F32" s="10"/>
    </row>
    <row r="33" spans="1:7" x14ac:dyDescent="0.2">
      <c r="A33" s="64" t="s">
        <v>116</v>
      </c>
      <c r="B33" s="75">
        <v>52006</v>
      </c>
      <c r="C33" s="65" t="s">
        <v>138</v>
      </c>
      <c r="D33" s="7">
        <v>18111.587646834836</v>
      </c>
      <c r="E33" s="8">
        <v>221466</v>
      </c>
      <c r="F33" s="10"/>
    </row>
    <row r="34" spans="1:7" x14ac:dyDescent="0.2">
      <c r="A34" s="64" t="s">
        <v>116</v>
      </c>
      <c r="B34" s="75">
        <v>52009</v>
      </c>
      <c r="C34" s="68" t="s">
        <v>128</v>
      </c>
      <c r="D34" s="7">
        <f>153537/1.25</f>
        <v>122829.6</v>
      </c>
      <c r="E34" s="8">
        <v>0</v>
      </c>
      <c r="F34" s="10"/>
    </row>
    <row r="35" spans="1:7" x14ac:dyDescent="0.2">
      <c r="A35" s="64" t="s">
        <v>117</v>
      </c>
      <c r="B35" s="75">
        <v>53005</v>
      </c>
      <c r="C35" s="65" t="s">
        <v>131</v>
      </c>
      <c r="D35" s="7">
        <f>(474379/1.25)+225645</f>
        <v>605148.19999999995</v>
      </c>
      <c r="E35" s="8">
        <v>301579</v>
      </c>
      <c r="F35" s="10"/>
    </row>
    <row r="36" spans="1:7" x14ac:dyDescent="0.2">
      <c r="A36" s="64" t="s">
        <v>118</v>
      </c>
      <c r="B36" s="75">
        <v>54001</v>
      </c>
      <c r="C36" s="65" t="s">
        <v>103</v>
      </c>
      <c r="D36" s="7">
        <v>41350</v>
      </c>
      <c r="E36" s="8">
        <v>63884</v>
      </c>
      <c r="F36" s="10"/>
    </row>
    <row r="37" spans="1:7" x14ac:dyDescent="0.2">
      <c r="A37" s="64" t="s">
        <v>118</v>
      </c>
      <c r="B37" s="75">
        <v>54003</v>
      </c>
      <c r="C37" s="65" t="s">
        <v>104</v>
      </c>
      <c r="D37" s="7">
        <v>47714</v>
      </c>
      <c r="E37" s="8">
        <v>33811</v>
      </c>
      <c r="F37" s="10"/>
    </row>
    <row r="38" spans="1:7" x14ac:dyDescent="0.2">
      <c r="A38" s="64" t="s">
        <v>118</v>
      </c>
      <c r="B38" s="75">
        <v>54005</v>
      </c>
      <c r="C38" s="65" t="s">
        <v>105</v>
      </c>
      <c r="D38" s="7">
        <v>30711</v>
      </c>
      <c r="E38" s="8">
        <v>56997</v>
      </c>
      <c r="F38" s="10"/>
    </row>
    <row r="39" spans="1:7" x14ac:dyDescent="0.2">
      <c r="A39" s="64" t="s">
        <v>69</v>
      </c>
      <c r="B39" s="75">
        <v>55002</v>
      </c>
      <c r="C39" s="65" t="s">
        <v>106</v>
      </c>
      <c r="D39" s="7">
        <v>97336.097496420378</v>
      </c>
      <c r="E39" s="8">
        <v>29768</v>
      </c>
      <c r="F39" s="10"/>
    </row>
    <row r="40" spans="1:7" x14ac:dyDescent="0.2">
      <c r="A40" s="64" t="s">
        <v>119</v>
      </c>
      <c r="B40" s="75">
        <v>57002</v>
      </c>
      <c r="C40" s="65" t="s">
        <v>107</v>
      </c>
      <c r="D40" s="7">
        <v>117396</v>
      </c>
      <c r="E40" s="8">
        <v>46308</v>
      </c>
      <c r="F40" s="10"/>
    </row>
    <row r="41" spans="1:7" x14ac:dyDescent="0.2">
      <c r="A41" s="64" t="s">
        <v>71</v>
      </c>
      <c r="B41" s="75">
        <v>58001</v>
      </c>
      <c r="C41" s="65" t="s">
        <v>108</v>
      </c>
      <c r="D41" s="7">
        <v>405200</v>
      </c>
      <c r="E41" s="8">
        <v>319493</v>
      </c>
    </row>
    <row r="42" spans="1:7" x14ac:dyDescent="0.2">
      <c r="A42" s="64"/>
      <c r="B42" s="77"/>
      <c r="C42" s="9"/>
      <c r="D42" s="7"/>
      <c r="E42" s="8"/>
      <c r="F42" s="10"/>
    </row>
    <row r="43" spans="1:7" ht="15" x14ac:dyDescent="0.25">
      <c r="A43" s="26" t="s">
        <v>2</v>
      </c>
      <c r="B43" s="78"/>
      <c r="C43" s="27"/>
      <c r="D43" s="28"/>
      <c r="E43" s="28"/>
      <c r="G43" s="11"/>
    </row>
    <row r="44" spans="1:7" x14ac:dyDescent="0.2">
      <c r="A44" s="5" t="s">
        <v>80</v>
      </c>
      <c r="B44" s="76">
        <v>14028</v>
      </c>
      <c r="C44" s="6" t="s">
        <v>81</v>
      </c>
      <c r="D44" s="7">
        <v>43890</v>
      </c>
      <c r="E44" s="8">
        <v>0</v>
      </c>
    </row>
    <row r="45" spans="1:7" x14ac:dyDescent="0.2">
      <c r="A45" s="5" t="s">
        <v>78</v>
      </c>
      <c r="B45" s="76">
        <v>14029</v>
      </c>
      <c r="C45" s="6" t="s">
        <v>79</v>
      </c>
      <c r="D45" s="7">
        <v>36800</v>
      </c>
      <c r="E45" s="8">
        <v>0</v>
      </c>
    </row>
    <row r="46" spans="1:7" x14ac:dyDescent="0.2">
      <c r="A46" s="5" t="s">
        <v>64</v>
      </c>
      <c r="B46" s="76">
        <v>21029</v>
      </c>
      <c r="C46" s="6" t="s">
        <v>34</v>
      </c>
      <c r="D46" s="7">
        <v>25708</v>
      </c>
      <c r="E46" s="8">
        <v>67108</v>
      </c>
    </row>
    <row r="47" spans="1:7" x14ac:dyDescent="0.2">
      <c r="A47" s="5" t="s">
        <v>65</v>
      </c>
      <c r="B47" s="76">
        <v>25001</v>
      </c>
      <c r="C47" s="6" t="s">
        <v>35</v>
      </c>
      <c r="D47" s="7">
        <v>80179.198659091198</v>
      </c>
      <c r="E47" s="8">
        <v>311369</v>
      </c>
    </row>
    <row r="48" spans="1:7" x14ac:dyDescent="0.2">
      <c r="A48" s="5" t="s">
        <v>65</v>
      </c>
      <c r="B48" s="76">
        <v>25004</v>
      </c>
      <c r="C48" s="6" t="s">
        <v>36</v>
      </c>
      <c r="D48" s="7">
        <v>15135.754692564613</v>
      </c>
      <c r="E48" s="8">
        <v>5369</v>
      </c>
    </row>
    <row r="49" spans="1:5" x14ac:dyDescent="0.2">
      <c r="A49" s="5" t="s">
        <v>65</v>
      </c>
      <c r="B49" s="76">
        <v>25006</v>
      </c>
      <c r="C49" s="6" t="s">
        <v>49</v>
      </c>
      <c r="D49" s="7">
        <v>365188</v>
      </c>
      <c r="E49" s="8">
        <v>236570</v>
      </c>
    </row>
    <row r="50" spans="1:5" x14ac:dyDescent="0.2">
      <c r="A50" s="5" t="s">
        <v>66</v>
      </c>
      <c r="B50" s="76">
        <v>34003</v>
      </c>
      <c r="C50" s="6" t="s">
        <v>37</v>
      </c>
      <c r="D50" s="7">
        <v>111984.17662396737</v>
      </c>
      <c r="E50" s="8">
        <v>23334</v>
      </c>
    </row>
    <row r="51" spans="1:5" x14ac:dyDescent="0.2">
      <c r="A51" s="64" t="s">
        <v>67</v>
      </c>
      <c r="B51" s="76">
        <v>42009</v>
      </c>
      <c r="C51" s="6" t="s">
        <v>38</v>
      </c>
      <c r="D51" s="7">
        <v>132798.32625805534</v>
      </c>
      <c r="E51" s="8">
        <v>157013</v>
      </c>
    </row>
    <row r="52" spans="1:5" x14ac:dyDescent="0.2">
      <c r="A52" s="64" t="s">
        <v>67</v>
      </c>
      <c r="B52" s="76">
        <v>42015</v>
      </c>
      <c r="C52" s="6" t="s">
        <v>39</v>
      </c>
      <c r="D52" s="7">
        <v>146299</v>
      </c>
      <c r="E52" s="8">
        <v>147671</v>
      </c>
    </row>
    <row r="53" spans="1:5" x14ac:dyDescent="0.2">
      <c r="A53" s="64" t="s">
        <v>115</v>
      </c>
      <c r="B53" s="76">
        <v>43024</v>
      </c>
      <c r="C53" s="6" t="s">
        <v>40</v>
      </c>
      <c r="D53" s="7">
        <v>50004.000320025603</v>
      </c>
      <c r="E53" s="8">
        <v>75316</v>
      </c>
    </row>
    <row r="54" spans="1:5" x14ac:dyDescent="0.2">
      <c r="A54" s="64" t="s">
        <v>126</v>
      </c>
      <c r="B54" s="76">
        <v>46003</v>
      </c>
      <c r="C54" s="6" t="s">
        <v>41</v>
      </c>
      <c r="D54" s="7">
        <v>8723</v>
      </c>
      <c r="E54" s="8">
        <v>6833</v>
      </c>
    </row>
    <row r="55" spans="1:5" x14ac:dyDescent="0.2">
      <c r="A55" s="5" t="s">
        <v>68</v>
      </c>
      <c r="B55" s="76">
        <v>51008</v>
      </c>
      <c r="C55" s="6" t="s">
        <v>42</v>
      </c>
      <c r="D55" s="7">
        <v>31607.645187580511</v>
      </c>
      <c r="E55" s="8">
        <v>27377</v>
      </c>
    </row>
    <row r="56" spans="1:5" x14ac:dyDescent="0.2">
      <c r="A56" s="64" t="s">
        <v>116</v>
      </c>
      <c r="B56" s="76">
        <v>52005</v>
      </c>
      <c r="C56" s="6" t="s">
        <v>43</v>
      </c>
      <c r="D56" s="7">
        <v>40437.124078717192</v>
      </c>
      <c r="E56" s="8">
        <v>35767</v>
      </c>
    </row>
    <row r="57" spans="1:5" x14ac:dyDescent="0.2">
      <c r="A57" s="64" t="s">
        <v>117</v>
      </c>
      <c r="B57" s="76">
        <v>53004</v>
      </c>
      <c r="C57" s="6" t="s">
        <v>44</v>
      </c>
      <c r="D57" s="7">
        <v>200899.34576110533</v>
      </c>
      <c r="E57" s="8">
        <v>151113</v>
      </c>
    </row>
    <row r="58" spans="1:5" x14ac:dyDescent="0.2">
      <c r="A58" s="64" t="s">
        <v>69</v>
      </c>
      <c r="B58" s="76">
        <v>55005</v>
      </c>
      <c r="C58" s="6" t="s">
        <v>45</v>
      </c>
      <c r="D58" s="7">
        <v>11934.310373223014</v>
      </c>
      <c r="E58" s="8">
        <v>14256</v>
      </c>
    </row>
    <row r="59" spans="1:5" x14ac:dyDescent="0.2">
      <c r="A59" s="64" t="s">
        <v>69</v>
      </c>
      <c r="B59" s="76">
        <v>55006</v>
      </c>
      <c r="C59" s="6" t="s">
        <v>50</v>
      </c>
      <c r="D59" s="7">
        <v>421112</v>
      </c>
      <c r="E59" s="8">
        <v>212270</v>
      </c>
    </row>
    <row r="60" spans="1:5" x14ac:dyDescent="0.2">
      <c r="A60" s="5" t="s">
        <v>70</v>
      </c>
      <c r="B60" s="76">
        <v>56010</v>
      </c>
      <c r="C60" s="6" t="s">
        <v>46</v>
      </c>
      <c r="D60" s="7">
        <v>94473</v>
      </c>
      <c r="E60" s="8">
        <v>253913</v>
      </c>
    </row>
    <row r="61" spans="1:5" x14ac:dyDescent="0.2">
      <c r="A61" s="64" t="s">
        <v>71</v>
      </c>
      <c r="B61" s="76">
        <v>58002</v>
      </c>
      <c r="C61" s="6" t="s">
        <v>51</v>
      </c>
      <c r="D61" s="7">
        <v>14395</v>
      </c>
      <c r="E61" s="8">
        <v>0</v>
      </c>
    </row>
    <row r="62" spans="1:5" x14ac:dyDescent="0.2">
      <c r="A62" s="5" t="s">
        <v>73</v>
      </c>
      <c r="B62" s="76">
        <v>86001</v>
      </c>
      <c r="C62" s="6" t="s">
        <v>53</v>
      </c>
      <c r="D62" s="7">
        <v>171166</v>
      </c>
      <c r="E62" s="8">
        <v>320986</v>
      </c>
    </row>
    <row r="63" spans="1:5" x14ac:dyDescent="0.2">
      <c r="A63" s="5" t="s">
        <v>74</v>
      </c>
      <c r="B63" s="76">
        <v>86002</v>
      </c>
      <c r="C63" s="6" t="s">
        <v>54</v>
      </c>
      <c r="D63" s="7">
        <v>278559</v>
      </c>
      <c r="E63" s="8">
        <v>193168</v>
      </c>
    </row>
    <row r="64" spans="1:5" x14ac:dyDescent="0.2">
      <c r="A64" s="64" t="s">
        <v>72</v>
      </c>
      <c r="B64" s="76">
        <v>86003</v>
      </c>
      <c r="C64" s="6" t="s">
        <v>56</v>
      </c>
      <c r="D64" s="7">
        <v>193322</v>
      </c>
      <c r="E64" s="8">
        <v>372650</v>
      </c>
    </row>
    <row r="65" spans="1:5" x14ac:dyDescent="0.2">
      <c r="A65" s="5" t="s">
        <v>66</v>
      </c>
      <c r="B65" s="76">
        <v>86004</v>
      </c>
      <c r="C65" s="6" t="s">
        <v>47</v>
      </c>
      <c r="D65" s="7">
        <v>116018</v>
      </c>
      <c r="E65" s="8">
        <v>157526</v>
      </c>
    </row>
    <row r="66" spans="1:5" x14ac:dyDescent="0.2">
      <c r="A66" s="5" t="s">
        <v>73</v>
      </c>
      <c r="B66" s="76">
        <v>86011</v>
      </c>
      <c r="C66" s="6" t="s">
        <v>124</v>
      </c>
      <c r="D66" s="7">
        <v>222802</v>
      </c>
      <c r="E66" s="8">
        <v>751719</v>
      </c>
    </row>
    <row r="67" spans="1:5" x14ac:dyDescent="0.2">
      <c r="A67" s="5" t="s">
        <v>74</v>
      </c>
      <c r="B67" s="76">
        <v>86012</v>
      </c>
      <c r="C67" s="6" t="s">
        <v>55</v>
      </c>
      <c r="D67" s="7">
        <v>3238915</v>
      </c>
      <c r="E67" s="8">
        <v>3672040</v>
      </c>
    </row>
    <row r="68" spans="1:5" x14ac:dyDescent="0.2">
      <c r="A68" s="64" t="s">
        <v>72</v>
      </c>
      <c r="B68" s="76">
        <v>86013</v>
      </c>
      <c r="C68" s="6" t="s">
        <v>57</v>
      </c>
      <c r="D68" s="7">
        <v>642649</v>
      </c>
      <c r="E68" s="8">
        <v>850892</v>
      </c>
    </row>
    <row r="69" spans="1:5" x14ac:dyDescent="0.2">
      <c r="A69" s="64" t="s">
        <v>72</v>
      </c>
      <c r="B69" s="76">
        <v>86014</v>
      </c>
      <c r="C69" s="6" t="s">
        <v>57</v>
      </c>
      <c r="D69" s="7">
        <v>119812</v>
      </c>
      <c r="E69" s="8">
        <v>151604</v>
      </c>
    </row>
    <row r="70" spans="1:5" x14ac:dyDescent="0.2">
      <c r="A70" s="5" t="s">
        <v>66</v>
      </c>
      <c r="B70" s="76">
        <v>86015</v>
      </c>
      <c r="C70" s="6" t="s">
        <v>125</v>
      </c>
      <c r="D70" s="7">
        <v>351807.0165463126</v>
      </c>
      <c r="E70" s="8">
        <f>1237+504747</f>
        <v>505984</v>
      </c>
    </row>
    <row r="71" spans="1:5" x14ac:dyDescent="0.2">
      <c r="A71" s="64" t="s">
        <v>77</v>
      </c>
      <c r="B71" s="76">
        <v>86016</v>
      </c>
      <c r="C71" s="6" t="s">
        <v>52</v>
      </c>
      <c r="D71" s="7">
        <v>140295</v>
      </c>
      <c r="E71" s="8">
        <v>205359</v>
      </c>
    </row>
    <row r="72" spans="1:5" ht="28.5" x14ac:dyDescent="0.2">
      <c r="A72" s="5" t="s">
        <v>64</v>
      </c>
      <c r="B72" s="76">
        <v>89001</v>
      </c>
      <c r="C72" s="6" t="s">
        <v>139</v>
      </c>
      <c r="D72" s="7">
        <v>276613</v>
      </c>
      <c r="E72" s="8">
        <f>174112+189062</f>
        <v>363174</v>
      </c>
    </row>
    <row r="73" spans="1:5" x14ac:dyDescent="0.2">
      <c r="A73" s="5" t="s">
        <v>76</v>
      </c>
      <c r="B73" s="76">
        <v>89002</v>
      </c>
      <c r="C73" s="6" t="s">
        <v>60</v>
      </c>
      <c r="D73" s="7">
        <v>240771</v>
      </c>
      <c r="E73" s="8">
        <f>227000</f>
        <v>227000</v>
      </c>
    </row>
    <row r="74" spans="1:5" x14ac:dyDescent="0.2">
      <c r="A74" s="64" t="s">
        <v>111</v>
      </c>
      <c r="B74" s="76">
        <v>89003</v>
      </c>
      <c r="C74" s="6" t="s">
        <v>62</v>
      </c>
      <c r="D74" s="7">
        <v>1169935</v>
      </c>
      <c r="E74" s="8">
        <v>490000</v>
      </c>
    </row>
    <row r="75" spans="1:5" x14ac:dyDescent="0.2">
      <c r="A75" s="5" t="s">
        <v>75</v>
      </c>
      <c r="B75" s="76">
        <v>89005</v>
      </c>
      <c r="C75" s="6" t="s">
        <v>48</v>
      </c>
      <c r="D75" s="7">
        <v>157626.99999999997</v>
      </c>
      <c r="E75" s="8">
        <f>30087+327311</f>
        <v>357398</v>
      </c>
    </row>
    <row r="76" spans="1:5" x14ac:dyDescent="0.2">
      <c r="A76" s="5" t="s">
        <v>64</v>
      </c>
      <c r="B76" s="76">
        <v>89006</v>
      </c>
      <c r="C76" s="6" t="s">
        <v>58</v>
      </c>
      <c r="D76" s="7">
        <v>1383468</v>
      </c>
      <c r="E76" s="8">
        <v>1037756</v>
      </c>
    </row>
    <row r="77" spans="1:5" ht="28.5" x14ac:dyDescent="0.2">
      <c r="A77" s="5" t="s">
        <v>64</v>
      </c>
      <c r="B77" s="76">
        <v>89007</v>
      </c>
      <c r="C77" s="6" t="s">
        <v>140</v>
      </c>
      <c r="D77" s="7">
        <v>515678</v>
      </c>
      <c r="E77" s="8">
        <f>323590+278025</f>
        <v>601615</v>
      </c>
    </row>
    <row r="78" spans="1:5" x14ac:dyDescent="0.2">
      <c r="A78" s="5" t="s">
        <v>75</v>
      </c>
      <c r="B78" s="76">
        <v>89008</v>
      </c>
      <c r="C78" s="6" t="s">
        <v>59</v>
      </c>
      <c r="D78" s="7">
        <v>497561</v>
      </c>
      <c r="E78" s="8">
        <v>310000</v>
      </c>
    </row>
    <row r="79" spans="1:5" ht="28.5" x14ac:dyDescent="0.2">
      <c r="A79" s="5" t="s">
        <v>75</v>
      </c>
      <c r="B79" s="76">
        <v>89009</v>
      </c>
      <c r="C79" s="6" t="s">
        <v>141</v>
      </c>
      <c r="D79" s="7">
        <v>54937</v>
      </c>
      <c r="E79" s="8">
        <v>356610</v>
      </c>
    </row>
    <row r="80" spans="1:5" ht="28.5" x14ac:dyDescent="0.2">
      <c r="A80" s="5" t="s">
        <v>76</v>
      </c>
      <c r="B80" s="76">
        <v>89010</v>
      </c>
      <c r="C80" s="6" t="s">
        <v>142</v>
      </c>
      <c r="D80" s="7">
        <v>27348</v>
      </c>
      <c r="E80" s="8">
        <v>61940</v>
      </c>
    </row>
    <row r="81" spans="1:5" x14ac:dyDescent="0.2">
      <c r="A81" s="64" t="s">
        <v>77</v>
      </c>
      <c r="B81" s="76">
        <v>89011</v>
      </c>
      <c r="C81" s="6" t="s">
        <v>61</v>
      </c>
      <c r="D81" s="7">
        <v>280005</v>
      </c>
      <c r="E81" s="8">
        <v>525636</v>
      </c>
    </row>
    <row r="82" spans="1:5" ht="28.5" x14ac:dyDescent="0.2">
      <c r="A82" s="64" t="s">
        <v>111</v>
      </c>
      <c r="B82" s="76">
        <v>89012</v>
      </c>
      <c r="C82" s="6" t="s">
        <v>143</v>
      </c>
      <c r="D82" s="7">
        <v>190197</v>
      </c>
      <c r="E82" s="8">
        <f>864+538744</f>
        <v>539608</v>
      </c>
    </row>
    <row r="83" spans="1:5" x14ac:dyDescent="0.2">
      <c r="A83" s="5" t="s">
        <v>66</v>
      </c>
      <c r="B83" s="76">
        <v>89013</v>
      </c>
      <c r="C83" s="6" t="s">
        <v>144</v>
      </c>
      <c r="D83" s="7">
        <v>250000</v>
      </c>
      <c r="E83" s="8">
        <v>256169</v>
      </c>
    </row>
    <row r="84" spans="1:5" ht="15" x14ac:dyDescent="0.25">
      <c r="A84" s="12" t="s">
        <v>3</v>
      </c>
      <c r="B84" s="79"/>
      <c r="C84" s="13"/>
      <c r="D84" s="14">
        <f>SUM(D8:D83)</f>
        <v>18734714.498106983</v>
      </c>
      <c r="E84" s="14">
        <f>SUM(E8:E83)</f>
        <v>20033784</v>
      </c>
    </row>
    <row r="85" spans="1:5" x14ac:dyDescent="0.2">
      <c r="A85" s="10"/>
      <c r="B85" s="80"/>
      <c r="C85" s="15"/>
      <c r="E85" s="11"/>
    </row>
    <row r="86" spans="1:5" ht="15" x14ac:dyDescent="0.25">
      <c r="A86" s="16" t="s">
        <v>11</v>
      </c>
      <c r="B86" s="81"/>
      <c r="C86" s="15"/>
      <c r="E86" s="11"/>
    </row>
    <row r="87" spans="1:5" x14ac:dyDescent="0.2">
      <c r="A87" s="66" t="s">
        <v>136</v>
      </c>
      <c r="B87" s="82"/>
      <c r="C87" s="15"/>
      <c r="D87" s="11"/>
    </row>
    <row r="88" spans="1:5" x14ac:dyDescent="0.2">
      <c r="A88" s="10"/>
      <c r="B88" s="80"/>
      <c r="C88" s="15"/>
    </row>
    <row r="89" spans="1:5" ht="15" x14ac:dyDescent="0.25">
      <c r="A89" s="71" t="s">
        <v>129</v>
      </c>
      <c r="B89" s="80"/>
      <c r="C89" s="15"/>
    </row>
    <row r="90" spans="1:5" x14ac:dyDescent="0.2">
      <c r="A90" s="85" t="s">
        <v>137</v>
      </c>
      <c r="B90" s="80"/>
      <c r="C90" s="15"/>
      <c r="D90" s="85"/>
    </row>
    <row r="91" spans="1:5" x14ac:dyDescent="0.2">
      <c r="A91" s="64" t="s">
        <v>116</v>
      </c>
      <c r="B91" s="75">
        <v>52009</v>
      </c>
      <c r="C91" s="70" t="s">
        <v>128</v>
      </c>
      <c r="D91" s="7">
        <f>153537/1.25</f>
        <v>122829.6</v>
      </c>
    </row>
    <row r="92" spans="1:5" x14ac:dyDescent="0.2">
      <c r="A92" s="64" t="s">
        <v>67</v>
      </c>
      <c r="B92" s="75">
        <v>42018</v>
      </c>
      <c r="C92" s="65" t="s">
        <v>127</v>
      </c>
      <c r="D92" s="7">
        <f>5335/1.25</f>
        <v>4268</v>
      </c>
      <c r="E92" s="10"/>
    </row>
    <row r="93" spans="1:5" x14ac:dyDescent="0.2">
      <c r="A93" s="64" t="s">
        <v>123</v>
      </c>
      <c r="B93" s="75">
        <v>14027</v>
      </c>
      <c r="C93" s="65" t="s">
        <v>132</v>
      </c>
      <c r="D93" s="7">
        <f>(76484/1.25)</f>
        <v>61187.199999999997</v>
      </c>
    </row>
    <row r="94" spans="1:5" x14ac:dyDescent="0.2">
      <c r="A94" s="64" t="s">
        <v>117</v>
      </c>
      <c r="B94" s="75">
        <v>53005</v>
      </c>
      <c r="C94" s="65" t="s">
        <v>131</v>
      </c>
      <c r="D94" s="7">
        <f>(474379/1.25)</f>
        <v>379503.2</v>
      </c>
    </row>
    <row r="95" spans="1:5" x14ac:dyDescent="0.2">
      <c r="A95" s="64" t="s">
        <v>77</v>
      </c>
      <c r="B95" s="75">
        <v>44035</v>
      </c>
      <c r="C95" s="65" t="s">
        <v>130</v>
      </c>
      <c r="D95" s="7">
        <f>276912/1.25</f>
        <v>221529.60000000001</v>
      </c>
      <c r="E95" s="10"/>
    </row>
    <row r="96" spans="1:5" s="18" customFormat="1" x14ac:dyDescent="0.2">
      <c r="A96" s="64" t="s">
        <v>77</v>
      </c>
      <c r="B96" s="75">
        <v>44007</v>
      </c>
      <c r="C96" s="65" t="s">
        <v>92</v>
      </c>
      <c r="D96" s="7">
        <f>(50273/1.25)</f>
        <v>40218.400000000001</v>
      </c>
    </row>
    <row r="97" spans="1:5" s="18" customFormat="1" x14ac:dyDescent="0.2">
      <c r="A97" s="64" t="s">
        <v>77</v>
      </c>
      <c r="B97" s="75">
        <v>44008</v>
      </c>
      <c r="C97" s="65" t="s">
        <v>93</v>
      </c>
      <c r="D97" s="7">
        <f>(48394/1.25)</f>
        <v>38715.199999999997</v>
      </c>
    </row>
    <row r="98" spans="1:5" s="18" customFormat="1" x14ac:dyDescent="0.2">
      <c r="A98" s="64" t="s">
        <v>77</v>
      </c>
      <c r="B98" s="75">
        <v>44010</v>
      </c>
      <c r="C98" s="65" t="s">
        <v>94</v>
      </c>
      <c r="D98" s="7">
        <f>(52580/1.25)</f>
        <v>42064</v>
      </c>
    </row>
    <row r="99" spans="1:5" s="18" customFormat="1" x14ac:dyDescent="0.2">
      <c r="A99" s="64" t="s">
        <v>77</v>
      </c>
      <c r="B99" s="75">
        <v>44019</v>
      </c>
      <c r="C99" s="65" t="s">
        <v>95</v>
      </c>
      <c r="D99" s="7">
        <f>(52423/1.25)</f>
        <v>41938.400000000001</v>
      </c>
    </row>
    <row r="100" spans="1:5" s="18" customFormat="1" ht="15" x14ac:dyDescent="0.25">
      <c r="A100" s="10"/>
      <c r="B100" s="80"/>
      <c r="C100" s="17"/>
      <c r="D100" s="60">
        <f>SUM(D91:D99)</f>
        <v>952253.6</v>
      </c>
    </row>
    <row r="101" spans="1:5" s="18" customFormat="1" ht="15" x14ac:dyDescent="0.25">
      <c r="A101" s="10"/>
      <c r="B101" s="80"/>
      <c r="C101" s="19"/>
      <c r="D101" s="20"/>
    </row>
    <row r="102" spans="1:5" s="18" customFormat="1" x14ac:dyDescent="0.2">
      <c r="A102" s="10"/>
      <c r="B102" s="80"/>
      <c r="C102" s="17"/>
    </row>
    <row r="103" spans="1:5" s="18" customFormat="1" ht="15" x14ac:dyDescent="0.25">
      <c r="A103" s="10"/>
      <c r="B103" s="80"/>
      <c r="C103" s="17"/>
      <c r="E103" s="20"/>
    </row>
    <row r="104" spans="1:5" s="18" customFormat="1" ht="15" x14ac:dyDescent="0.25">
      <c r="A104" s="10"/>
      <c r="B104" s="80"/>
      <c r="C104" s="17"/>
      <c r="E104" s="20"/>
    </row>
    <row r="105" spans="1:5" s="18" customFormat="1" ht="15" x14ac:dyDescent="0.25">
      <c r="A105" s="10"/>
      <c r="B105" s="80"/>
      <c r="C105" s="17"/>
      <c r="E105" s="20"/>
    </row>
    <row r="106" spans="1:5" s="18" customFormat="1" ht="15" x14ac:dyDescent="0.25">
      <c r="A106" s="10"/>
      <c r="B106" s="80"/>
      <c r="C106" s="17"/>
      <c r="E106" s="20"/>
    </row>
    <row r="107" spans="1:5" s="18" customFormat="1" ht="15" x14ac:dyDescent="0.25">
      <c r="A107" s="10"/>
      <c r="B107" s="80"/>
      <c r="C107" s="17"/>
      <c r="E107" s="20"/>
    </row>
    <row r="108" spans="1:5" s="18" customFormat="1" ht="15" x14ac:dyDescent="0.25">
      <c r="A108" s="10"/>
      <c r="B108" s="80"/>
      <c r="C108" s="19"/>
      <c r="D108" s="20"/>
      <c r="E108" s="20"/>
    </row>
    <row r="109" spans="1:5" s="18" customFormat="1" ht="15" x14ac:dyDescent="0.25">
      <c r="A109" s="10"/>
      <c r="B109" s="80"/>
      <c r="C109" s="17"/>
      <c r="E109" s="20"/>
    </row>
    <row r="110" spans="1:5" s="18" customFormat="1" x14ac:dyDescent="0.2">
      <c r="A110" s="10"/>
      <c r="B110" s="80"/>
      <c r="C110" s="15"/>
    </row>
    <row r="111" spans="1:5" s="18" customFormat="1" x14ac:dyDescent="0.2">
      <c r="A111" s="10"/>
      <c r="B111" s="80"/>
      <c r="C111" s="15"/>
      <c r="D111" s="1"/>
    </row>
    <row r="112" spans="1:5" s="18" customFormat="1" x14ac:dyDescent="0.2">
      <c r="A112" s="10"/>
      <c r="B112" s="80"/>
      <c r="C112" s="15"/>
      <c r="D112" s="1"/>
    </row>
    <row r="113" spans="1:4" s="18" customFormat="1" x14ac:dyDescent="0.2">
      <c r="A113" s="10"/>
      <c r="B113" s="80"/>
      <c r="C113" s="15"/>
      <c r="D113" s="1"/>
    </row>
    <row r="114" spans="1:4" s="18" customFormat="1" x14ac:dyDescent="0.2">
      <c r="A114" s="10"/>
      <c r="B114" s="80"/>
      <c r="C114" s="15"/>
      <c r="D114" s="1"/>
    </row>
    <row r="115" spans="1:4" s="18" customFormat="1" x14ac:dyDescent="0.2">
      <c r="A115" s="10"/>
      <c r="B115" s="80"/>
      <c r="C115" s="15"/>
      <c r="D115" s="1"/>
    </row>
    <row r="116" spans="1:4" s="18" customFormat="1" x14ac:dyDescent="0.2">
      <c r="A116" s="10"/>
      <c r="B116" s="80"/>
      <c r="C116" s="15"/>
      <c r="D116" s="1"/>
    </row>
    <row r="117" spans="1:4" s="18" customFormat="1" x14ac:dyDescent="0.2">
      <c r="A117" s="10"/>
      <c r="B117" s="80"/>
      <c r="C117" s="15"/>
      <c r="D117" s="1"/>
    </row>
    <row r="118" spans="1:4" s="18" customFormat="1" x14ac:dyDescent="0.2">
      <c r="A118" s="10"/>
      <c r="B118" s="80"/>
      <c r="C118" s="15"/>
      <c r="D118" s="1"/>
    </row>
    <row r="119" spans="1:4" s="18" customFormat="1" x14ac:dyDescent="0.2">
      <c r="A119" s="10"/>
      <c r="B119" s="80"/>
      <c r="C119" s="15"/>
      <c r="D119" s="1"/>
    </row>
    <row r="120" spans="1:4" s="18" customFormat="1" x14ac:dyDescent="0.2">
      <c r="A120" s="10"/>
      <c r="B120" s="80"/>
      <c r="C120" s="15"/>
      <c r="D120" s="1"/>
    </row>
    <row r="121" spans="1:4" s="18" customFormat="1" x14ac:dyDescent="0.2">
      <c r="A121" s="10"/>
      <c r="B121" s="80"/>
      <c r="C121" s="15"/>
      <c r="D121" s="1"/>
    </row>
    <row r="122" spans="1:4" s="18" customFormat="1" x14ac:dyDescent="0.2">
      <c r="A122" s="10"/>
      <c r="B122" s="80"/>
      <c r="C122" s="15"/>
      <c r="D122" s="1"/>
    </row>
    <row r="123" spans="1:4" s="18" customFormat="1" x14ac:dyDescent="0.2">
      <c r="A123" s="10"/>
      <c r="B123" s="80"/>
      <c r="C123" s="15"/>
      <c r="D123" s="1"/>
    </row>
    <row r="124" spans="1:4" s="18" customFormat="1" x14ac:dyDescent="0.2">
      <c r="A124" s="10"/>
      <c r="B124" s="80"/>
      <c r="C124" s="15"/>
      <c r="D124" s="1"/>
    </row>
    <row r="125" spans="1:4" s="18" customFormat="1" x14ac:dyDescent="0.2">
      <c r="A125" s="10"/>
      <c r="B125" s="80"/>
      <c r="C125" s="15"/>
      <c r="D125" s="1"/>
    </row>
    <row r="126" spans="1:4" s="18" customFormat="1" x14ac:dyDescent="0.2">
      <c r="A126" s="10"/>
      <c r="B126" s="80"/>
      <c r="C126" s="15"/>
      <c r="D126" s="1"/>
    </row>
    <row r="127" spans="1:4" s="18" customFormat="1" x14ac:dyDescent="0.2">
      <c r="A127" s="10"/>
      <c r="B127" s="80"/>
      <c r="C127" s="15"/>
      <c r="D127" s="1"/>
    </row>
    <row r="128" spans="1:4" s="18" customFormat="1" x14ac:dyDescent="0.2">
      <c r="A128" s="10"/>
      <c r="B128" s="80"/>
      <c r="C128" s="15"/>
      <c r="D128" s="1"/>
    </row>
    <row r="129" spans="1:4" s="18" customFormat="1" x14ac:dyDescent="0.2">
      <c r="A129" s="10"/>
      <c r="B129" s="80"/>
      <c r="C129" s="15"/>
      <c r="D129" s="1"/>
    </row>
    <row r="130" spans="1:4" s="18" customFormat="1" x14ac:dyDescent="0.2">
      <c r="A130" s="10"/>
      <c r="B130" s="80"/>
      <c r="C130" s="15"/>
      <c r="D130" s="1"/>
    </row>
    <row r="131" spans="1:4" s="18" customFormat="1" x14ac:dyDescent="0.2">
      <c r="A131" s="10"/>
      <c r="B131" s="80"/>
      <c r="C131" s="15"/>
      <c r="D131" s="1"/>
    </row>
    <row r="132" spans="1:4" s="18" customFormat="1" x14ac:dyDescent="0.2">
      <c r="A132" s="10"/>
      <c r="B132" s="80"/>
      <c r="C132" s="15"/>
      <c r="D132" s="1"/>
    </row>
    <row r="133" spans="1:4" s="18" customFormat="1" x14ac:dyDescent="0.2">
      <c r="A133" s="10"/>
      <c r="B133" s="80"/>
      <c r="C133" s="15"/>
      <c r="D133" s="1"/>
    </row>
    <row r="134" spans="1:4" s="18" customFormat="1" x14ac:dyDescent="0.2">
      <c r="A134" s="10"/>
      <c r="B134" s="80"/>
      <c r="C134" s="15"/>
      <c r="D134" s="1"/>
    </row>
    <row r="135" spans="1:4" s="18" customFormat="1" x14ac:dyDescent="0.2">
      <c r="A135" s="10"/>
      <c r="B135" s="80"/>
      <c r="C135" s="15"/>
      <c r="D135" s="1"/>
    </row>
    <row r="136" spans="1:4" s="18" customFormat="1" x14ac:dyDescent="0.2">
      <c r="A136" s="10"/>
      <c r="B136" s="80"/>
      <c r="C136" s="15"/>
      <c r="D136" s="1"/>
    </row>
    <row r="137" spans="1:4" s="18" customFormat="1" x14ac:dyDescent="0.2">
      <c r="A137" s="10"/>
      <c r="B137" s="80"/>
      <c r="C137" s="15"/>
      <c r="D137" s="1"/>
    </row>
    <row r="138" spans="1:4" s="18" customFormat="1" x14ac:dyDescent="0.2">
      <c r="A138" s="10"/>
      <c r="B138" s="80"/>
      <c r="C138" s="15"/>
      <c r="D138" s="1"/>
    </row>
    <row r="139" spans="1:4" s="18" customFormat="1" x14ac:dyDescent="0.2">
      <c r="A139" s="10"/>
      <c r="B139" s="80"/>
      <c r="C139" s="15"/>
      <c r="D139" s="1"/>
    </row>
    <row r="140" spans="1:4" s="18" customFormat="1" x14ac:dyDescent="0.2">
      <c r="A140" s="10"/>
      <c r="B140" s="80"/>
      <c r="C140" s="15"/>
      <c r="D140" s="1"/>
    </row>
    <row r="141" spans="1:4" s="18" customFormat="1" x14ac:dyDescent="0.2">
      <c r="A141" s="10"/>
      <c r="B141" s="80"/>
      <c r="C141" s="15"/>
      <c r="D141" s="1"/>
    </row>
    <row r="142" spans="1:4" s="18" customFormat="1" x14ac:dyDescent="0.2">
      <c r="A142" s="10"/>
      <c r="B142" s="80"/>
      <c r="C142" s="15"/>
      <c r="D142" s="1"/>
    </row>
    <row r="143" spans="1:4" s="18" customFormat="1" x14ac:dyDescent="0.2">
      <c r="A143" s="10"/>
      <c r="B143" s="80"/>
      <c r="C143" s="15"/>
      <c r="D143" s="1"/>
    </row>
    <row r="144" spans="1:4" s="18" customFormat="1" x14ac:dyDescent="0.2">
      <c r="A144" s="10"/>
      <c r="B144" s="80"/>
      <c r="C144" s="15"/>
      <c r="D144" s="1"/>
    </row>
    <row r="145" spans="1:4" s="18" customFormat="1" x14ac:dyDescent="0.2">
      <c r="A145" s="10"/>
      <c r="B145" s="80"/>
      <c r="C145" s="15"/>
      <c r="D145" s="1"/>
    </row>
    <row r="146" spans="1:4" s="18" customFormat="1" x14ac:dyDescent="0.2">
      <c r="A146" s="10"/>
      <c r="B146" s="80"/>
      <c r="C146" s="15"/>
      <c r="D146" s="1"/>
    </row>
    <row r="147" spans="1:4" s="18" customFormat="1" x14ac:dyDescent="0.2">
      <c r="A147" s="10"/>
      <c r="B147" s="80"/>
      <c r="C147" s="15"/>
      <c r="D147" s="1"/>
    </row>
    <row r="148" spans="1:4" s="18" customFormat="1" x14ac:dyDescent="0.2">
      <c r="A148" s="10"/>
      <c r="B148" s="80"/>
      <c r="C148" s="15"/>
      <c r="D148" s="1"/>
    </row>
    <row r="149" spans="1:4" s="18" customFormat="1" x14ac:dyDescent="0.2">
      <c r="A149" s="10"/>
      <c r="B149" s="80"/>
      <c r="C149" s="15"/>
      <c r="D149" s="1"/>
    </row>
    <row r="150" spans="1:4" s="18" customFormat="1" x14ac:dyDescent="0.2">
      <c r="A150" s="10"/>
      <c r="B150" s="80"/>
      <c r="C150" s="15"/>
      <c r="D150" s="1"/>
    </row>
    <row r="151" spans="1:4" s="18" customFormat="1" x14ac:dyDescent="0.2">
      <c r="A151" s="10"/>
      <c r="B151" s="80"/>
      <c r="C151" s="15"/>
      <c r="D151" s="1"/>
    </row>
    <row r="152" spans="1:4" s="18" customFormat="1" x14ac:dyDescent="0.2">
      <c r="A152" s="10"/>
      <c r="B152" s="80"/>
      <c r="C152" s="15"/>
      <c r="D152" s="1"/>
    </row>
    <row r="153" spans="1:4" s="18" customFormat="1" x14ac:dyDescent="0.2">
      <c r="A153" s="10"/>
      <c r="B153" s="80"/>
      <c r="C153" s="15"/>
      <c r="D153" s="1"/>
    </row>
    <row r="154" spans="1:4" s="18" customFormat="1" x14ac:dyDescent="0.2">
      <c r="A154" s="10"/>
      <c r="B154" s="80"/>
      <c r="C154" s="15"/>
      <c r="D154" s="1"/>
    </row>
    <row r="155" spans="1:4" s="18" customFormat="1" x14ac:dyDescent="0.2">
      <c r="A155" s="10"/>
      <c r="B155" s="80"/>
      <c r="C155" s="15"/>
      <c r="D155" s="1"/>
    </row>
    <row r="156" spans="1:4" s="18" customFormat="1" x14ac:dyDescent="0.2">
      <c r="A156" s="10"/>
      <c r="B156" s="80"/>
      <c r="C156" s="15"/>
      <c r="D156" s="1"/>
    </row>
    <row r="157" spans="1:4" s="18" customFormat="1" x14ac:dyDescent="0.2">
      <c r="A157" s="10"/>
      <c r="B157" s="80"/>
      <c r="C157" s="15"/>
      <c r="D157" s="1"/>
    </row>
    <row r="158" spans="1:4" s="18" customFormat="1" x14ac:dyDescent="0.2">
      <c r="A158" s="10"/>
      <c r="B158" s="80"/>
      <c r="C158" s="15"/>
      <c r="D158" s="1"/>
    </row>
    <row r="159" spans="1:4" s="18" customFormat="1" x14ac:dyDescent="0.2">
      <c r="A159" s="10"/>
      <c r="B159" s="80"/>
      <c r="C159" s="15"/>
      <c r="D159" s="1"/>
    </row>
    <row r="160" spans="1:4" s="18" customFormat="1" x14ac:dyDescent="0.2">
      <c r="A160" s="10"/>
      <c r="B160" s="80"/>
      <c r="C160" s="15"/>
      <c r="D160" s="1"/>
    </row>
    <row r="161" spans="1:4" s="18" customFormat="1" x14ac:dyDescent="0.2">
      <c r="A161" s="10"/>
      <c r="B161" s="80"/>
      <c r="C161" s="15"/>
      <c r="D161" s="1"/>
    </row>
    <row r="162" spans="1:4" s="18" customFormat="1" x14ac:dyDescent="0.2">
      <c r="A162" s="10"/>
      <c r="B162" s="80"/>
      <c r="C162" s="15"/>
      <c r="D162" s="1"/>
    </row>
    <row r="163" spans="1:4" s="18" customFormat="1" x14ac:dyDescent="0.2">
      <c r="A163" s="10"/>
      <c r="B163" s="80"/>
      <c r="C163" s="15"/>
      <c r="D163" s="1"/>
    </row>
    <row r="164" spans="1:4" s="18" customFormat="1" x14ac:dyDescent="0.2">
      <c r="A164" s="10"/>
      <c r="B164" s="80"/>
      <c r="C164" s="15"/>
      <c r="D164" s="1"/>
    </row>
    <row r="165" spans="1:4" s="18" customFormat="1" x14ac:dyDescent="0.2">
      <c r="A165" s="10"/>
      <c r="B165" s="80"/>
      <c r="C165" s="15"/>
      <c r="D165" s="1"/>
    </row>
    <row r="166" spans="1:4" s="18" customFormat="1" x14ac:dyDescent="0.2">
      <c r="A166" s="10"/>
      <c r="B166" s="80"/>
      <c r="C166" s="15"/>
      <c r="D166" s="1"/>
    </row>
    <row r="167" spans="1:4" s="18" customFormat="1" x14ac:dyDescent="0.2">
      <c r="A167" s="10"/>
      <c r="B167" s="80"/>
      <c r="C167" s="15"/>
      <c r="D167" s="1"/>
    </row>
    <row r="168" spans="1:4" s="18" customFormat="1" x14ac:dyDescent="0.2">
      <c r="A168" s="10"/>
      <c r="B168" s="80"/>
      <c r="C168" s="15"/>
      <c r="D168" s="1"/>
    </row>
    <row r="169" spans="1:4" s="18" customFormat="1" x14ac:dyDescent="0.2">
      <c r="A169" s="10"/>
      <c r="B169" s="80"/>
      <c r="C169" s="15"/>
      <c r="D169" s="1"/>
    </row>
    <row r="170" spans="1:4" s="18" customFormat="1" x14ac:dyDescent="0.2">
      <c r="A170" s="10"/>
      <c r="B170" s="80"/>
      <c r="C170" s="15"/>
      <c r="D170" s="1"/>
    </row>
    <row r="171" spans="1:4" s="18" customFormat="1" x14ac:dyDescent="0.2">
      <c r="A171" s="10"/>
      <c r="B171" s="80"/>
      <c r="C171" s="15"/>
      <c r="D171" s="1"/>
    </row>
  </sheetData>
  <sortState ref="A43:E82">
    <sortCondition ref="B43:B82"/>
  </sortState>
  <pageMargins left="0" right="0" top="0" bottom="0" header="0" footer="0"/>
  <pageSetup paperSize="8" scale="9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16"/>
  <sheetViews>
    <sheetView zoomScale="90" zoomScaleNormal="90" workbookViewId="0">
      <selection activeCell="B1" sqref="B1"/>
    </sheetView>
  </sheetViews>
  <sheetFormatPr defaultRowHeight="15" x14ac:dyDescent="0.25"/>
  <cols>
    <col min="1" max="1" width="25.42578125" style="42" customWidth="1"/>
    <col min="2" max="2" width="45" style="41" bestFit="1" customWidth="1"/>
    <col min="3" max="3" width="15" style="40" customWidth="1"/>
    <col min="4" max="4" width="17.140625" style="42" customWidth="1"/>
    <col min="5" max="5" width="15.28515625" style="42" customWidth="1"/>
    <col min="6" max="6" width="15.140625" style="42" customWidth="1"/>
    <col min="7" max="7" width="14.28515625" style="42" customWidth="1"/>
    <col min="8" max="8" width="32.85546875" style="42" bestFit="1" customWidth="1"/>
    <col min="9" max="249" width="9.140625" style="42"/>
    <col min="250" max="250" width="14" style="42" customWidth="1"/>
    <col min="251" max="251" width="7.85546875" style="42" customWidth="1"/>
    <col min="252" max="252" width="11.42578125" style="42" customWidth="1"/>
    <col min="253" max="253" width="9.140625" style="42"/>
    <col min="254" max="254" width="53" style="42" customWidth="1"/>
    <col min="255" max="255" width="11.85546875" style="42" customWidth="1"/>
    <col min="256" max="256" width="21.28515625" style="42" customWidth="1"/>
    <col min="257" max="257" width="15.7109375" style="42" customWidth="1"/>
    <col min="258" max="258" width="17.42578125" style="42" customWidth="1"/>
    <col min="259" max="259" width="15" style="42" customWidth="1"/>
    <col min="260" max="263" width="0" style="42" hidden="1" customWidth="1"/>
    <col min="264" max="264" width="32.85546875" style="42" bestFit="1" customWidth="1"/>
    <col min="265" max="505" width="9.140625" style="42"/>
    <col min="506" max="506" width="14" style="42" customWidth="1"/>
    <col min="507" max="507" width="7.85546875" style="42" customWidth="1"/>
    <col min="508" max="508" width="11.42578125" style="42" customWidth="1"/>
    <col min="509" max="509" width="9.140625" style="42"/>
    <col min="510" max="510" width="53" style="42" customWidth="1"/>
    <col min="511" max="511" width="11.85546875" style="42" customWidth="1"/>
    <col min="512" max="512" width="21.28515625" style="42" customWidth="1"/>
    <col min="513" max="513" width="15.7109375" style="42" customWidth="1"/>
    <col min="514" max="514" width="17.42578125" style="42" customWidth="1"/>
    <col min="515" max="515" width="15" style="42" customWidth="1"/>
    <col min="516" max="519" width="0" style="42" hidden="1" customWidth="1"/>
    <col min="520" max="520" width="32.85546875" style="42" bestFit="1" customWidth="1"/>
    <col min="521" max="761" width="9.140625" style="42"/>
    <col min="762" max="762" width="14" style="42" customWidth="1"/>
    <col min="763" max="763" width="7.85546875" style="42" customWidth="1"/>
    <col min="764" max="764" width="11.42578125" style="42" customWidth="1"/>
    <col min="765" max="765" width="9.140625" style="42"/>
    <col min="766" max="766" width="53" style="42" customWidth="1"/>
    <col min="767" max="767" width="11.85546875" style="42" customWidth="1"/>
    <col min="768" max="768" width="21.28515625" style="42" customWidth="1"/>
    <col min="769" max="769" width="15.7109375" style="42" customWidth="1"/>
    <col min="770" max="770" width="17.42578125" style="42" customWidth="1"/>
    <col min="771" max="771" width="15" style="42" customWidth="1"/>
    <col min="772" max="775" width="0" style="42" hidden="1" customWidth="1"/>
    <col min="776" max="776" width="32.85546875" style="42" bestFit="1" customWidth="1"/>
    <col min="777" max="1017" width="9.140625" style="42"/>
    <col min="1018" max="1018" width="14" style="42" customWidth="1"/>
    <col min="1019" max="1019" width="7.85546875" style="42" customWidth="1"/>
    <col min="1020" max="1020" width="11.42578125" style="42" customWidth="1"/>
    <col min="1021" max="1021" width="9.140625" style="42"/>
    <col min="1022" max="1022" width="53" style="42" customWidth="1"/>
    <col min="1023" max="1023" width="11.85546875" style="42" customWidth="1"/>
    <col min="1024" max="1024" width="21.28515625" style="42" customWidth="1"/>
    <col min="1025" max="1025" width="15.7109375" style="42" customWidth="1"/>
    <col min="1026" max="1026" width="17.42578125" style="42" customWidth="1"/>
    <col min="1027" max="1027" width="15" style="42" customWidth="1"/>
    <col min="1028" max="1031" width="0" style="42" hidden="1" customWidth="1"/>
    <col min="1032" max="1032" width="32.85546875" style="42" bestFit="1" customWidth="1"/>
    <col min="1033" max="1273" width="9.140625" style="42"/>
    <col min="1274" max="1274" width="14" style="42" customWidth="1"/>
    <col min="1275" max="1275" width="7.85546875" style="42" customWidth="1"/>
    <col min="1276" max="1276" width="11.42578125" style="42" customWidth="1"/>
    <col min="1277" max="1277" width="9.140625" style="42"/>
    <col min="1278" max="1278" width="53" style="42" customWidth="1"/>
    <col min="1279" max="1279" width="11.85546875" style="42" customWidth="1"/>
    <col min="1280" max="1280" width="21.28515625" style="42" customWidth="1"/>
    <col min="1281" max="1281" width="15.7109375" style="42" customWidth="1"/>
    <col min="1282" max="1282" width="17.42578125" style="42" customWidth="1"/>
    <col min="1283" max="1283" width="15" style="42" customWidth="1"/>
    <col min="1284" max="1287" width="0" style="42" hidden="1" customWidth="1"/>
    <col min="1288" max="1288" width="32.85546875" style="42" bestFit="1" customWidth="1"/>
    <col min="1289" max="1529" width="9.140625" style="42"/>
    <col min="1530" max="1530" width="14" style="42" customWidth="1"/>
    <col min="1531" max="1531" width="7.85546875" style="42" customWidth="1"/>
    <col min="1532" max="1532" width="11.42578125" style="42" customWidth="1"/>
    <col min="1533" max="1533" width="9.140625" style="42"/>
    <col min="1534" max="1534" width="53" style="42" customWidth="1"/>
    <col min="1535" max="1535" width="11.85546875" style="42" customWidth="1"/>
    <col min="1536" max="1536" width="21.28515625" style="42" customWidth="1"/>
    <col min="1537" max="1537" width="15.7109375" style="42" customWidth="1"/>
    <col min="1538" max="1538" width="17.42578125" style="42" customWidth="1"/>
    <col min="1539" max="1539" width="15" style="42" customWidth="1"/>
    <col min="1540" max="1543" width="0" style="42" hidden="1" customWidth="1"/>
    <col min="1544" max="1544" width="32.85546875" style="42" bestFit="1" customWidth="1"/>
    <col min="1545" max="1785" width="9.140625" style="42"/>
    <col min="1786" max="1786" width="14" style="42" customWidth="1"/>
    <col min="1787" max="1787" width="7.85546875" style="42" customWidth="1"/>
    <col min="1788" max="1788" width="11.42578125" style="42" customWidth="1"/>
    <col min="1789" max="1789" width="9.140625" style="42"/>
    <col min="1790" max="1790" width="53" style="42" customWidth="1"/>
    <col min="1791" max="1791" width="11.85546875" style="42" customWidth="1"/>
    <col min="1792" max="1792" width="21.28515625" style="42" customWidth="1"/>
    <col min="1793" max="1793" width="15.7109375" style="42" customWidth="1"/>
    <col min="1794" max="1794" width="17.42578125" style="42" customWidth="1"/>
    <col min="1795" max="1795" width="15" style="42" customWidth="1"/>
    <col min="1796" max="1799" width="0" style="42" hidden="1" customWidth="1"/>
    <col min="1800" max="1800" width="32.85546875" style="42" bestFit="1" customWidth="1"/>
    <col min="1801" max="2041" width="9.140625" style="42"/>
    <col min="2042" max="2042" width="14" style="42" customWidth="1"/>
    <col min="2043" max="2043" width="7.85546875" style="42" customWidth="1"/>
    <col min="2044" max="2044" width="11.42578125" style="42" customWidth="1"/>
    <col min="2045" max="2045" width="9.140625" style="42"/>
    <col min="2046" max="2046" width="53" style="42" customWidth="1"/>
    <col min="2047" max="2047" width="11.85546875" style="42" customWidth="1"/>
    <col min="2048" max="2048" width="21.28515625" style="42" customWidth="1"/>
    <col min="2049" max="2049" width="15.7109375" style="42" customWidth="1"/>
    <col min="2050" max="2050" width="17.42578125" style="42" customWidth="1"/>
    <col min="2051" max="2051" width="15" style="42" customWidth="1"/>
    <col min="2052" max="2055" width="0" style="42" hidden="1" customWidth="1"/>
    <col min="2056" max="2056" width="32.85546875" style="42" bestFit="1" customWidth="1"/>
    <col min="2057" max="2297" width="9.140625" style="42"/>
    <col min="2298" max="2298" width="14" style="42" customWidth="1"/>
    <col min="2299" max="2299" width="7.85546875" style="42" customWidth="1"/>
    <col min="2300" max="2300" width="11.42578125" style="42" customWidth="1"/>
    <col min="2301" max="2301" width="9.140625" style="42"/>
    <col min="2302" max="2302" width="53" style="42" customWidth="1"/>
    <col min="2303" max="2303" width="11.85546875" style="42" customWidth="1"/>
    <col min="2304" max="2304" width="21.28515625" style="42" customWidth="1"/>
    <col min="2305" max="2305" width="15.7109375" style="42" customWidth="1"/>
    <col min="2306" max="2306" width="17.42578125" style="42" customWidth="1"/>
    <col min="2307" max="2307" width="15" style="42" customWidth="1"/>
    <col min="2308" max="2311" width="0" style="42" hidden="1" customWidth="1"/>
    <col min="2312" max="2312" width="32.85546875" style="42" bestFit="1" customWidth="1"/>
    <col min="2313" max="2553" width="9.140625" style="42"/>
    <col min="2554" max="2554" width="14" style="42" customWidth="1"/>
    <col min="2555" max="2555" width="7.85546875" style="42" customWidth="1"/>
    <col min="2556" max="2556" width="11.42578125" style="42" customWidth="1"/>
    <col min="2557" max="2557" width="9.140625" style="42"/>
    <col min="2558" max="2558" width="53" style="42" customWidth="1"/>
    <col min="2559" max="2559" width="11.85546875" style="42" customWidth="1"/>
    <col min="2560" max="2560" width="21.28515625" style="42" customWidth="1"/>
    <col min="2561" max="2561" width="15.7109375" style="42" customWidth="1"/>
    <col min="2562" max="2562" width="17.42578125" style="42" customWidth="1"/>
    <col min="2563" max="2563" width="15" style="42" customWidth="1"/>
    <col min="2564" max="2567" width="0" style="42" hidden="1" customWidth="1"/>
    <col min="2568" max="2568" width="32.85546875" style="42" bestFit="1" customWidth="1"/>
    <col min="2569" max="2809" width="9.140625" style="42"/>
    <col min="2810" max="2810" width="14" style="42" customWidth="1"/>
    <col min="2811" max="2811" width="7.85546875" style="42" customWidth="1"/>
    <col min="2812" max="2812" width="11.42578125" style="42" customWidth="1"/>
    <col min="2813" max="2813" width="9.140625" style="42"/>
    <col min="2814" max="2814" width="53" style="42" customWidth="1"/>
    <col min="2815" max="2815" width="11.85546875" style="42" customWidth="1"/>
    <col min="2816" max="2816" width="21.28515625" style="42" customWidth="1"/>
    <col min="2817" max="2817" width="15.7109375" style="42" customWidth="1"/>
    <col min="2818" max="2818" width="17.42578125" style="42" customWidth="1"/>
    <col min="2819" max="2819" width="15" style="42" customWidth="1"/>
    <col min="2820" max="2823" width="0" style="42" hidden="1" customWidth="1"/>
    <col min="2824" max="2824" width="32.85546875" style="42" bestFit="1" customWidth="1"/>
    <col min="2825" max="3065" width="9.140625" style="42"/>
    <col min="3066" max="3066" width="14" style="42" customWidth="1"/>
    <col min="3067" max="3067" width="7.85546875" style="42" customWidth="1"/>
    <col min="3068" max="3068" width="11.42578125" style="42" customWidth="1"/>
    <col min="3069" max="3069" width="9.140625" style="42"/>
    <col min="3070" max="3070" width="53" style="42" customWidth="1"/>
    <col min="3071" max="3071" width="11.85546875" style="42" customWidth="1"/>
    <col min="3072" max="3072" width="21.28515625" style="42" customWidth="1"/>
    <col min="3073" max="3073" width="15.7109375" style="42" customWidth="1"/>
    <col min="3074" max="3074" width="17.42578125" style="42" customWidth="1"/>
    <col min="3075" max="3075" width="15" style="42" customWidth="1"/>
    <col min="3076" max="3079" width="0" style="42" hidden="1" customWidth="1"/>
    <col min="3080" max="3080" width="32.85546875" style="42" bestFit="1" customWidth="1"/>
    <col min="3081" max="3321" width="9.140625" style="42"/>
    <col min="3322" max="3322" width="14" style="42" customWidth="1"/>
    <col min="3323" max="3323" width="7.85546875" style="42" customWidth="1"/>
    <col min="3324" max="3324" width="11.42578125" style="42" customWidth="1"/>
    <col min="3325" max="3325" width="9.140625" style="42"/>
    <col min="3326" max="3326" width="53" style="42" customWidth="1"/>
    <col min="3327" max="3327" width="11.85546875" style="42" customWidth="1"/>
    <col min="3328" max="3328" width="21.28515625" style="42" customWidth="1"/>
    <col min="3329" max="3329" width="15.7109375" style="42" customWidth="1"/>
    <col min="3330" max="3330" width="17.42578125" style="42" customWidth="1"/>
    <col min="3331" max="3331" width="15" style="42" customWidth="1"/>
    <col min="3332" max="3335" width="0" style="42" hidden="1" customWidth="1"/>
    <col min="3336" max="3336" width="32.85546875" style="42" bestFit="1" customWidth="1"/>
    <col min="3337" max="3577" width="9.140625" style="42"/>
    <col min="3578" max="3578" width="14" style="42" customWidth="1"/>
    <col min="3579" max="3579" width="7.85546875" style="42" customWidth="1"/>
    <col min="3580" max="3580" width="11.42578125" style="42" customWidth="1"/>
    <col min="3581" max="3581" width="9.140625" style="42"/>
    <col min="3582" max="3582" width="53" style="42" customWidth="1"/>
    <col min="3583" max="3583" width="11.85546875" style="42" customWidth="1"/>
    <col min="3584" max="3584" width="21.28515625" style="42" customWidth="1"/>
    <col min="3585" max="3585" width="15.7109375" style="42" customWidth="1"/>
    <col min="3586" max="3586" width="17.42578125" style="42" customWidth="1"/>
    <col min="3587" max="3587" width="15" style="42" customWidth="1"/>
    <col min="3588" max="3591" width="0" style="42" hidden="1" customWidth="1"/>
    <col min="3592" max="3592" width="32.85546875" style="42" bestFit="1" customWidth="1"/>
    <col min="3593" max="3833" width="9.140625" style="42"/>
    <col min="3834" max="3834" width="14" style="42" customWidth="1"/>
    <col min="3835" max="3835" width="7.85546875" style="42" customWidth="1"/>
    <col min="3836" max="3836" width="11.42578125" style="42" customWidth="1"/>
    <col min="3837" max="3837" width="9.140625" style="42"/>
    <col min="3838" max="3838" width="53" style="42" customWidth="1"/>
    <col min="3839" max="3839" width="11.85546875" style="42" customWidth="1"/>
    <col min="3840" max="3840" width="21.28515625" style="42" customWidth="1"/>
    <col min="3841" max="3841" width="15.7109375" style="42" customWidth="1"/>
    <col min="3842" max="3842" width="17.42578125" style="42" customWidth="1"/>
    <col min="3843" max="3843" width="15" style="42" customWidth="1"/>
    <col min="3844" max="3847" width="0" style="42" hidden="1" customWidth="1"/>
    <col min="3848" max="3848" width="32.85546875" style="42" bestFit="1" customWidth="1"/>
    <col min="3849" max="4089" width="9.140625" style="42"/>
    <col min="4090" max="4090" width="14" style="42" customWidth="1"/>
    <col min="4091" max="4091" width="7.85546875" style="42" customWidth="1"/>
    <col min="4092" max="4092" width="11.42578125" style="42" customWidth="1"/>
    <col min="4093" max="4093" width="9.140625" style="42"/>
    <col min="4094" max="4094" width="53" style="42" customWidth="1"/>
    <col min="4095" max="4095" width="11.85546875" style="42" customWidth="1"/>
    <col min="4096" max="4096" width="21.28515625" style="42" customWidth="1"/>
    <col min="4097" max="4097" width="15.7109375" style="42" customWidth="1"/>
    <col min="4098" max="4098" width="17.42578125" style="42" customWidth="1"/>
    <col min="4099" max="4099" width="15" style="42" customWidth="1"/>
    <col min="4100" max="4103" width="0" style="42" hidden="1" customWidth="1"/>
    <col min="4104" max="4104" width="32.85546875" style="42" bestFit="1" customWidth="1"/>
    <col min="4105" max="4345" width="9.140625" style="42"/>
    <col min="4346" max="4346" width="14" style="42" customWidth="1"/>
    <col min="4347" max="4347" width="7.85546875" style="42" customWidth="1"/>
    <col min="4348" max="4348" width="11.42578125" style="42" customWidth="1"/>
    <col min="4349" max="4349" width="9.140625" style="42"/>
    <col min="4350" max="4350" width="53" style="42" customWidth="1"/>
    <col min="4351" max="4351" width="11.85546875" style="42" customWidth="1"/>
    <col min="4352" max="4352" width="21.28515625" style="42" customWidth="1"/>
    <col min="4353" max="4353" width="15.7109375" style="42" customWidth="1"/>
    <col min="4354" max="4354" width="17.42578125" style="42" customWidth="1"/>
    <col min="4355" max="4355" width="15" style="42" customWidth="1"/>
    <col min="4356" max="4359" width="0" style="42" hidden="1" customWidth="1"/>
    <col min="4360" max="4360" width="32.85546875" style="42" bestFit="1" customWidth="1"/>
    <col min="4361" max="4601" width="9.140625" style="42"/>
    <col min="4602" max="4602" width="14" style="42" customWidth="1"/>
    <col min="4603" max="4603" width="7.85546875" style="42" customWidth="1"/>
    <col min="4604" max="4604" width="11.42578125" style="42" customWidth="1"/>
    <col min="4605" max="4605" width="9.140625" style="42"/>
    <col min="4606" max="4606" width="53" style="42" customWidth="1"/>
    <col min="4607" max="4607" width="11.85546875" style="42" customWidth="1"/>
    <col min="4608" max="4608" width="21.28515625" style="42" customWidth="1"/>
    <col min="4609" max="4609" width="15.7109375" style="42" customWidth="1"/>
    <col min="4610" max="4610" width="17.42578125" style="42" customWidth="1"/>
    <col min="4611" max="4611" width="15" style="42" customWidth="1"/>
    <col min="4612" max="4615" width="0" style="42" hidden="1" customWidth="1"/>
    <col min="4616" max="4616" width="32.85546875" style="42" bestFit="1" customWidth="1"/>
    <col min="4617" max="4857" width="9.140625" style="42"/>
    <col min="4858" max="4858" width="14" style="42" customWidth="1"/>
    <col min="4859" max="4859" width="7.85546875" style="42" customWidth="1"/>
    <col min="4860" max="4860" width="11.42578125" style="42" customWidth="1"/>
    <col min="4861" max="4861" width="9.140625" style="42"/>
    <col min="4862" max="4862" width="53" style="42" customWidth="1"/>
    <col min="4863" max="4863" width="11.85546875" style="42" customWidth="1"/>
    <col min="4864" max="4864" width="21.28515625" style="42" customWidth="1"/>
    <col min="4865" max="4865" width="15.7109375" style="42" customWidth="1"/>
    <col min="4866" max="4866" width="17.42578125" style="42" customWidth="1"/>
    <col min="4867" max="4867" width="15" style="42" customWidth="1"/>
    <col min="4868" max="4871" width="0" style="42" hidden="1" customWidth="1"/>
    <col min="4872" max="4872" width="32.85546875" style="42" bestFit="1" customWidth="1"/>
    <col min="4873" max="5113" width="9.140625" style="42"/>
    <col min="5114" max="5114" width="14" style="42" customWidth="1"/>
    <col min="5115" max="5115" width="7.85546875" style="42" customWidth="1"/>
    <col min="5116" max="5116" width="11.42578125" style="42" customWidth="1"/>
    <col min="5117" max="5117" width="9.140625" style="42"/>
    <col min="5118" max="5118" width="53" style="42" customWidth="1"/>
    <col min="5119" max="5119" width="11.85546875" style="42" customWidth="1"/>
    <col min="5120" max="5120" width="21.28515625" style="42" customWidth="1"/>
    <col min="5121" max="5121" width="15.7109375" style="42" customWidth="1"/>
    <col min="5122" max="5122" width="17.42578125" style="42" customWidth="1"/>
    <col min="5123" max="5123" width="15" style="42" customWidth="1"/>
    <col min="5124" max="5127" width="0" style="42" hidden="1" customWidth="1"/>
    <col min="5128" max="5128" width="32.85546875" style="42" bestFit="1" customWidth="1"/>
    <col min="5129" max="5369" width="9.140625" style="42"/>
    <col min="5370" max="5370" width="14" style="42" customWidth="1"/>
    <col min="5371" max="5371" width="7.85546875" style="42" customWidth="1"/>
    <col min="5372" max="5372" width="11.42578125" style="42" customWidth="1"/>
    <col min="5373" max="5373" width="9.140625" style="42"/>
    <col min="5374" max="5374" width="53" style="42" customWidth="1"/>
    <col min="5375" max="5375" width="11.85546875" style="42" customWidth="1"/>
    <col min="5376" max="5376" width="21.28515625" style="42" customWidth="1"/>
    <col min="5377" max="5377" width="15.7109375" style="42" customWidth="1"/>
    <col min="5378" max="5378" width="17.42578125" style="42" customWidth="1"/>
    <col min="5379" max="5379" width="15" style="42" customWidth="1"/>
    <col min="5380" max="5383" width="0" style="42" hidden="1" customWidth="1"/>
    <col min="5384" max="5384" width="32.85546875" style="42" bestFit="1" customWidth="1"/>
    <col min="5385" max="5625" width="9.140625" style="42"/>
    <col min="5626" max="5626" width="14" style="42" customWidth="1"/>
    <col min="5627" max="5627" width="7.85546875" style="42" customWidth="1"/>
    <col min="5628" max="5628" width="11.42578125" style="42" customWidth="1"/>
    <col min="5629" max="5629" width="9.140625" style="42"/>
    <col min="5630" max="5630" width="53" style="42" customWidth="1"/>
    <col min="5631" max="5631" width="11.85546875" style="42" customWidth="1"/>
    <col min="5632" max="5632" width="21.28515625" style="42" customWidth="1"/>
    <col min="5633" max="5633" width="15.7109375" style="42" customWidth="1"/>
    <col min="5634" max="5634" width="17.42578125" style="42" customWidth="1"/>
    <col min="5635" max="5635" width="15" style="42" customWidth="1"/>
    <col min="5636" max="5639" width="0" style="42" hidden="1" customWidth="1"/>
    <col min="5640" max="5640" width="32.85546875" style="42" bestFit="1" customWidth="1"/>
    <col min="5641" max="5881" width="9.140625" style="42"/>
    <col min="5882" max="5882" width="14" style="42" customWidth="1"/>
    <col min="5883" max="5883" width="7.85546875" style="42" customWidth="1"/>
    <col min="5884" max="5884" width="11.42578125" style="42" customWidth="1"/>
    <col min="5885" max="5885" width="9.140625" style="42"/>
    <col min="5886" max="5886" width="53" style="42" customWidth="1"/>
    <col min="5887" max="5887" width="11.85546875" style="42" customWidth="1"/>
    <col min="5888" max="5888" width="21.28515625" style="42" customWidth="1"/>
    <col min="5889" max="5889" width="15.7109375" style="42" customWidth="1"/>
    <col min="5890" max="5890" width="17.42578125" style="42" customWidth="1"/>
    <col min="5891" max="5891" width="15" style="42" customWidth="1"/>
    <col min="5892" max="5895" width="0" style="42" hidden="1" customWidth="1"/>
    <col min="5896" max="5896" width="32.85546875" style="42" bestFit="1" customWidth="1"/>
    <col min="5897" max="6137" width="9.140625" style="42"/>
    <col min="6138" max="6138" width="14" style="42" customWidth="1"/>
    <col min="6139" max="6139" width="7.85546875" style="42" customWidth="1"/>
    <col min="6140" max="6140" width="11.42578125" style="42" customWidth="1"/>
    <col min="6141" max="6141" width="9.140625" style="42"/>
    <col min="6142" max="6142" width="53" style="42" customWidth="1"/>
    <col min="6143" max="6143" width="11.85546875" style="42" customWidth="1"/>
    <col min="6144" max="6144" width="21.28515625" style="42" customWidth="1"/>
    <col min="6145" max="6145" width="15.7109375" style="42" customWidth="1"/>
    <col min="6146" max="6146" width="17.42578125" style="42" customWidth="1"/>
    <col min="6147" max="6147" width="15" style="42" customWidth="1"/>
    <col min="6148" max="6151" width="0" style="42" hidden="1" customWidth="1"/>
    <col min="6152" max="6152" width="32.85546875" style="42" bestFit="1" customWidth="1"/>
    <col min="6153" max="6393" width="9.140625" style="42"/>
    <col min="6394" max="6394" width="14" style="42" customWidth="1"/>
    <col min="6395" max="6395" width="7.85546875" style="42" customWidth="1"/>
    <col min="6396" max="6396" width="11.42578125" style="42" customWidth="1"/>
    <col min="6397" max="6397" width="9.140625" style="42"/>
    <col min="6398" max="6398" width="53" style="42" customWidth="1"/>
    <col min="6399" max="6399" width="11.85546875" style="42" customWidth="1"/>
    <col min="6400" max="6400" width="21.28515625" style="42" customWidth="1"/>
    <col min="6401" max="6401" width="15.7109375" style="42" customWidth="1"/>
    <col min="6402" max="6402" width="17.42578125" style="42" customWidth="1"/>
    <col min="6403" max="6403" width="15" style="42" customWidth="1"/>
    <col min="6404" max="6407" width="0" style="42" hidden="1" customWidth="1"/>
    <col min="6408" max="6408" width="32.85546875" style="42" bestFit="1" customWidth="1"/>
    <col min="6409" max="6649" width="9.140625" style="42"/>
    <col min="6650" max="6650" width="14" style="42" customWidth="1"/>
    <col min="6651" max="6651" width="7.85546875" style="42" customWidth="1"/>
    <col min="6652" max="6652" width="11.42578125" style="42" customWidth="1"/>
    <col min="6653" max="6653" width="9.140625" style="42"/>
    <col min="6654" max="6654" width="53" style="42" customWidth="1"/>
    <col min="6655" max="6655" width="11.85546875" style="42" customWidth="1"/>
    <col min="6656" max="6656" width="21.28515625" style="42" customWidth="1"/>
    <col min="6657" max="6657" width="15.7109375" style="42" customWidth="1"/>
    <col min="6658" max="6658" width="17.42578125" style="42" customWidth="1"/>
    <col min="6659" max="6659" width="15" style="42" customWidth="1"/>
    <col min="6660" max="6663" width="0" style="42" hidden="1" customWidth="1"/>
    <col min="6664" max="6664" width="32.85546875" style="42" bestFit="1" customWidth="1"/>
    <col min="6665" max="6905" width="9.140625" style="42"/>
    <col min="6906" max="6906" width="14" style="42" customWidth="1"/>
    <col min="6907" max="6907" width="7.85546875" style="42" customWidth="1"/>
    <col min="6908" max="6908" width="11.42578125" style="42" customWidth="1"/>
    <col min="6909" max="6909" width="9.140625" style="42"/>
    <col min="6910" max="6910" width="53" style="42" customWidth="1"/>
    <col min="6911" max="6911" width="11.85546875" style="42" customWidth="1"/>
    <col min="6912" max="6912" width="21.28515625" style="42" customWidth="1"/>
    <col min="6913" max="6913" width="15.7109375" style="42" customWidth="1"/>
    <col min="6914" max="6914" width="17.42578125" style="42" customWidth="1"/>
    <col min="6915" max="6915" width="15" style="42" customWidth="1"/>
    <col min="6916" max="6919" width="0" style="42" hidden="1" customWidth="1"/>
    <col min="6920" max="6920" width="32.85546875" style="42" bestFit="1" customWidth="1"/>
    <col min="6921" max="7161" width="9.140625" style="42"/>
    <col min="7162" max="7162" width="14" style="42" customWidth="1"/>
    <col min="7163" max="7163" width="7.85546875" style="42" customWidth="1"/>
    <col min="7164" max="7164" width="11.42578125" style="42" customWidth="1"/>
    <col min="7165" max="7165" width="9.140625" style="42"/>
    <col min="7166" max="7166" width="53" style="42" customWidth="1"/>
    <col min="7167" max="7167" width="11.85546875" style="42" customWidth="1"/>
    <col min="7168" max="7168" width="21.28515625" style="42" customWidth="1"/>
    <col min="7169" max="7169" width="15.7109375" style="42" customWidth="1"/>
    <col min="7170" max="7170" width="17.42578125" style="42" customWidth="1"/>
    <col min="7171" max="7171" width="15" style="42" customWidth="1"/>
    <col min="7172" max="7175" width="0" style="42" hidden="1" customWidth="1"/>
    <col min="7176" max="7176" width="32.85546875" style="42" bestFit="1" customWidth="1"/>
    <col min="7177" max="7417" width="9.140625" style="42"/>
    <col min="7418" max="7418" width="14" style="42" customWidth="1"/>
    <col min="7419" max="7419" width="7.85546875" style="42" customWidth="1"/>
    <col min="7420" max="7420" width="11.42578125" style="42" customWidth="1"/>
    <col min="7421" max="7421" width="9.140625" style="42"/>
    <col min="7422" max="7422" width="53" style="42" customWidth="1"/>
    <col min="7423" max="7423" width="11.85546875" style="42" customWidth="1"/>
    <col min="7424" max="7424" width="21.28515625" style="42" customWidth="1"/>
    <col min="7425" max="7425" width="15.7109375" style="42" customWidth="1"/>
    <col min="7426" max="7426" width="17.42578125" style="42" customWidth="1"/>
    <col min="7427" max="7427" width="15" style="42" customWidth="1"/>
    <col min="7428" max="7431" width="0" style="42" hidden="1" customWidth="1"/>
    <col min="7432" max="7432" width="32.85546875" style="42" bestFit="1" customWidth="1"/>
    <col min="7433" max="7673" width="9.140625" style="42"/>
    <col min="7674" max="7674" width="14" style="42" customWidth="1"/>
    <col min="7675" max="7675" width="7.85546875" style="42" customWidth="1"/>
    <col min="7676" max="7676" width="11.42578125" style="42" customWidth="1"/>
    <col min="7677" max="7677" width="9.140625" style="42"/>
    <col min="7678" max="7678" width="53" style="42" customWidth="1"/>
    <col min="7679" max="7679" width="11.85546875" style="42" customWidth="1"/>
    <col min="7680" max="7680" width="21.28515625" style="42" customWidth="1"/>
    <col min="7681" max="7681" width="15.7109375" style="42" customWidth="1"/>
    <col min="7682" max="7682" width="17.42578125" style="42" customWidth="1"/>
    <col min="7683" max="7683" width="15" style="42" customWidth="1"/>
    <col min="7684" max="7687" width="0" style="42" hidden="1" customWidth="1"/>
    <col min="7688" max="7688" width="32.85546875" style="42" bestFit="1" customWidth="1"/>
    <col min="7689" max="7929" width="9.140625" style="42"/>
    <col min="7930" max="7930" width="14" style="42" customWidth="1"/>
    <col min="7931" max="7931" width="7.85546875" style="42" customWidth="1"/>
    <col min="7932" max="7932" width="11.42578125" style="42" customWidth="1"/>
    <col min="7933" max="7933" width="9.140625" style="42"/>
    <col min="7934" max="7934" width="53" style="42" customWidth="1"/>
    <col min="7935" max="7935" width="11.85546875" style="42" customWidth="1"/>
    <col min="7936" max="7936" width="21.28515625" style="42" customWidth="1"/>
    <col min="7937" max="7937" width="15.7109375" style="42" customWidth="1"/>
    <col min="7938" max="7938" width="17.42578125" style="42" customWidth="1"/>
    <col min="7939" max="7939" width="15" style="42" customWidth="1"/>
    <col min="7940" max="7943" width="0" style="42" hidden="1" customWidth="1"/>
    <col min="7944" max="7944" width="32.85546875" style="42" bestFit="1" customWidth="1"/>
    <col min="7945" max="8185" width="9.140625" style="42"/>
    <col min="8186" max="8186" width="14" style="42" customWidth="1"/>
    <col min="8187" max="8187" width="7.85546875" style="42" customWidth="1"/>
    <col min="8188" max="8188" width="11.42578125" style="42" customWidth="1"/>
    <col min="8189" max="8189" width="9.140625" style="42"/>
    <col min="8190" max="8190" width="53" style="42" customWidth="1"/>
    <col min="8191" max="8191" width="11.85546875" style="42" customWidth="1"/>
    <col min="8192" max="8192" width="21.28515625" style="42" customWidth="1"/>
    <col min="8193" max="8193" width="15.7109375" style="42" customWidth="1"/>
    <col min="8194" max="8194" width="17.42578125" style="42" customWidth="1"/>
    <col min="8195" max="8195" width="15" style="42" customWidth="1"/>
    <col min="8196" max="8199" width="0" style="42" hidden="1" customWidth="1"/>
    <col min="8200" max="8200" width="32.85546875" style="42" bestFit="1" customWidth="1"/>
    <col min="8201" max="8441" width="9.140625" style="42"/>
    <col min="8442" max="8442" width="14" style="42" customWidth="1"/>
    <col min="8443" max="8443" width="7.85546875" style="42" customWidth="1"/>
    <col min="8444" max="8444" width="11.42578125" style="42" customWidth="1"/>
    <col min="8445" max="8445" width="9.140625" style="42"/>
    <col min="8446" max="8446" width="53" style="42" customWidth="1"/>
    <col min="8447" max="8447" width="11.85546875" style="42" customWidth="1"/>
    <col min="8448" max="8448" width="21.28515625" style="42" customWidth="1"/>
    <col min="8449" max="8449" width="15.7109375" style="42" customWidth="1"/>
    <col min="8450" max="8450" width="17.42578125" style="42" customWidth="1"/>
    <col min="8451" max="8451" width="15" style="42" customWidth="1"/>
    <col min="8452" max="8455" width="0" style="42" hidden="1" customWidth="1"/>
    <col min="8456" max="8456" width="32.85546875" style="42" bestFit="1" customWidth="1"/>
    <col min="8457" max="8697" width="9.140625" style="42"/>
    <col min="8698" max="8698" width="14" style="42" customWidth="1"/>
    <col min="8699" max="8699" width="7.85546875" style="42" customWidth="1"/>
    <col min="8700" max="8700" width="11.42578125" style="42" customWidth="1"/>
    <col min="8701" max="8701" width="9.140625" style="42"/>
    <col min="8702" max="8702" width="53" style="42" customWidth="1"/>
    <col min="8703" max="8703" width="11.85546875" style="42" customWidth="1"/>
    <col min="8704" max="8704" width="21.28515625" style="42" customWidth="1"/>
    <col min="8705" max="8705" width="15.7109375" style="42" customWidth="1"/>
    <col min="8706" max="8706" width="17.42578125" style="42" customWidth="1"/>
    <col min="8707" max="8707" width="15" style="42" customWidth="1"/>
    <col min="8708" max="8711" width="0" style="42" hidden="1" customWidth="1"/>
    <col min="8712" max="8712" width="32.85546875" style="42" bestFit="1" customWidth="1"/>
    <col min="8713" max="8953" width="9.140625" style="42"/>
    <col min="8954" max="8954" width="14" style="42" customWidth="1"/>
    <col min="8955" max="8955" width="7.85546875" style="42" customWidth="1"/>
    <col min="8956" max="8956" width="11.42578125" style="42" customWidth="1"/>
    <col min="8957" max="8957" width="9.140625" style="42"/>
    <col min="8958" max="8958" width="53" style="42" customWidth="1"/>
    <col min="8959" max="8959" width="11.85546875" style="42" customWidth="1"/>
    <col min="8960" max="8960" width="21.28515625" style="42" customWidth="1"/>
    <col min="8961" max="8961" width="15.7109375" style="42" customWidth="1"/>
    <col min="8962" max="8962" width="17.42578125" style="42" customWidth="1"/>
    <col min="8963" max="8963" width="15" style="42" customWidth="1"/>
    <col min="8964" max="8967" width="0" style="42" hidden="1" customWidth="1"/>
    <col min="8968" max="8968" width="32.85546875" style="42" bestFit="1" customWidth="1"/>
    <col min="8969" max="9209" width="9.140625" style="42"/>
    <col min="9210" max="9210" width="14" style="42" customWidth="1"/>
    <col min="9211" max="9211" width="7.85546875" style="42" customWidth="1"/>
    <col min="9212" max="9212" width="11.42578125" style="42" customWidth="1"/>
    <col min="9213" max="9213" width="9.140625" style="42"/>
    <col min="9214" max="9214" width="53" style="42" customWidth="1"/>
    <col min="9215" max="9215" width="11.85546875" style="42" customWidth="1"/>
    <col min="9216" max="9216" width="21.28515625" style="42" customWidth="1"/>
    <col min="9217" max="9217" width="15.7109375" style="42" customWidth="1"/>
    <col min="9218" max="9218" width="17.42578125" style="42" customWidth="1"/>
    <col min="9219" max="9219" width="15" style="42" customWidth="1"/>
    <col min="9220" max="9223" width="0" style="42" hidden="1" customWidth="1"/>
    <col min="9224" max="9224" width="32.85546875" style="42" bestFit="1" customWidth="1"/>
    <col min="9225" max="9465" width="9.140625" style="42"/>
    <col min="9466" max="9466" width="14" style="42" customWidth="1"/>
    <col min="9467" max="9467" width="7.85546875" style="42" customWidth="1"/>
    <col min="9468" max="9468" width="11.42578125" style="42" customWidth="1"/>
    <col min="9469" max="9469" width="9.140625" style="42"/>
    <col min="9470" max="9470" width="53" style="42" customWidth="1"/>
    <col min="9471" max="9471" width="11.85546875" style="42" customWidth="1"/>
    <col min="9472" max="9472" width="21.28515625" style="42" customWidth="1"/>
    <col min="9473" max="9473" width="15.7109375" style="42" customWidth="1"/>
    <col min="9474" max="9474" width="17.42578125" style="42" customWidth="1"/>
    <col min="9475" max="9475" width="15" style="42" customWidth="1"/>
    <col min="9476" max="9479" width="0" style="42" hidden="1" customWidth="1"/>
    <col min="9480" max="9480" width="32.85546875" style="42" bestFit="1" customWidth="1"/>
    <col min="9481" max="9721" width="9.140625" style="42"/>
    <col min="9722" max="9722" width="14" style="42" customWidth="1"/>
    <col min="9723" max="9723" width="7.85546875" style="42" customWidth="1"/>
    <col min="9724" max="9724" width="11.42578125" style="42" customWidth="1"/>
    <col min="9725" max="9725" width="9.140625" style="42"/>
    <col min="9726" max="9726" width="53" style="42" customWidth="1"/>
    <col min="9727" max="9727" width="11.85546875" style="42" customWidth="1"/>
    <col min="9728" max="9728" width="21.28515625" style="42" customWidth="1"/>
    <col min="9729" max="9729" width="15.7109375" style="42" customWidth="1"/>
    <col min="9730" max="9730" width="17.42578125" style="42" customWidth="1"/>
    <col min="9731" max="9731" width="15" style="42" customWidth="1"/>
    <col min="9732" max="9735" width="0" style="42" hidden="1" customWidth="1"/>
    <col min="9736" max="9736" width="32.85546875" style="42" bestFit="1" customWidth="1"/>
    <col min="9737" max="9977" width="9.140625" style="42"/>
    <col min="9978" max="9978" width="14" style="42" customWidth="1"/>
    <col min="9979" max="9979" width="7.85546875" style="42" customWidth="1"/>
    <col min="9980" max="9980" width="11.42578125" style="42" customWidth="1"/>
    <col min="9981" max="9981" width="9.140625" style="42"/>
    <col min="9982" max="9982" width="53" style="42" customWidth="1"/>
    <col min="9983" max="9983" width="11.85546875" style="42" customWidth="1"/>
    <col min="9984" max="9984" width="21.28515625" style="42" customWidth="1"/>
    <col min="9985" max="9985" width="15.7109375" style="42" customWidth="1"/>
    <col min="9986" max="9986" width="17.42578125" style="42" customWidth="1"/>
    <col min="9987" max="9987" width="15" style="42" customWidth="1"/>
    <col min="9988" max="9991" width="0" style="42" hidden="1" customWidth="1"/>
    <col min="9992" max="9992" width="32.85546875" style="42" bestFit="1" customWidth="1"/>
    <col min="9993" max="10233" width="9.140625" style="42"/>
    <col min="10234" max="10234" width="14" style="42" customWidth="1"/>
    <col min="10235" max="10235" width="7.85546875" style="42" customWidth="1"/>
    <col min="10236" max="10236" width="11.42578125" style="42" customWidth="1"/>
    <col min="10237" max="10237" width="9.140625" style="42"/>
    <col min="10238" max="10238" width="53" style="42" customWidth="1"/>
    <col min="10239" max="10239" width="11.85546875" style="42" customWidth="1"/>
    <col min="10240" max="10240" width="21.28515625" style="42" customWidth="1"/>
    <col min="10241" max="10241" width="15.7109375" style="42" customWidth="1"/>
    <col min="10242" max="10242" width="17.42578125" style="42" customWidth="1"/>
    <col min="10243" max="10243" width="15" style="42" customWidth="1"/>
    <col min="10244" max="10247" width="0" style="42" hidden="1" customWidth="1"/>
    <col min="10248" max="10248" width="32.85546875" style="42" bestFit="1" customWidth="1"/>
    <col min="10249" max="10489" width="9.140625" style="42"/>
    <col min="10490" max="10490" width="14" style="42" customWidth="1"/>
    <col min="10491" max="10491" width="7.85546875" style="42" customWidth="1"/>
    <col min="10492" max="10492" width="11.42578125" style="42" customWidth="1"/>
    <col min="10493" max="10493" width="9.140625" style="42"/>
    <col min="10494" max="10494" width="53" style="42" customWidth="1"/>
    <col min="10495" max="10495" width="11.85546875" style="42" customWidth="1"/>
    <col min="10496" max="10496" width="21.28515625" style="42" customWidth="1"/>
    <col min="10497" max="10497" width="15.7109375" style="42" customWidth="1"/>
    <col min="10498" max="10498" width="17.42578125" style="42" customWidth="1"/>
    <col min="10499" max="10499" width="15" style="42" customWidth="1"/>
    <col min="10500" max="10503" width="0" style="42" hidden="1" customWidth="1"/>
    <col min="10504" max="10504" width="32.85546875" style="42" bestFit="1" customWidth="1"/>
    <col min="10505" max="10745" width="9.140625" style="42"/>
    <col min="10746" max="10746" width="14" style="42" customWidth="1"/>
    <col min="10747" max="10747" width="7.85546875" style="42" customWidth="1"/>
    <col min="10748" max="10748" width="11.42578125" style="42" customWidth="1"/>
    <col min="10749" max="10749" width="9.140625" style="42"/>
    <col min="10750" max="10750" width="53" style="42" customWidth="1"/>
    <col min="10751" max="10751" width="11.85546875" style="42" customWidth="1"/>
    <col min="10752" max="10752" width="21.28515625" style="42" customWidth="1"/>
    <col min="10753" max="10753" width="15.7109375" style="42" customWidth="1"/>
    <col min="10754" max="10754" width="17.42578125" style="42" customWidth="1"/>
    <col min="10755" max="10755" width="15" style="42" customWidth="1"/>
    <col min="10756" max="10759" width="0" style="42" hidden="1" customWidth="1"/>
    <col min="10760" max="10760" width="32.85546875" style="42" bestFit="1" customWidth="1"/>
    <col min="10761" max="11001" width="9.140625" style="42"/>
    <col min="11002" max="11002" width="14" style="42" customWidth="1"/>
    <col min="11003" max="11003" width="7.85546875" style="42" customWidth="1"/>
    <col min="11004" max="11004" width="11.42578125" style="42" customWidth="1"/>
    <col min="11005" max="11005" width="9.140625" style="42"/>
    <col min="11006" max="11006" width="53" style="42" customWidth="1"/>
    <col min="11007" max="11007" width="11.85546875" style="42" customWidth="1"/>
    <col min="11008" max="11008" width="21.28515625" style="42" customWidth="1"/>
    <col min="11009" max="11009" width="15.7109375" style="42" customWidth="1"/>
    <col min="11010" max="11010" width="17.42578125" style="42" customWidth="1"/>
    <col min="11011" max="11011" width="15" style="42" customWidth="1"/>
    <col min="11012" max="11015" width="0" style="42" hidden="1" customWidth="1"/>
    <col min="11016" max="11016" width="32.85546875" style="42" bestFit="1" customWidth="1"/>
    <col min="11017" max="11257" width="9.140625" style="42"/>
    <col min="11258" max="11258" width="14" style="42" customWidth="1"/>
    <col min="11259" max="11259" width="7.85546875" style="42" customWidth="1"/>
    <col min="11260" max="11260" width="11.42578125" style="42" customWidth="1"/>
    <col min="11261" max="11261" width="9.140625" style="42"/>
    <col min="11262" max="11262" width="53" style="42" customWidth="1"/>
    <col min="11263" max="11263" width="11.85546875" style="42" customWidth="1"/>
    <col min="11264" max="11264" width="21.28515625" style="42" customWidth="1"/>
    <col min="11265" max="11265" width="15.7109375" style="42" customWidth="1"/>
    <col min="11266" max="11266" width="17.42578125" style="42" customWidth="1"/>
    <col min="11267" max="11267" width="15" style="42" customWidth="1"/>
    <col min="11268" max="11271" width="0" style="42" hidden="1" customWidth="1"/>
    <col min="11272" max="11272" width="32.85546875" style="42" bestFit="1" customWidth="1"/>
    <col min="11273" max="11513" width="9.140625" style="42"/>
    <col min="11514" max="11514" width="14" style="42" customWidth="1"/>
    <col min="11515" max="11515" width="7.85546875" style="42" customWidth="1"/>
    <col min="11516" max="11516" width="11.42578125" style="42" customWidth="1"/>
    <col min="11517" max="11517" width="9.140625" style="42"/>
    <col min="11518" max="11518" width="53" style="42" customWidth="1"/>
    <col min="11519" max="11519" width="11.85546875" style="42" customWidth="1"/>
    <col min="11520" max="11520" width="21.28515625" style="42" customWidth="1"/>
    <col min="11521" max="11521" width="15.7109375" style="42" customWidth="1"/>
    <col min="11522" max="11522" width="17.42578125" style="42" customWidth="1"/>
    <col min="11523" max="11523" width="15" style="42" customWidth="1"/>
    <col min="11524" max="11527" width="0" style="42" hidden="1" customWidth="1"/>
    <col min="11528" max="11528" width="32.85546875" style="42" bestFit="1" customWidth="1"/>
    <col min="11529" max="11769" width="9.140625" style="42"/>
    <col min="11770" max="11770" width="14" style="42" customWidth="1"/>
    <col min="11771" max="11771" width="7.85546875" style="42" customWidth="1"/>
    <col min="11772" max="11772" width="11.42578125" style="42" customWidth="1"/>
    <col min="11773" max="11773" width="9.140625" style="42"/>
    <col min="11774" max="11774" width="53" style="42" customWidth="1"/>
    <col min="11775" max="11775" width="11.85546875" style="42" customWidth="1"/>
    <col min="11776" max="11776" width="21.28515625" style="42" customWidth="1"/>
    <col min="11777" max="11777" width="15.7109375" style="42" customWidth="1"/>
    <col min="11778" max="11778" width="17.42578125" style="42" customWidth="1"/>
    <col min="11779" max="11779" width="15" style="42" customWidth="1"/>
    <col min="11780" max="11783" width="0" style="42" hidden="1" customWidth="1"/>
    <col min="11784" max="11784" width="32.85546875" style="42" bestFit="1" customWidth="1"/>
    <col min="11785" max="12025" width="9.140625" style="42"/>
    <col min="12026" max="12026" width="14" style="42" customWidth="1"/>
    <col min="12027" max="12027" width="7.85546875" style="42" customWidth="1"/>
    <col min="12028" max="12028" width="11.42578125" style="42" customWidth="1"/>
    <col min="12029" max="12029" width="9.140625" style="42"/>
    <col min="12030" max="12030" width="53" style="42" customWidth="1"/>
    <col min="12031" max="12031" width="11.85546875" style="42" customWidth="1"/>
    <col min="12032" max="12032" width="21.28515625" style="42" customWidth="1"/>
    <col min="12033" max="12033" width="15.7109375" style="42" customWidth="1"/>
    <col min="12034" max="12034" width="17.42578125" style="42" customWidth="1"/>
    <col min="12035" max="12035" width="15" style="42" customWidth="1"/>
    <col min="12036" max="12039" width="0" style="42" hidden="1" customWidth="1"/>
    <col min="12040" max="12040" width="32.85546875" style="42" bestFit="1" customWidth="1"/>
    <col min="12041" max="12281" width="9.140625" style="42"/>
    <col min="12282" max="12282" width="14" style="42" customWidth="1"/>
    <col min="12283" max="12283" width="7.85546875" style="42" customWidth="1"/>
    <col min="12284" max="12284" width="11.42578125" style="42" customWidth="1"/>
    <col min="12285" max="12285" width="9.140625" style="42"/>
    <col min="12286" max="12286" width="53" style="42" customWidth="1"/>
    <col min="12287" max="12287" width="11.85546875" style="42" customWidth="1"/>
    <col min="12288" max="12288" width="21.28515625" style="42" customWidth="1"/>
    <col min="12289" max="12289" width="15.7109375" style="42" customWidth="1"/>
    <col min="12290" max="12290" width="17.42578125" style="42" customWidth="1"/>
    <col min="12291" max="12291" width="15" style="42" customWidth="1"/>
    <col min="12292" max="12295" width="0" style="42" hidden="1" customWidth="1"/>
    <col min="12296" max="12296" width="32.85546875" style="42" bestFit="1" customWidth="1"/>
    <col min="12297" max="12537" width="9.140625" style="42"/>
    <col min="12538" max="12538" width="14" style="42" customWidth="1"/>
    <col min="12539" max="12539" width="7.85546875" style="42" customWidth="1"/>
    <col min="12540" max="12540" width="11.42578125" style="42" customWidth="1"/>
    <col min="12541" max="12541" width="9.140625" style="42"/>
    <col min="12542" max="12542" width="53" style="42" customWidth="1"/>
    <col min="12543" max="12543" width="11.85546875" style="42" customWidth="1"/>
    <col min="12544" max="12544" width="21.28515625" style="42" customWidth="1"/>
    <col min="12545" max="12545" width="15.7109375" style="42" customWidth="1"/>
    <col min="12546" max="12546" width="17.42578125" style="42" customWidth="1"/>
    <col min="12547" max="12547" width="15" style="42" customWidth="1"/>
    <col min="12548" max="12551" width="0" style="42" hidden="1" customWidth="1"/>
    <col min="12552" max="12552" width="32.85546875" style="42" bestFit="1" customWidth="1"/>
    <col min="12553" max="12793" width="9.140625" style="42"/>
    <col min="12794" max="12794" width="14" style="42" customWidth="1"/>
    <col min="12795" max="12795" width="7.85546875" style="42" customWidth="1"/>
    <col min="12796" max="12796" width="11.42578125" style="42" customWidth="1"/>
    <col min="12797" max="12797" width="9.140625" style="42"/>
    <col min="12798" max="12798" width="53" style="42" customWidth="1"/>
    <col min="12799" max="12799" width="11.85546875" style="42" customWidth="1"/>
    <col min="12800" max="12800" width="21.28515625" style="42" customWidth="1"/>
    <col min="12801" max="12801" width="15.7109375" style="42" customWidth="1"/>
    <col min="12802" max="12802" width="17.42578125" style="42" customWidth="1"/>
    <col min="12803" max="12803" width="15" style="42" customWidth="1"/>
    <col min="12804" max="12807" width="0" style="42" hidden="1" customWidth="1"/>
    <col min="12808" max="12808" width="32.85546875" style="42" bestFit="1" customWidth="1"/>
    <col min="12809" max="13049" width="9.140625" style="42"/>
    <col min="13050" max="13050" width="14" style="42" customWidth="1"/>
    <col min="13051" max="13051" width="7.85546875" style="42" customWidth="1"/>
    <col min="13052" max="13052" width="11.42578125" style="42" customWidth="1"/>
    <col min="13053" max="13053" width="9.140625" style="42"/>
    <col min="13054" max="13054" width="53" style="42" customWidth="1"/>
    <col min="13055" max="13055" width="11.85546875" style="42" customWidth="1"/>
    <col min="13056" max="13056" width="21.28515625" style="42" customWidth="1"/>
    <col min="13057" max="13057" width="15.7109375" style="42" customWidth="1"/>
    <col min="13058" max="13058" width="17.42578125" style="42" customWidth="1"/>
    <col min="13059" max="13059" width="15" style="42" customWidth="1"/>
    <col min="13060" max="13063" width="0" style="42" hidden="1" customWidth="1"/>
    <col min="13064" max="13064" width="32.85546875" style="42" bestFit="1" customWidth="1"/>
    <col min="13065" max="13305" width="9.140625" style="42"/>
    <col min="13306" max="13306" width="14" style="42" customWidth="1"/>
    <col min="13307" max="13307" width="7.85546875" style="42" customWidth="1"/>
    <col min="13308" max="13308" width="11.42578125" style="42" customWidth="1"/>
    <col min="13309" max="13309" width="9.140625" style="42"/>
    <col min="13310" max="13310" width="53" style="42" customWidth="1"/>
    <col min="13311" max="13311" width="11.85546875" style="42" customWidth="1"/>
    <col min="13312" max="13312" width="21.28515625" style="42" customWidth="1"/>
    <col min="13313" max="13313" width="15.7109375" style="42" customWidth="1"/>
    <col min="13314" max="13314" width="17.42578125" style="42" customWidth="1"/>
    <col min="13315" max="13315" width="15" style="42" customWidth="1"/>
    <col min="13316" max="13319" width="0" style="42" hidden="1" customWidth="1"/>
    <col min="13320" max="13320" width="32.85546875" style="42" bestFit="1" customWidth="1"/>
    <col min="13321" max="13561" width="9.140625" style="42"/>
    <col min="13562" max="13562" width="14" style="42" customWidth="1"/>
    <col min="13563" max="13563" width="7.85546875" style="42" customWidth="1"/>
    <col min="13564" max="13564" width="11.42578125" style="42" customWidth="1"/>
    <col min="13565" max="13565" width="9.140625" style="42"/>
    <col min="13566" max="13566" width="53" style="42" customWidth="1"/>
    <col min="13567" max="13567" width="11.85546875" style="42" customWidth="1"/>
    <col min="13568" max="13568" width="21.28515625" style="42" customWidth="1"/>
    <col min="13569" max="13569" width="15.7109375" style="42" customWidth="1"/>
    <col min="13570" max="13570" width="17.42578125" style="42" customWidth="1"/>
    <col min="13571" max="13571" width="15" style="42" customWidth="1"/>
    <col min="13572" max="13575" width="0" style="42" hidden="1" customWidth="1"/>
    <col min="13576" max="13576" width="32.85546875" style="42" bestFit="1" customWidth="1"/>
    <col min="13577" max="13817" width="9.140625" style="42"/>
    <col min="13818" max="13818" width="14" style="42" customWidth="1"/>
    <col min="13819" max="13819" width="7.85546875" style="42" customWidth="1"/>
    <col min="13820" max="13820" width="11.42578125" style="42" customWidth="1"/>
    <col min="13821" max="13821" width="9.140625" style="42"/>
    <col min="13822" max="13822" width="53" style="42" customWidth="1"/>
    <col min="13823" max="13823" width="11.85546875" style="42" customWidth="1"/>
    <col min="13824" max="13824" width="21.28515625" style="42" customWidth="1"/>
    <col min="13825" max="13825" width="15.7109375" style="42" customWidth="1"/>
    <col min="13826" max="13826" width="17.42578125" style="42" customWidth="1"/>
    <col min="13827" max="13827" width="15" style="42" customWidth="1"/>
    <col min="13828" max="13831" width="0" style="42" hidden="1" customWidth="1"/>
    <col min="13832" max="13832" width="32.85546875" style="42" bestFit="1" customWidth="1"/>
    <col min="13833" max="14073" width="9.140625" style="42"/>
    <col min="14074" max="14074" width="14" style="42" customWidth="1"/>
    <col min="14075" max="14075" width="7.85546875" style="42" customWidth="1"/>
    <col min="14076" max="14076" width="11.42578125" style="42" customWidth="1"/>
    <col min="14077" max="14077" width="9.140625" style="42"/>
    <col min="14078" max="14078" width="53" style="42" customWidth="1"/>
    <col min="14079" max="14079" width="11.85546875" style="42" customWidth="1"/>
    <col min="14080" max="14080" width="21.28515625" style="42" customWidth="1"/>
    <col min="14081" max="14081" width="15.7109375" style="42" customWidth="1"/>
    <col min="14082" max="14082" width="17.42578125" style="42" customWidth="1"/>
    <col min="14083" max="14083" width="15" style="42" customWidth="1"/>
    <col min="14084" max="14087" width="0" style="42" hidden="1" customWidth="1"/>
    <col min="14088" max="14088" width="32.85546875" style="42" bestFit="1" customWidth="1"/>
    <col min="14089" max="14329" width="9.140625" style="42"/>
    <col min="14330" max="14330" width="14" style="42" customWidth="1"/>
    <col min="14331" max="14331" width="7.85546875" style="42" customWidth="1"/>
    <col min="14332" max="14332" width="11.42578125" style="42" customWidth="1"/>
    <col min="14333" max="14333" width="9.140625" style="42"/>
    <col min="14334" max="14334" width="53" style="42" customWidth="1"/>
    <col min="14335" max="14335" width="11.85546875" style="42" customWidth="1"/>
    <col min="14336" max="14336" width="21.28515625" style="42" customWidth="1"/>
    <col min="14337" max="14337" width="15.7109375" style="42" customWidth="1"/>
    <col min="14338" max="14338" width="17.42578125" style="42" customWidth="1"/>
    <col min="14339" max="14339" width="15" style="42" customWidth="1"/>
    <col min="14340" max="14343" width="0" style="42" hidden="1" customWidth="1"/>
    <col min="14344" max="14344" width="32.85546875" style="42" bestFit="1" customWidth="1"/>
    <col min="14345" max="14585" width="9.140625" style="42"/>
    <col min="14586" max="14586" width="14" style="42" customWidth="1"/>
    <col min="14587" max="14587" width="7.85546875" style="42" customWidth="1"/>
    <col min="14588" max="14588" width="11.42578125" style="42" customWidth="1"/>
    <col min="14589" max="14589" width="9.140625" style="42"/>
    <col min="14590" max="14590" width="53" style="42" customWidth="1"/>
    <col min="14591" max="14591" width="11.85546875" style="42" customWidth="1"/>
    <col min="14592" max="14592" width="21.28515625" style="42" customWidth="1"/>
    <col min="14593" max="14593" width="15.7109375" style="42" customWidth="1"/>
    <col min="14594" max="14594" width="17.42578125" style="42" customWidth="1"/>
    <col min="14595" max="14595" width="15" style="42" customWidth="1"/>
    <col min="14596" max="14599" width="0" style="42" hidden="1" customWidth="1"/>
    <col min="14600" max="14600" width="32.85546875" style="42" bestFit="1" customWidth="1"/>
    <col min="14601" max="14841" width="9.140625" style="42"/>
    <col min="14842" max="14842" width="14" style="42" customWidth="1"/>
    <col min="14843" max="14843" width="7.85546875" style="42" customWidth="1"/>
    <col min="14844" max="14844" width="11.42578125" style="42" customWidth="1"/>
    <col min="14845" max="14845" width="9.140625" style="42"/>
    <col min="14846" max="14846" width="53" style="42" customWidth="1"/>
    <col min="14847" max="14847" width="11.85546875" style="42" customWidth="1"/>
    <col min="14848" max="14848" width="21.28515625" style="42" customWidth="1"/>
    <col min="14849" max="14849" width="15.7109375" style="42" customWidth="1"/>
    <col min="14850" max="14850" width="17.42578125" style="42" customWidth="1"/>
    <col min="14851" max="14851" width="15" style="42" customWidth="1"/>
    <col min="14852" max="14855" width="0" style="42" hidden="1" customWidth="1"/>
    <col min="14856" max="14856" width="32.85546875" style="42" bestFit="1" customWidth="1"/>
    <col min="14857" max="15097" width="9.140625" style="42"/>
    <col min="15098" max="15098" width="14" style="42" customWidth="1"/>
    <col min="15099" max="15099" width="7.85546875" style="42" customWidth="1"/>
    <col min="15100" max="15100" width="11.42578125" style="42" customWidth="1"/>
    <col min="15101" max="15101" width="9.140625" style="42"/>
    <col min="15102" max="15102" width="53" style="42" customWidth="1"/>
    <col min="15103" max="15103" width="11.85546875" style="42" customWidth="1"/>
    <col min="15104" max="15104" width="21.28515625" style="42" customWidth="1"/>
    <col min="15105" max="15105" width="15.7109375" style="42" customWidth="1"/>
    <col min="15106" max="15106" width="17.42578125" style="42" customWidth="1"/>
    <col min="15107" max="15107" width="15" style="42" customWidth="1"/>
    <col min="15108" max="15111" width="0" style="42" hidden="1" customWidth="1"/>
    <col min="15112" max="15112" width="32.85546875" style="42" bestFit="1" customWidth="1"/>
    <col min="15113" max="15353" width="9.140625" style="42"/>
    <col min="15354" max="15354" width="14" style="42" customWidth="1"/>
    <col min="15355" max="15355" width="7.85546875" style="42" customWidth="1"/>
    <col min="15356" max="15356" width="11.42578125" style="42" customWidth="1"/>
    <col min="15357" max="15357" width="9.140625" style="42"/>
    <col min="15358" max="15358" width="53" style="42" customWidth="1"/>
    <col min="15359" max="15359" width="11.85546875" style="42" customWidth="1"/>
    <col min="15360" max="15360" width="21.28515625" style="42" customWidth="1"/>
    <col min="15361" max="15361" width="15.7109375" style="42" customWidth="1"/>
    <col min="15362" max="15362" width="17.42578125" style="42" customWidth="1"/>
    <col min="15363" max="15363" width="15" style="42" customWidth="1"/>
    <col min="15364" max="15367" width="0" style="42" hidden="1" customWidth="1"/>
    <col min="15368" max="15368" width="32.85546875" style="42" bestFit="1" customWidth="1"/>
    <col min="15369" max="15609" width="9.140625" style="42"/>
    <col min="15610" max="15610" width="14" style="42" customWidth="1"/>
    <col min="15611" max="15611" width="7.85546875" style="42" customWidth="1"/>
    <col min="15612" max="15612" width="11.42578125" style="42" customWidth="1"/>
    <col min="15613" max="15613" width="9.140625" style="42"/>
    <col min="15614" max="15614" width="53" style="42" customWidth="1"/>
    <col min="15615" max="15615" width="11.85546875" style="42" customWidth="1"/>
    <col min="15616" max="15616" width="21.28515625" style="42" customWidth="1"/>
    <col min="15617" max="15617" width="15.7109375" style="42" customWidth="1"/>
    <col min="15618" max="15618" width="17.42578125" style="42" customWidth="1"/>
    <col min="15619" max="15619" width="15" style="42" customWidth="1"/>
    <col min="15620" max="15623" width="0" style="42" hidden="1" customWidth="1"/>
    <col min="15624" max="15624" width="32.85546875" style="42" bestFit="1" customWidth="1"/>
    <col min="15625" max="15865" width="9.140625" style="42"/>
    <col min="15866" max="15866" width="14" style="42" customWidth="1"/>
    <col min="15867" max="15867" width="7.85546875" style="42" customWidth="1"/>
    <col min="15868" max="15868" width="11.42578125" style="42" customWidth="1"/>
    <col min="15869" max="15869" width="9.140625" style="42"/>
    <col min="15870" max="15870" width="53" style="42" customWidth="1"/>
    <col min="15871" max="15871" width="11.85546875" style="42" customWidth="1"/>
    <col min="15872" max="15872" width="21.28515625" style="42" customWidth="1"/>
    <col min="15873" max="15873" width="15.7109375" style="42" customWidth="1"/>
    <col min="15874" max="15874" width="17.42578125" style="42" customWidth="1"/>
    <col min="15875" max="15875" width="15" style="42" customWidth="1"/>
    <col min="15876" max="15879" width="0" style="42" hidden="1" customWidth="1"/>
    <col min="15880" max="15880" width="32.85546875" style="42" bestFit="1" customWidth="1"/>
    <col min="15881" max="16121" width="9.140625" style="42"/>
    <col min="16122" max="16122" width="14" style="42" customWidth="1"/>
    <col min="16123" max="16123" width="7.85546875" style="42" customWidth="1"/>
    <col min="16124" max="16124" width="11.42578125" style="42" customWidth="1"/>
    <col min="16125" max="16125" width="9.140625" style="42"/>
    <col min="16126" max="16126" width="53" style="42" customWidth="1"/>
    <col min="16127" max="16127" width="11.85546875" style="42" customWidth="1"/>
    <col min="16128" max="16128" width="21.28515625" style="42" customWidth="1"/>
    <col min="16129" max="16129" width="15.7109375" style="42" customWidth="1"/>
    <col min="16130" max="16130" width="17.42578125" style="42" customWidth="1"/>
    <col min="16131" max="16131" width="15" style="42" customWidth="1"/>
    <col min="16132" max="16135" width="0" style="42" hidden="1" customWidth="1"/>
    <col min="16136" max="16136" width="32.85546875" style="42" bestFit="1" customWidth="1"/>
    <col min="16137" max="16384" width="9.140625" style="42"/>
  </cols>
  <sheetData>
    <row r="4" spans="1:8" x14ac:dyDescent="0.25">
      <c r="A4" s="40" t="s">
        <v>29</v>
      </c>
    </row>
    <row r="5" spans="1:8" ht="18.75" customHeight="1" x14ac:dyDescent="0.25">
      <c r="A5" s="43"/>
      <c r="B5" s="44"/>
      <c r="C5" s="45"/>
      <c r="D5" s="43"/>
      <c r="E5" s="43"/>
      <c r="F5" s="43"/>
      <c r="G5" s="43"/>
    </row>
    <row r="6" spans="1:8" s="40" customFormat="1" ht="90" x14ac:dyDescent="0.25">
      <c r="A6" s="56" t="s">
        <v>0</v>
      </c>
      <c r="B6" s="56" t="s">
        <v>1</v>
      </c>
      <c r="C6" s="57" t="s">
        <v>30</v>
      </c>
      <c r="D6" s="57" t="s">
        <v>121</v>
      </c>
      <c r="E6" s="57" t="s">
        <v>31</v>
      </c>
      <c r="F6" s="57" t="s">
        <v>32</v>
      </c>
      <c r="G6" s="57" t="s">
        <v>33</v>
      </c>
    </row>
    <row r="7" spans="1:8" x14ac:dyDescent="0.25">
      <c r="A7" s="51" t="s">
        <v>120</v>
      </c>
      <c r="B7" s="5" t="s">
        <v>64</v>
      </c>
      <c r="C7" s="52">
        <f>SUMIF(' NTD Portfolio 2016-17 '!$A$44:$A$83,'2017 NTD funding by country '!B7,' NTD Portfolio 2016-17 '!$D$44:$D$83)</f>
        <v>2201467</v>
      </c>
      <c r="D7" s="52">
        <f>SUMIF(' NTD Portfolio 2016-17 '!$A$8:$A$41,'2017 NTD funding by country '!B7,' NTD Portfolio 2016-17 '!$D$8:$D$41)</f>
        <v>0</v>
      </c>
      <c r="E7" s="53">
        <f>SUM(C7:D7)</f>
        <v>2201467</v>
      </c>
      <c r="F7" s="52">
        <v>2201467</v>
      </c>
      <c r="G7" s="52">
        <v>0</v>
      </c>
      <c r="H7" s="49"/>
    </row>
    <row r="8" spans="1:8" x14ac:dyDescent="0.25">
      <c r="A8" s="51" t="s">
        <v>120</v>
      </c>
      <c r="B8" s="5" t="s">
        <v>75</v>
      </c>
      <c r="C8" s="52">
        <f>SUMIF(' NTD Portfolio 2016-17 '!$A$44:$A$83,'2017 NTD funding by country '!B8,' NTD Portfolio 2016-17 '!$D$44:$D$83)</f>
        <v>710125</v>
      </c>
      <c r="D8" s="52">
        <f>SUMIF(' NTD Portfolio 2016-17 '!$A$8:$A$41,'2017 NTD funding by country '!B8,' NTD Portfolio 2016-17 '!$D$8:$D$41)</f>
        <v>0</v>
      </c>
      <c r="E8" s="53">
        <f t="shared" ref="E8:E34" si="0">SUM(C8:D8)</f>
        <v>710125</v>
      </c>
      <c r="F8" s="52">
        <v>710125</v>
      </c>
      <c r="G8" s="52">
        <v>0</v>
      </c>
      <c r="H8" s="49"/>
    </row>
    <row r="9" spans="1:8" x14ac:dyDescent="0.25">
      <c r="A9" s="51" t="s">
        <v>120</v>
      </c>
      <c r="B9" s="5" t="s">
        <v>76</v>
      </c>
      <c r="C9" s="52">
        <f>SUMIF(' NTD Portfolio 2016-17 '!$A$44:$A$83,'2017 NTD funding by country '!B9,' NTD Portfolio 2016-17 '!$D$44:$D$83)</f>
        <v>268119</v>
      </c>
      <c r="D9" s="52">
        <f>SUMIF(' NTD Portfolio 2016-17 '!$A$8:$A$41,'2017 NTD funding by country '!B9,' NTD Portfolio 2016-17 '!$D$8:$D$41)</f>
        <v>0</v>
      </c>
      <c r="E9" s="53">
        <f t="shared" si="0"/>
        <v>268119</v>
      </c>
      <c r="F9" s="52">
        <v>268119</v>
      </c>
      <c r="G9" s="52">
        <v>0</v>
      </c>
      <c r="H9" s="49"/>
    </row>
    <row r="10" spans="1:8" x14ac:dyDescent="0.25">
      <c r="A10" s="51" t="s">
        <v>120</v>
      </c>
      <c r="B10" s="5" t="s">
        <v>65</v>
      </c>
      <c r="C10" s="52">
        <f>SUMIF(' NTD Portfolio 2016-17 '!$A$44:$A$83,'2017 NTD funding by country '!B10,' NTD Portfolio 2016-17 '!$D$44:$D$83)</f>
        <v>460502.9533516558</v>
      </c>
      <c r="D10" s="52">
        <f>SUMIF(' NTD Portfolio 2016-17 '!$A$8:$A$41,'2017 NTD funding by country '!B10,' NTD Portfolio 2016-17 '!$D$8:$D$41)</f>
        <v>0</v>
      </c>
      <c r="E10" s="53">
        <f t="shared" si="0"/>
        <v>460502.9533516558</v>
      </c>
      <c r="F10" s="52">
        <v>365188</v>
      </c>
      <c r="G10" s="52">
        <f>80180+15135</f>
        <v>95315</v>
      </c>
      <c r="H10" s="49"/>
    </row>
    <row r="11" spans="1:8" x14ac:dyDescent="0.25">
      <c r="A11" s="51" t="s">
        <v>120</v>
      </c>
      <c r="B11" s="64" t="s">
        <v>112</v>
      </c>
      <c r="C11" s="52">
        <f>SUMIF(' NTD Portfolio 2016-17 '!$A$44:$A$83,'2017 NTD funding by country '!B11,' NTD Portfolio 2016-17 '!$D$44:$D$83)</f>
        <v>0</v>
      </c>
      <c r="D11" s="52">
        <f>SUMIF(' NTD Portfolio 2016-17 '!$A$8:$A$41,'2017 NTD funding by country '!B11,' NTD Portfolio 2016-17 '!$D$8:$D$41)</f>
        <v>124814</v>
      </c>
      <c r="E11" s="53">
        <f t="shared" si="0"/>
        <v>124814</v>
      </c>
      <c r="F11" s="52">
        <v>124814</v>
      </c>
      <c r="G11" s="52">
        <v>0</v>
      </c>
      <c r="H11" s="49"/>
    </row>
    <row r="12" spans="1:8" x14ac:dyDescent="0.25">
      <c r="A12" s="51" t="s">
        <v>120</v>
      </c>
      <c r="B12" s="64" t="s">
        <v>72</v>
      </c>
      <c r="C12" s="52">
        <f>SUMIF(' NTD Portfolio 2016-17 '!$A$44:$A$83,'2017 NTD funding by country '!B12,' NTD Portfolio 2016-17 '!$D$44:$D$83)</f>
        <v>955783</v>
      </c>
      <c r="D12" s="52">
        <f>SUMIF(' NTD Portfolio 2016-17 '!$A$8:$A$41,'2017 NTD funding by country '!B12,' NTD Portfolio 2016-17 '!$D$8:$D$41)</f>
        <v>84829.65751334955</v>
      </c>
      <c r="E12" s="53">
        <f t="shared" si="0"/>
        <v>1040612.6575133495</v>
      </c>
      <c r="F12" s="52">
        <f>1040613-G12</f>
        <v>1025837</v>
      </c>
      <c r="G12" s="52">
        <v>14776</v>
      </c>
      <c r="H12" s="49"/>
    </row>
    <row r="13" spans="1:8" x14ac:dyDescent="0.25">
      <c r="A13" s="51" t="s">
        <v>120</v>
      </c>
      <c r="B13" s="64" t="s">
        <v>111</v>
      </c>
      <c r="C13" s="52">
        <f>SUMIF(' NTD Portfolio 2016-17 '!$A$44:$A$83,'2017 NTD funding by country '!B13,' NTD Portfolio 2016-17 '!$D$44:$D$83)</f>
        <v>1360132</v>
      </c>
      <c r="D13" s="52">
        <f>SUMIF(' NTD Portfolio 2016-17 '!$A$8:$A$41,'2017 NTD funding by country '!B13,' NTD Portfolio 2016-17 '!$D$8:$D$41)</f>
        <v>235764</v>
      </c>
      <c r="E13" s="53">
        <f t="shared" si="0"/>
        <v>1595896</v>
      </c>
      <c r="F13" s="52">
        <v>1595896</v>
      </c>
      <c r="G13" s="52">
        <v>0</v>
      </c>
      <c r="H13" s="49"/>
    </row>
    <row r="14" spans="1:8" x14ac:dyDescent="0.25">
      <c r="A14" s="51" t="s">
        <v>120</v>
      </c>
      <c r="B14" s="5" t="s">
        <v>66</v>
      </c>
      <c r="C14" s="52">
        <f>SUMIF(' NTD Portfolio 2016-17 '!$A$44:$A$83,'2017 NTD funding by country '!B14,' NTD Portfolio 2016-17 '!$D$44:$D$83)</f>
        <v>829809.19317027996</v>
      </c>
      <c r="D14" s="52">
        <f>SUMIF(' NTD Portfolio 2016-17 '!$A$8:$A$41,'2017 NTD funding by country '!B14,' NTD Portfolio 2016-17 '!$D$8:$D$41)</f>
        <v>0</v>
      </c>
      <c r="E14" s="53">
        <f t="shared" si="0"/>
        <v>829809.19317027996</v>
      </c>
      <c r="F14" s="52">
        <v>829809</v>
      </c>
      <c r="G14" s="52">
        <v>0</v>
      </c>
      <c r="H14" s="49"/>
    </row>
    <row r="15" spans="1:8" x14ac:dyDescent="0.25">
      <c r="A15" s="51" t="s">
        <v>122</v>
      </c>
      <c r="B15" s="64" t="s">
        <v>113</v>
      </c>
      <c r="C15" s="52">
        <f>SUMIF(' NTD Portfolio 2016-17 '!$A$44:$A$83,'2017 NTD funding by country '!B15,' NTD Portfolio 2016-17 '!$D$44:$D$83)</f>
        <v>0</v>
      </c>
      <c r="D15" s="52">
        <f>SUMIF(' NTD Portfolio 2016-17 '!$A$8:$A$41,'2017 NTD funding by country '!B15,' NTD Portfolio 2016-17 '!$D$8:$D$41)</f>
        <v>66511.723073079615</v>
      </c>
      <c r="E15" s="53">
        <f t="shared" si="0"/>
        <v>66511.723073079615</v>
      </c>
      <c r="F15" s="52">
        <v>66511.7</v>
      </c>
      <c r="G15" s="52">
        <v>0</v>
      </c>
      <c r="H15" s="49"/>
    </row>
    <row r="16" spans="1:8" x14ac:dyDescent="0.25">
      <c r="A16" s="51" t="s">
        <v>122</v>
      </c>
      <c r="B16" s="64" t="s">
        <v>126</v>
      </c>
      <c r="C16" s="52">
        <f>SUMIF(' NTD Portfolio 2016-17 '!$A$44:$A$83,'2017 NTD funding by country '!B16,' NTD Portfolio 2016-17 '!$D$44:$D$83)</f>
        <v>8723</v>
      </c>
      <c r="D16" s="52">
        <f>SUMIF(' NTD Portfolio 2016-17 '!$A$8:$A$41,'2017 NTD funding by country '!B16,' NTD Portfolio 2016-17 '!$D$8:$D$41)</f>
        <v>70389</v>
      </c>
      <c r="E16" s="53">
        <f t="shared" ref="E16:E30" si="1">SUM(C16:D16)</f>
        <v>79112</v>
      </c>
      <c r="F16" s="52">
        <v>79112</v>
      </c>
      <c r="G16" s="52"/>
      <c r="H16" s="49"/>
    </row>
    <row r="17" spans="1:8" x14ac:dyDescent="0.25">
      <c r="A17" s="51" t="s">
        <v>122</v>
      </c>
      <c r="B17" s="64" t="s">
        <v>67</v>
      </c>
      <c r="C17" s="52">
        <f>SUMIF(' NTD Portfolio 2016-17 '!$A$44:$A$83,'2017 NTD funding by country '!B17,' NTD Portfolio 2016-17 '!$D$44:$D$83)</f>
        <v>279097.32625805534</v>
      </c>
      <c r="D17" s="52">
        <f>SUMIF(' NTD Portfolio 2016-17 '!$A$8:$A$41,'2017 NTD funding by country '!B17,' NTD Portfolio 2016-17 '!$D$8:$D$41)</f>
        <v>562869</v>
      </c>
      <c r="E17" s="53">
        <f>SUM(C17:D17)</f>
        <v>841966.3262580554</v>
      </c>
      <c r="F17" s="52">
        <f>439884+4268</f>
        <v>444152</v>
      </c>
      <c r="G17" s="52">
        <v>397814</v>
      </c>
      <c r="H17" s="49"/>
    </row>
    <row r="18" spans="1:8" x14ac:dyDescent="0.25">
      <c r="A18" s="51" t="s">
        <v>122</v>
      </c>
      <c r="B18" s="64" t="s">
        <v>71</v>
      </c>
      <c r="C18" s="52">
        <f>SUMIF(' NTD Portfolio 2016-17 '!$A$44:$A$83,'2017 NTD funding by country '!B18,' NTD Portfolio 2016-17 '!$D$44:$D$83)</f>
        <v>14395</v>
      </c>
      <c r="D18" s="52">
        <f>SUMIF(' NTD Portfolio 2016-17 '!$A$8:$A$41,'2017 NTD funding by country '!B18,' NTD Portfolio 2016-17 '!$D$8:$D$41)</f>
        <v>405200</v>
      </c>
      <c r="E18" s="53">
        <f t="shared" si="1"/>
        <v>419595</v>
      </c>
      <c r="F18" s="52">
        <v>381291</v>
      </c>
      <c r="G18" s="52">
        <f>419595-381291</f>
        <v>38304</v>
      </c>
      <c r="H18" s="49"/>
    </row>
    <row r="19" spans="1:8" x14ac:dyDescent="0.25">
      <c r="A19" s="51" t="s">
        <v>122</v>
      </c>
      <c r="B19" s="5" t="s">
        <v>68</v>
      </c>
      <c r="C19" s="52">
        <f>SUMIF(' NTD Portfolio 2016-17 '!$A$44:$A$83,'2017 NTD funding by country '!B19,' NTD Portfolio 2016-17 '!$D$44:$D$83)</f>
        <v>31607.645187580511</v>
      </c>
      <c r="D19" s="52">
        <f>SUMIF(' NTD Portfolio 2016-17 '!$A$8:$A$41,'2017 NTD funding by country '!B19,' NTD Portfolio 2016-17 '!$D$8:$D$41)</f>
        <v>0</v>
      </c>
      <c r="E19" s="53">
        <f t="shared" ref="E19" si="2">SUM(C19:D19)</f>
        <v>31607.645187580511</v>
      </c>
      <c r="F19" s="52">
        <v>0</v>
      </c>
      <c r="G19" s="52">
        <v>31608</v>
      </c>
      <c r="H19" s="49"/>
    </row>
    <row r="20" spans="1:8" x14ac:dyDescent="0.25">
      <c r="A20" s="51" t="s">
        <v>122</v>
      </c>
      <c r="B20" s="64" t="s">
        <v>115</v>
      </c>
      <c r="C20" s="52">
        <f>SUMIF(' NTD Portfolio 2016-17 '!$A$44:$A$83,'2017 NTD funding by country '!B20,' NTD Portfolio 2016-17 '!$D$44:$D$83)</f>
        <v>50004.000320025603</v>
      </c>
      <c r="D20" s="52">
        <f>SUMIF(' NTD Portfolio 2016-17 '!$A$8:$A$41,'2017 NTD funding by country '!B20,' NTD Portfolio 2016-17 '!$D$8:$D$41)</f>
        <v>139997.59980798463</v>
      </c>
      <c r="E20" s="53">
        <f t="shared" si="1"/>
        <v>190001.60012801024</v>
      </c>
      <c r="F20" s="52">
        <v>139101</v>
      </c>
      <c r="G20" s="52">
        <f>E20-F20</f>
        <v>50900.600128010235</v>
      </c>
      <c r="H20" s="49"/>
    </row>
    <row r="21" spans="1:8" x14ac:dyDescent="0.25">
      <c r="A21" s="51" t="s">
        <v>122</v>
      </c>
      <c r="B21" s="64" t="s">
        <v>116</v>
      </c>
      <c r="C21" s="52">
        <f>SUMIF(' NTD Portfolio 2016-17 '!$A$44:$A$83,'2017 NTD funding by country '!B21,' NTD Portfolio 2016-17 '!$D$44:$D$83)</f>
        <v>40437.124078717192</v>
      </c>
      <c r="D21" s="52">
        <f>SUMIF(' NTD Portfolio 2016-17 '!$A$8:$A$41,'2017 NTD funding by country '!B21,' NTD Portfolio 2016-17 '!$D$8:$D$41)</f>
        <v>180981.47317575043</v>
      </c>
      <c r="E21" s="53">
        <f t="shared" si="1"/>
        <v>221418.59725446763</v>
      </c>
      <c r="F21" s="52">
        <v>122830</v>
      </c>
      <c r="G21" s="52">
        <v>98589</v>
      </c>
      <c r="H21" s="49"/>
    </row>
    <row r="22" spans="1:8" x14ac:dyDescent="0.25">
      <c r="A22" s="51" t="s">
        <v>122</v>
      </c>
      <c r="B22" s="64" t="s">
        <v>117</v>
      </c>
      <c r="C22" s="52">
        <f>SUMIF(' NTD Portfolio 2016-17 '!$A$44:$A$83,'2017 NTD funding by country '!B22,' NTD Portfolio 2016-17 '!$D$44:$D$83)</f>
        <v>200899.34576110533</v>
      </c>
      <c r="D22" s="52">
        <f>SUMIF(' NTD Portfolio 2016-17 '!$A$8:$A$41,'2017 NTD funding by country '!B22,' NTD Portfolio 2016-17 '!$D$8:$D$41)</f>
        <v>605148.19999999995</v>
      </c>
      <c r="E22" s="53">
        <f t="shared" si="1"/>
        <v>806047.54576110526</v>
      </c>
      <c r="F22" s="52">
        <f>379504+253884</f>
        <v>633388</v>
      </c>
      <c r="G22" s="52">
        <v>172660</v>
      </c>
      <c r="H22" s="49"/>
    </row>
    <row r="23" spans="1:8" x14ac:dyDescent="0.25">
      <c r="A23" s="51" t="s">
        <v>122</v>
      </c>
      <c r="B23" s="64" t="s">
        <v>118</v>
      </c>
      <c r="C23" s="52">
        <f>SUMIF(' NTD Portfolio 2016-17 '!$A$44:$A$83,'2017 NTD funding by country '!B23,' NTD Portfolio 2016-17 '!$D$44:$D$83)</f>
        <v>0</v>
      </c>
      <c r="D23" s="52">
        <f>SUMIF(' NTD Portfolio 2016-17 '!$A$8:$A$41,'2017 NTD funding by country '!B23,' NTD Portfolio 2016-17 '!$D$8:$D$41)</f>
        <v>119775</v>
      </c>
      <c r="E23" s="53">
        <f t="shared" si="1"/>
        <v>119775</v>
      </c>
      <c r="F23" s="52">
        <v>119775</v>
      </c>
      <c r="G23" s="52">
        <v>0</v>
      </c>
      <c r="H23" s="49"/>
    </row>
    <row r="24" spans="1:8" x14ac:dyDescent="0.25">
      <c r="A24" s="51" t="s">
        <v>122</v>
      </c>
      <c r="B24" s="64" t="s">
        <v>69</v>
      </c>
      <c r="C24" s="52">
        <f>SUMIF(' NTD Portfolio 2016-17 '!$A$44:$A$83,'2017 NTD funding by country '!B24,' NTD Portfolio 2016-17 '!$D$44:$D$83)</f>
        <v>433046.31037322304</v>
      </c>
      <c r="D24" s="52">
        <f>SUMIF(' NTD Portfolio 2016-17 '!$A$8:$A$41,'2017 NTD funding by country '!B24,' NTD Portfolio 2016-17 '!$D$8:$D$41)</f>
        <v>97336.097496420378</v>
      </c>
      <c r="E24" s="53">
        <f t="shared" si="1"/>
        <v>530382.40786964342</v>
      </c>
      <c r="F24" s="52">
        <v>311463</v>
      </c>
      <c r="G24" s="52">
        <v>218919</v>
      </c>
      <c r="H24" s="49"/>
    </row>
    <row r="25" spans="1:8" x14ac:dyDescent="0.25">
      <c r="A25" s="51" t="s">
        <v>122</v>
      </c>
      <c r="B25" s="64" t="s">
        <v>77</v>
      </c>
      <c r="C25" s="52">
        <f>SUMIF(' NTD Portfolio 2016-17 '!$A$44:$A$83,'2017 NTD funding by country '!B25,' NTD Portfolio 2016-17 '!$D$44:$D$83)</f>
        <v>420300</v>
      </c>
      <c r="D25" s="52">
        <f>SUMIF(' NTD Portfolio 2016-17 '!$A$8:$A$41,'2017 NTD funding by country '!B25,' NTD Portfolio 2016-17 '!$D$8:$D$41)</f>
        <v>3170362.6</v>
      </c>
      <c r="E25" s="53">
        <f t="shared" si="1"/>
        <v>3590662.6</v>
      </c>
      <c r="F25" s="52">
        <f>162936+2997514+221529</f>
        <v>3381979</v>
      </c>
      <c r="G25" s="52">
        <v>208683</v>
      </c>
      <c r="H25" s="49"/>
    </row>
    <row r="26" spans="1:8" x14ac:dyDescent="0.25">
      <c r="A26" s="51" t="s">
        <v>122</v>
      </c>
      <c r="B26" s="5" t="s">
        <v>70</v>
      </c>
      <c r="C26" s="52">
        <f>SUMIF(' NTD Portfolio 2016-17 '!$A$44:$A$83,'2017 NTD funding by country '!B26,' NTD Portfolio 2016-17 '!$D$44:$D$83)</f>
        <v>94473</v>
      </c>
      <c r="D26" s="52">
        <f>SUMIF(' NTD Portfolio 2016-17 '!$A$8:$A$41,'2017 NTD funding by country '!B26,' NTD Portfolio 2016-17 '!$D$8:$D$41)</f>
        <v>0</v>
      </c>
      <c r="E26" s="53">
        <f t="shared" ref="E26" si="3">SUM(C26:D26)</f>
        <v>94473</v>
      </c>
      <c r="F26" s="52">
        <v>94473</v>
      </c>
      <c r="G26" s="52">
        <v>0</v>
      </c>
      <c r="H26" s="49"/>
    </row>
    <row r="27" spans="1:8" x14ac:dyDescent="0.25">
      <c r="A27" s="51" t="s">
        <v>122</v>
      </c>
      <c r="B27" s="64" t="s">
        <v>119</v>
      </c>
      <c r="C27" s="52">
        <f>SUMIF(' NTD Portfolio 2016-17 '!$A$44:$A$83,'2017 NTD funding by country '!B27,' NTD Portfolio 2016-17 '!$D$44:$D$83)</f>
        <v>0</v>
      </c>
      <c r="D27" s="52">
        <f>SUMIF(' NTD Portfolio 2016-17 '!$A$8:$A$41,'2017 NTD funding by country '!B27,' NTD Portfolio 2016-17 '!$D$8:$D$41)</f>
        <v>117396</v>
      </c>
      <c r="E27" s="53">
        <f t="shared" si="1"/>
        <v>117396</v>
      </c>
      <c r="F27" s="52">
        <v>102814</v>
      </c>
      <c r="G27" s="52">
        <v>14582</v>
      </c>
      <c r="H27" s="49"/>
    </row>
    <row r="28" spans="1:8" x14ac:dyDescent="0.25">
      <c r="A28" s="51" t="s">
        <v>122</v>
      </c>
      <c r="B28" s="64" t="s">
        <v>114</v>
      </c>
      <c r="C28" s="52">
        <f>SUMIF(' NTD Portfolio 2016-17 '!$A$44:$A$83,'2017 NTD funding by country '!B28,' NTD Portfolio 2016-17 '!$D$44:$D$83)</f>
        <v>0</v>
      </c>
      <c r="D28" s="52">
        <f>SUMIF(' NTD Portfolio 2016-17 '!$A$8:$A$41,'2017 NTD funding by country '!B28,' NTD Portfolio 2016-17 '!$D$8:$D$41)</f>
        <v>43014.048539757561</v>
      </c>
      <c r="E28" s="53">
        <f t="shared" si="1"/>
        <v>43014.048539757561</v>
      </c>
      <c r="F28" s="52">
        <v>0</v>
      </c>
      <c r="G28" s="52">
        <v>43014</v>
      </c>
      <c r="H28" s="49"/>
    </row>
    <row r="29" spans="1:8" x14ac:dyDescent="0.25">
      <c r="A29" s="51"/>
      <c r="B29" s="64" t="s">
        <v>123</v>
      </c>
      <c r="C29" s="52">
        <f>SUMIF(' NTD Portfolio 2016-17 '!$A$44:$A$83,'2017 NTD funding by country '!B29,' NTD Portfolio 2016-17 '!$D$44:$D$83)</f>
        <v>0</v>
      </c>
      <c r="D29" s="52">
        <f>SUMIF(' NTD Portfolio 2016-17 '!$A$8:$A$41,'2017 NTD funding by country '!B29,' NTD Portfolio 2016-17 '!$D$8:$D$41)</f>
        <v>261143.2</v>
      </c>
      <c r="E29" s="53">
        <f t="shared" si="1"/>
        <v>261143.2</v>
      </c>
      <c r="F29" s="52">
        <f>61187+199956</f>
        <v>261143</v>
      </c>
      <c r="G29" s="52">
        <v>0</v>
      </c>
      <c r="H29" s="49"/>
    </row>
    <row r="30" spans="1:8" x14ac:dyDescent="0.25">
      <c r="A30" s="51"/>
      <c r="B30" s="64" t="s">
        <v>110</v>
      </c>
      <c r="C30" s="52">
        <f>SUMIF(' NTD Portfolio 2016-17 '!$A$44:$A$83,'2017 NTD funding by country '!B30,' NTD Portfolio 2016-17 '!$D$44:$D$83)</f>
        <v>0</v>
      </c>
      <c r="D30" s="52">
        <f>SUMIF(' NTD Portfolio 2016-17 '!$A$8:$A$41,'2017 NTD funding by country '!B30,' NTD Portfolio 2016-17 '!$D$8:$D$41)</f>
        <v>98130</v>
      </c>
      <c r="E30" s="53">
        <f t="shared" si="1"/>
        <v>98130</v>
      </c>
      <c r="F30" s="52">
        <v>0</v>
      </c>
      <c r="G30" s="52">
        <v>98130</v>
      </c>
      <c r="H30" s="49"/>
    </row>
    <row r="31" spans="1:8" x14ac:dyDescent="0.25">
      <c r="A31" s="51"/>
      <c r="B31" s="5" t="s">
        <v>78</v>
      </c>
      <c r="C31" s="52">
        <f>SUMIF(' NTD Portfolio 2016-17 '!$A$44:$A$83,'2017 NTD funding by country '!B31,' NTD Portfolio 2016-17 '!$D$44:$D$83)</f>
        <v>36800</v>
      </c>
      <c r="D31" s="52">
        <f>SUMIF(' NTD Portfolio 2016-17 '!$A$8:$A$41,'2017 NTD funding by country '!B31,' NTD Portfolio 2016-17 '!$D$8:$D$41)</f>
        <v>0</v>
      </c>
      <c r="E31" s="53">
        <f t="shared" si="0"/>
        <v>36800</v>
      </c>
      <c r="F31" s="52">
        <v>0</v>
      </c>
      <c r="G31" s="52">
        <v>36800</v>
      </c>
      <c r="H31" s="49"/>
    </row>
    <row r="32" spans="1:8" x14ac:dyDescent="0.25">
      <c r="A32" s="51"/>
      <c r="B32" s="5" t="s">
        <v>74</v>
      </c>
      <c r="C32" s="52">
        <f>SUMIF(' NTD Portfolio 2016-17 '!$A$44:$A$83,'2017 NTD funding by country '!B32,' NTD Portfolio 2016-17 '!$D$44:$D$83)</f>
        <v>3517474</v>
      </c>
      <c r="D32" s="52">
        <f>SUMIF(' NTD Portfolio 2016-17 '!$A$8:$A$41,'2017 NTD funding by country '!B32,' NTD Portfolio 2016-17 '!$D$8:$D$41)</f>
        <v>0</v>
      </c>
      <c r="E32" s="53">
        <f t="shared" si="0"/>
        <v>3517474</v>
      </c>
      <c r="F32" s="52">
        <v>3517474</v>
      </c>
      <c r="G32" s="52">
        <v>0</v>
      </c>
      <c r="H32" s="49"/>
    </row>
    <row r="33" spans="1:8" x14ac:dyDescent="0.25">
      <c r="A33" s="51"/>
      <c r="B33" s="5" t="s">
        <v>80</v>
      </c>
      <c r="C33" s="52">
        <f>SUMIF(' NTD Portfolio 2016-17 '!$A$44:$A$83,'2017 NTD funding by country '!B33,' NTD Portfolio 2016-17 '!$D$44:$D$83)</f>
        <v>43890</v>
      </c>
      <c r="D33" s="52">
        <f>SUMIF(' NTD Portfolio 2016-17 '!$A$8:$A$41,'2017 NTD funding by country '!B33,' NTD Portfolio 2016-17 '!$D$8:$D$41)</f>
        <v>0</v>
      </c>
      <c r="E33" s="53">
        <f t="shared" si="0"/>
        <v>43890</v>
      </c>
      <c r="F33" s="52">
        <v>0</v>
      </c>
      <c r="G33" s="52">
        <v>43890</v>
      </c>
      <c r="H33" s="49"/>
    </row>
    <row r="34" spans="1:8" x14ac:dyDescent="0.25">
      <c r="A34" s="51"/>
      <c r="B34" s="64" t="s">
        <v>73</v>
      </c>
      <c r="C34" s="52">
        <f>SUMIF(' NTD Portfolio 2016-17 '!$A$44:$A$83,'2017 NTD funding by country '!B34,' NTD Portfolio 2016-17 '!$D$44:$D$83)</f>
        <v>393968</v>
      </c>
      <c r="D34" s="52">
        <f>SUMIF(' NTD Portfolio 2016-17 '!$A$8:$A$41,'2017 NTD funding by country '!B34,' NTD Portfolio 2016-17 '!$D$8:$D$41)</f>
        <v>0</v>
      </c>
      <c r="E34" s="53">
        <f t="shared" si="0"/>
        <v>393968</v>
      </c>
      <c r="F34" s="52">
        <v>393968</v>
      </c>
      <c r="G34" s="52">
        <v>0</v>
      </c>
      <c r="H34" s="49"/>
    </row>
    <row r="35" spans="1:8" x14ac:dyDescent="0.25">
      <c r="A35" s="54"/>
      <c r="B35" s="55"/>
      <c r="C35" s="46">
        <f>SUM(C7:C34)</f>
        <v>12351052.898500644</v>
      </c>
      <c r="D35" s="46">
        <f>SUM(D7:D34)</f>
        <v>6383661.5996063417</v>
      </c>
      <c r="E35" s="46">
        <f>SUM(E7:E34)</f>
        <v>18734714.498106983</v>
      </c>
      <c r="F35" s="46">
        <f>SUM(F7:F34)</f>
        <v>17170729.699999999</v>
      </c>
      <c r="G35" s="46">
        <f>SUM(G7:G34)</f>
        <v>1563984.6001280104</v>
      </c>
      <c r="H35" s="49"/>
    </row>
    <row r="36" spans="1:8" x14ac:dyDescent="0.25">
      <c r="A36" s="47"/>
      <c r="B36" s="48"/>
      <c r="E36" s="49">
        <f>E35-' NTD Portfolio 2016-17 '!D84</f>
        <v>0</v>
      </c>
      <c r="G36" s="67">
        <f>E35-F35-G35</f>
        <v>0.19797897292301059</v>
      </c>
      <c r="H36" s="49"/>
    </row>
    <row r="37" spans="1:8" x14ac:dyDescent="0.25">
      <c r="A37" s="47" t="s">
        <v>11</v>
      </c>
      <c r="B37" s="48"/>
      <c r="H37" s="49"/>
    </row>
    <row r="38" spans="1:8" x14ac:dyDescent="0.25">
      <c r="A38" s="15"/>
      <c r="B38" s="48"/>
      <c r="E38" s="49"/>
    </row>
    <row r="39" spans="1:8" x14ac:dyDescent="0.25">
      <c r="A39" s="71" t="s">
        <v>133</v>
      </c>
      <c r="C39" s="10"/>
      <c r="D39" s="15"/>
      <c r="E39" s="1"/>
    </row>
    <row r="40" spans="1:8" ht="14.25" x14ac:dyDescent="0.2">
      <c r="A40" s="47" t="s">
        <v>137</v>
      </c>
      <c r="B40" s="10"/>
      <c r="C40" s="10"/>
      <c r="D40" s="15"/>
    </row>
    <row r="41" spans="1:8" ht="14.25" x14ac:dyDescent="0.2">
      <c r="A41" s="51" t="s">
        <v>122</v>
      </c>
      <c r="B41" s="64" t="s">
        <v>116</v>
      </c>
      <c r="C41" s="64"/>
      <c r="D41" s="7">
        <f>153537/1.25</f>
        <v>122829.6</v>
      </c>
    </row>
    <row r="42" spans="1:8" ht="14.25" x14ac:dyDescent="0.2">
      <c r="A42" s="51" t="s">
        <v>122</v>
      </c>
      <c r="B42" s="64" t="s">
        <v>67</v>
      </c>
      <c r="C42" s="64"/>
      <c r="D42" s="7">
        <f>5335/1.25</f>
        <v>4268</v>
      </c>
    </row>
    <row r="43" spans="1:8" ht="14.25" x14ac:dyDescent="0.2">
      <c r="A43" s="51"/>
      <c r="B43" s="64" t="s">
        <v>123</v>
      </c>
      <c r="C43" s="64"/>
      <c r="D43" s="7">
        <f>(76484/1.25)</f>
        <v>61187.199999999997</v>
      </c>
    </row>
    <row r="44" spans="1:8" ht="14.25" x14ac:dyDescent="0.2">
      <c r="A44" s="51" t="s">
        <v>122</v>
      </c>
      <c r="B44" s="64" t="s">
        <v>117</v>
      </c>
      <c r="C44" s="64"/>
      <c r="D44" s="7">
        <f>(474379/1.25)</f>
        <v>379503.2</v>
      </c>
    </row>
    <row r="45" spans="1:8" ht="14.25" x14ac:dyDescent="0.2">
      <c r="A45" s="51" t="s">
        <v>122</v>
      </c>
      <c r="B45" s="64" t="s">
        <v>77</v>
      </c>
      <c r="C45" s="64"/>
      <c r="D45" s="7">
        <v>384466</v>
      </c>
    </row>
    <row r="46" spans="1:8" s="50" customFormat="1" x14ac:dyDescent="0.25">
      <c r="A46" s="47"/>
      <c r="B46" s="10"/>
      <c r="C46" s="10"/>
      <c r="D46" s="60">
        <f>SUM(D41:D45)</f>
        <v>952254</v>
      </c>
      <c r="E46" s="42"/>
      <c r="F46" s="42"/>
      <c r="G46" s="42"/>
    </row>
    <row r="47" spans="1:8" s="50" customFormat="1" x14ac:dyDescent="0.25">
      <c r="A47" s="47"/>
      <c r="B47" s="48"/>
      <c r="C47" s="40"/>
      <c r="D47" s="42"/>
      <c r="E47" s="42"/>
      <c r="F47" s="42"/>
      <c r="G47" s="42"/>
    </row>
    <row r="48" spans="1:8" s="50" customFormat="1" x14ac:dyDescent="0.25">
      <c r="A48" s="47"/>
      <c r="B48" s="48"/>
      <c r="C48" s="40"/>
      <c r="D48" s="42"/>
      <c r="E48" s="42"/>
      <c r="F48" s="42"/>
      <c r="G48" s="42"/>
    </row>
    <row r="49" spans="1:8" s="50" customFormat="1" x14ac:dyDescent="0.25">
      <c r="A49" s="47"/>
      <c r="B49" s="48"/>
      <c r="C49" s="40"/>
      <c r="D49" s="42"/>
      <c r="E49" s="42"/>
      <c r="F49" s="42"/>
      <c r="G49" s="42"/>
      <c r="H49" s="42"/>
    </row>
    <row r="50" spans="1:8" s="50" customFormat="1" x14ac:dyDescent="0.25">
      <c r="A50" s="47"/>
      <c r="B50" s="48"/>
      <c r="C50" s="40"/>
      <c r="D50" s="42"/>
      <c r="E50" s="42"/>
      <c r="F50" s="42"/>
      <c r="G50" s="42"/>
      <c r="H50" s="42"/>
    </row>
    <row r="51" spans="1:8" s="50" customFormat="1" x14ac:dyDescent="0.25">
      <c r="A51" s="47"/>
      <c r="B51" s="48"/>
      <c r="C51" s="40"/>
      <c r="D51" s="42"/>
      <c r="E51" s="42"/>
      <c r="F51" s="42"/>
      <c r="G51" s="42"/>
      <c r="H51" s="42"/>
    </row>
    <row r="52" spans="1:8" s="50" customFormat="1" x14ac:dyDescent="0.25">
      <c r="A52" s="47"/>
      <c r="B52" s="48"/>
      <c r="C52" s="40"/>
      <c r="D52" s="42"/>
      <c r="E52" s="42"/>
      <c r="F52" s="42"/>
      <c r="G52" s="42"/>
      <c r="H52" s="42"/>
    </row>
    <row r="53" spans="1:8" s="50" customFormat="1" x14ac:dyDescent="0.25">
      <c r="A53" s="47"/>
      <c r="B53" s="48"/>
      <c r="C53" s="40"/>
      <c r="D53" s="42"/>
      <c r="E53" s="42"/>
      <c r="F53" s="42"/>
      <c r="G53" s="42"/>
      <c r="H53" s="42"/>
    </row>
    <row r="54" spans="1:8" s="50" customFormat="1" x14ac:dyDescent="0.25">
      <c r="A54" s="47"/>
      <c r="B54" s="48"/>
      <c r="C54" s="40"/>
      <c r="D54" s="42"/>
      <c r="E54" s="42"/>
      <c r="F54" s="42"/>
      <c r="G54" s="42"/>
      <c r="H54" s="42"/>
    </row>
    <row r="55" spans="1:8" s="50" customFormat="1" x14ac:dyDescent="0.25">
      <c r="A55" s="47"/>
      <c r="B55" s="48"/>
      <c r="C55" s="40"/>
      <c r="D55" s="42"/>
      <c r="E55" s="42"/>
      <c r="F55" s="42"/>
      <c r="G55" s="42"/>
      <c r="H55" s="42"/>
    </row>
    <row r="56" spans="1:8" s="50" customFormat="1" x14ac:dyDescent="0.25">
      <c r="A56" s="47"/>
      <c r="B56" s="48"/>
      <c r="C56" s="40"/>
      <c r="D56" s="42"/>
      <c r="E56" s="42"/>
      <c r="F56" s="42"/>
      <c r="G56" s="42"/>
      <c r="H56" s="42"/>
    </row>
    <row r="57" spans="1:8" s="50" customFormat="1" x14ac:dyDescent="0.25">
      <c r="A57" s="47"/>
      <c r="B57" s="48"/>
      <c r="C57" s="40"/>
      <c r="D57" s="42"/>
      <c r="E57" s="42"/>
      <c r="F57" s="42"/>
      <c r="G57" s="42"/>
      <c r="H57" s="42"/>
    </row>
    <row r="58" spans="1:8" s="50" customFormat="1" x14ac:dyDescent="0.25">
      <c r="A58" s="47"/>
      <c r="B58" s="48"/>
      <c r="C58" s="40"/>
      <c r="D58" s="42"/>
      <c r="E58" s="42"/>
      <c r="F58" s="42"/>
      <c r="G58" s="42"/>
      <c r="H58" s="42"/>
    </row>
    <row r="59" spans="1:8" s="50" customFormat="1" x14ac:dyDescent="0.25">
      <c r="A59" s="47"/>
      <c r="B59" s="48"/>
      <c r="C59" s="40"/>
      <c r="D59" s="42"/>
      <c r="E59" s="42"/>
      <c r="F59" s="42"/>
      <c r="G59" s="42"/>
      <c r="H59" s="42"/>
    </row>
    <row r="60" spans="1:8" s="50" customFormat="1" x14ac:dyDescent="0.25">
      <c r="A60" s="47"/>
      <c r="B60" s="48"/>
      <c r="C60" s="40"/>
      <c r="D60" s="42"/>
      <c r="E60" s="42"/>
      <c r="F60" s="42"/>
      <c r="G60" s="42"/>
      <c r="H60" s="42"/>
    </row>
    <row r="61" spans="1:8" s="50" customFormat="1" x14ac:dyDescent="0.25">
      <c r="A61" s="47"/>
      <c r="B61" s="48"/>
      <c r="C61" s="40"/>
      <c r="D61" s="42"/>
      <c r="E61" s="42"/>
      <c r="F61" s="42"/>
      <c r="G61" s="42"/>
      <c r="H61" s="42"/>
    </row>
    <row r="62" spans="1:8" s="50" customFormat="1" x14ac:dyDescent="0.25">
      <c r="A62" s="47"/>
      <c r="B62" s="48"/>
      <c r="C62" s="40"/>
      <c r="D62" s="42"/>
      <c r="E62" s="42"/>
      <c r="F62" s="42"/>
      <c r="G62" s="42"/>
      <c r="H62" s="42"/>
    </row>
    <row r="63" spans="1:8" s="50" customFormat="1" x14ac:dyDescent="0.25">
      <c r="A63" s="47"/>
      <c r="B63" s="48"/>
      <c r="C63" s="40"/>
      <c r="D63" s="42"/>
      <c r="E63" s="42"/>
      <c r="F63" s="42"/>
      <c r="G63" s="42"/>
      <c r="H63" s="42"/>
    </row>
    <row r="64" spans="1:8" s="50" customFormat="1" x14ac:dyDescent="0.25">
      <c r="A64" s="47"/>
      <c r="B64" s="48"/>
      <c r="C64" s="40"/>
      <c r="D64" s="42"/>
      <c r="E64" s="42"/>
      <c r="F64" s="42"/>
      <c r="G64" s="42"/>
      <c r="H64" s="42"/>
    </row>
    <row r="65" spans="1:8" s="50" customFormat="1" x14ac:dyDescent="0.25">
      <c r="A65" s="47"/>
      <c r="B65" s="48"/>
      <c r="C65" s="40"/>
      <c r="D65" s="42"/>
      <c r="E65" s="42"/>
      <c r="F65" s="42"/>
      <c r="G65" s="42"/>
      <c r="H65" s="42"/>
    </row>
    <row r="66" spans="1:8" s="50" customFormat="1" x14ac:dyDescent="0.25">
      <c r="A66" s="47"/>
      <c r="B66" s="48"/>
      <c r="C66" s="40"/>
      <c r="D66" s="42"/>
      <c r="E66" s="42"/>
      <c r="F66" s="42"/>
      <c r="G66" s="42"/>
      <c r="H66" s="42"/>
    </row>
    <row r="67" spans="1:8" s="50" customFormat="1" x14ac:dyDescent="0.25">
      <c r="A67" s="47"/>
      <c r="B67" s="48"/>
      <c r="C67" s="40"/>
      <c r="D67" s="42"/>
      <c r="E67" s="42"/>
      <c r="F67" s="42"/>
      <c r="G67" s="42"/>
      <c r="H67" s="42"/>
    </row>
    <row r="68" spans="1:8" s="50" customFormat="1" x14ac:dyDescent="0.25">
      <c r="A68" s="47"/>
      <c r="B68" s="48"/>
      <c r="C68" s="40"/>
      <c r="D68" s="42"/>
      <c r="E68" s="42"/>
      <c r="F68" s="42"/>
      <c r="G68" s="42"/>
      <c r="H68" s="42"/>
    </row>
    <row r="69" spans="1:8" s="50" customFormat="1" x14ac:dyDescent="0.25">
      <c r="A69" s="47"/>
      <c r="B69" s="48"/>
      <c r="C69" s="40"/>
      <c r="D69" s="42"/>
      <c r="E69" s="42"/>
      <c r="F69" s="42"/>
      <c r="G69" s="42"/>
      <c r="H69" s="42"/>
    </row>
    <row r="70" spans="1:8" s="50" customFormat="1" x14ac:dyDescent="0.25">
      <c r="A70" s="47"/>
      <c r="B70" s="48"/>
      <c r="C70" s="40"/>
      <c r="D70" s="42"/>
      <c r="E70" s="42"/>
      <c r="F70" s="42"/>
      <c r="G70" s="42"/>
      <c r="H70" s="42"/>
    </row>
    <row r="71" spans="1:8" s="50" customFormat="1" x14ac:dyDescent="0.25">
      <c r="A71" s="47"/>
      <c r="B71" s="48"/>
      <c r="C71" s="40"/>
      <c r="D71" s="42"/>
      <c r="E71" s="42"/>
      <c r="F71" s="42"/>
      <c r="G71" s="42"/>
      <c r="H71" s="42"/>
    </row>
    <row r="72" spans="1:8" s="50" customFormat="1" x14ac:dyDescent="0.25">
      <c r="A72" s="47"/>
      <c r="B72" s="48"/>
      <c r="C72" s="40"/>
      <c r="D72" s="42"/>
      <c r="E72" s="42"/>
      <c r="F72" s="42"/>
      <c r="G72" s="42"/>
      <c r="H72" s="42"/>
    </row>
    <row r="73" spans="1:8" s="50" customFormat="1" x14ac:dyDescent="0.25">
      <c r="A73" s="47"/>
      <c r="B73" s="48"/>
      <c r="C73" s="40"/>
      <c r="D73" s="42"/>
      <c r="E73" s="42"/>
      <c r="F73" s="42"/>
      <c r="G73" s="42"/>
      <c r="H73" s="42"/>
    </row>
    <row r="74" spans="1:8" s="50" customFormat="1" x14ac:dyDescent="0.25">
      <c r="A74" s="47"/>
      <c r="B74" s="48"/>
      <c r="C74" s="40"/>
      <c r="D74" s="42"/>
      <c r="E74" s="42"/>
      <c r="F74" s="42"/>
      <c r="G74" s="42"/>
      <c r="H74" s="42"/>
    </row>
    <row r="75" spans="1:8" s="50" customFormat="1" x14ac:dyDescent="0.25">
      <c r="A75" s="47"/>
      <c r="B75" s="48"/>
      <c r="C75" s="40"/>
      <c r="D75" s="42"/>
      <c r="E75" s="42"/>
      <c r="F75" s="42"/>
      <c r="G75" s="42"/>
      <c r="H75" s="42"/>
    </row>
    <row r="76" spans="1:8" s="50" customFormat="1" x14ac:dyDescent="0.25">
      <c r="A76" s="47"/>
      <c r="B76" s="48"/>
      <c r="C76" s="40"/>
      <c r="D76" s="42"/>
      <c r="E76" s="42"/>
      <c r="F76" s="42"/>
      <c r="G76" s="42"/>
      <c r="H76" s="42"/>
    </row>
    <row r="77" spans="1:8" s="50" customFormat="1" x14ac:dyDescent="0.25">
      <c r="A77" s="47"/>
      <c r="B77" s="48"/>
      <c r="C77" s="40"/>
      <c r="D77" s="42"/>
      <c r="E77" s="42"/>
      <c r="F77" s="42"/>
      <c r="G77" s="42"/>
      <c r="H77" s="42"/>
    </row>
    <row r="78" spans="1:8" s="50" customFormat="1" x14ac:dyDescent="0.25">
      <c r="A78" s="47"/>
      <c r="B78" s="48"/>
      <c r="C78" s="40"/>
      <c r="D78" s="42"/>
      <c r="E78" s="42"/>
      <c r="F78" s="42"/>
      <c r="G78" s="42"/>
      <c r="H78" s="42"/>
    </row>
    <row r="79" spans="1:8" s="50" customFormat="1" x14ac:dyDescent="0.25">
      <c r="A79" s="47"/>
      <c r="B79" s="48"/>
      <c r="C79" s="40"/>
      <c r="D79" s="42"/>
      <c r="E79" s="42"/>
      <c r="F79" s="42"/>
      <c r="G79" s="42"/>
      <c r="H79" s="42"/>
    </row>
    <row r="80" spans="1:8" s="50" customFormat="1" x14ac:dyDescent="0.25">
      <c r="A80" s="47"/>
      <c r="B80" s="48"/>
      <c r="C80" s="40"/>
      <c r="D80" s="42"/>
      <c r="E80" s="42"/>
      <c r="F80" s="42"/>
      <c r="G80" s="42"/>
      <c r="H80" s="42"/>
    </row>
    <row r="81" spans="1:8" s="50" customFormat="1" x14ac:dyDescent="0.25">
      <c r="A81" s="47"/>
      <c r="B81" s="48"/>
      <c r="C81" s="40"/>
      <c r="D81" s="42"/>
      <c r="E81" s="42"/>
      <c r="F81" s="42"/>
      <c r="G81" s="42"/>
      <c r="H81" s="42"/>
    </row>
    <row r="82" spans="1:8" s="50" customFormat="1" x14ac:dyDescent="0.25">
      <c r="A82" s="47"/>
      <c r="B82" s="48"/>
      <c r="C82" s="40"/>
      <c r="D82" s="42"/>
      <c r="E82" s="42"/>
      <c r="F82" s="42"/>
      <c r="G82" s="42"/>
      <c r="H82" s="42"/>
    </row>
    <row r="83" spans="1:8" s="50" customFormat="1" x14ac:dyDescent="0.25">
      <c r="A83" s="47"/>
      <c r="B83" s="48"/>
      <c r="C83" s="40"/>
      <c r="D83" s="42"/>
      <c r="E83" s="42"/>
      <c r="F83" s="42"/>
      <c r="G83" s="42"/>
      <c r="H83" s="42"/>
    </row>
    <row r="84" spans="1:8" s="50" customFormat="1" x14ac:dyDescent="0.25">
      <c r="A84" s="47"/>
      <c r="B84" s="48"/>
      <c r="C84" s="40"/>
      <c r="D84" s="42"/>
      <c r="E84" s="42"/>
      <c r="F84" s="42"/>
      <c r="G84" s="42"/>
      <c r="H84" s="42"/>
    </row>
    <row r="85" spans="1:8" s="50" customFormat="1" x14ac:dyDescent="0.25">
      <c r="A85" s="47"/>
      <c r="B85" s="48"/>
      <c r="C85" s="40"/>
      <c r="D85" s="42"/>
      <c r="E85" s="42"/>
      <c r="F85" s="42"/>
      <c r="G85" s="42"/>
      <c r="H85" s="42"/>
    </row>
    <row r="86" spans="1:8" s="50" customFormat="1" x14ac:dyDescent="0.25">
      <c r="A86" s="47"/>
      <c r="B86" s="48"/>
      <c r="C86" s="40"/>
      <c r="D86" s="42"/>
      <c r="E86" s="42"/>
      <c r="F86" s="42"/>
      <c r="G86" s="42"/>
      <c r="H86" s="42"/>
    </row>
    <row r="87" spans="1:8" s="50" customFormat="1" x14ac:dyDescent="0.25">
      <c r="A87" s="47"/>
      <c r="B87" s="48"/>
      <c r="C87" s="40"/>
      <c r="D87" s="42"/>
      <c r="E87" s="42"/>
      <c r="F87" s="42"/>
      <c r="G87" s="42"/>
      <c r="H87" s="42"/>
    </row>
    <row r="88" spans="1:8" s="50" customFormat="1" x14ac:dyDescent="0.25">
      <c r="A88" s="47"/>
      <c r="B88" s="48"/>
      <c r="C88" s="40"/>
      <c r="D88" s="42"/>
      <c r="E88" s="42"/>
      <c r="F88" s="42"/>
      <c r="G88" s="42"/>
      <c r="H88" s="42"/>
    </row>
    <row r="89" spans="1:8" s="50" customFormat="1" x14ac:dyDescent="0.25">
      <c r="A89" s="47"/>
      <c r="B89" s="48"/>
      <c r="C89" s="40"/>
      <c r="D89" s="42"/>
      <c r="E89" s="42"/>
      <c r="F89" s="42"/>
      <c r="G89" s="42"/>
      <c r="H89" s="42"/>
    </row>
    <row r="90" spans="1:8" s="50" customFormat="1" x14ac:dyDescent="0.25">
      <c r="A90" s="47"/>
      <c r="B90" s="48"/>
      <c r="C90" s="40"/>
      <c r="D90" s="42"/>
      <c r="E90" s="42"/>
      <c r="F90" s="42"/>
      <c r="G90" s="42"/>
      <c r="H90" s="42"/>
    </row>
    <row r="91" spans="1:8" s="50" customFormat="1" x14ac:dyDescent="0.25">
      <c r="A91" s="47"/>
      <c r="B91" s="48"/>
      <c r="C91" s="40"/>
      <c r="D91" s="42"/>
      <c r="E91" s="42"/>
      <c r="F91" s="42"/>
      <c r="G91" s="42"/>
      <c r="H91" s="42"/>
    </row>
    <row r="92" spans="1:8" s="50" customFormat="1" x14ac:dyDescent="0.25">
      <c r="A92" s="47"/>
      <c r="B92" s="48"/>
      <c r="C92" s="40"/>
      <c r="D92" s="42"/>
      <c r="E92" s="42"/>
      <c r="F92" s="42"/>
      <c r="G92" s="42"/>
      <c r="H92" s="42"/>
    </row>
    <row r="93" spans="1:8" s="50" customFormat="1" x14ac:dyDescent="0.25">
      <c r="A93" s="47"/>
      <c r="B93" s="48"/>
      <c r="C93" s="40"/>
      <c r="D93" s="42"/>
      <c r="E93" s="42"/>
      <c r="F93" s="42"/>
      <c r="G93" s="42"/>
      <c r="H93" s="42"/>
    </row>
    <row r="94" spans="1:8" s="50" customFormat="1" x14ac:dyDescent="0.25">
      <c r="A94" s="47"/>
      <c r="B94" s="48"/>
      <c r="C94" s="40"/>
      <c r="D94" s="42"/>
      <c r="E94" s="42"/>
      <c r="F94" s="42"/>
      <c r="G94" s="42"/>
      <c r="H94" s="42"/>
    </row>
    <row r="95" spans="1:8" s="50" customFormat="1" x14ac:dyDescent="0.25">
      <c r="A95" s="47"/>
      <c r="B95" s="48"/>
      <c r="C95" s="40"/>
      <c r="D95" s="42"/>
      <c r="E95" s="42"/>
      <c r="F95" s="42"/>
      <c r="G95" s="42"/>
      <c r="H95" s="42"/>
    </row>
    <row r="96" spans="1:8" s="50" customFormat="1" x14ac:dyDescent="0.25">
      <c r="A96" s="47"/>
      <c r="B96" s="48"/>
      <c r="C96" s="40"/>
      <c r="D96" s="42"/>
      <c r="E96" s="42"/>
      <c r="F96" s="42"/>
      <c r="G96" s="42"/>
      <c r="H96" s="42"/>
    </row>
    <row r="97" spans="1:8" s="50" customFormat="1" x14ac:dyDescent="0.25">
      <c r="A97" s="47"/>
      <c r="B97" s="48"/>
      <c r="C97" s="40"/>
      <c r="D97" s="42"/>
      <c r="E97" s="42"/>
      <c r="F97" s="42"/>
      <c r="G97" s="42"/>
      <c r="H97" s="42"/>
    </row>
    <row r="98" spans="1:8" s="50" customFormat="1" x14ac:dyDescent="0.25">
      <c r="A98" s="47"/>
      <c r="B98" s="48"/>
      <c r="C98" s="40"/>
      <c r="D98" s="42"/>
      <c r="E98" s="42"/>
      <c r="F98" s="42"/>
      <c r="G98" s="42"/>
      <c r="H98" s="42"/>
    </row>
    <row r="99" spans="1:8" s="50" customFormat="1" x14ac:dyDescent="0.25">
      <c r="A99" s="47"/>
      <c r="B99" s="48"/>
      <c r="C99" s="40"/>
      <c r="D99" s="42"/>
      <c r="E99" s="42"/>
      <c r="F99" s="42"/>
      <c r="G99" s="42"/>
      <c r="H99" s="42"/>
    </row>
    <row r="100" spans="1:8" s="50" customFormat="1" x14ac:dyDescent="0.25">
      <c r="A100" s="47"/>
      <c r="B100" s="48"/>
      <c r="C100" s="40"/>
      <c r="D100" s="42"/>
      <c r="E100" s="42"/>
      <c r="F100" s="42"/>
      <c r="G100" s="42"/>
      <c r="H100" s="42"/>
    </row>
    <row r="101" spans="1:8" s="50" customFormat="1" x14ac:dyDescent="0.25">
      <c r="A101" s="47"/>
      <c r="B101" s="48"/>
      <c r="C101" s="40"/>
      <c r="D101" s="42"/>
      <c r="E101" s="42"/>
      <c r="F101" s="42"/>
      <c r="G101" s="42"/>
      <c r="H101" s="42"/>
    </row>
    <row r="102" spans="1:8" s="50" customFormat="1" x14ac:dyDescent="0.25">
      <c r="A102" s="47"/>
      <c r="B102" s="48"/>
      <c r="C102" s="40"/>
      <c r="D102" s="42"/>
      <c r="E102" s="42"/>
      <c r="F102" s="42"/>
      <c r="G102" s="42"/>
      <c r="H102" s="42"/>
    </row>
    <row r="103" spans="1:8" s="50" customFormat="1" x14ac:dyDescent="0.25">
      <c r="A103" s="47"/>
      <c r="B103" s="48"/>
      <c r="C103" s="40"/>
      <c r="D103" s="42"/>
      <c r="E103" s="42"/>
      <c r="F103" s="42"/>
      <c r="G103" s="42"/>
      <c r="H103" s="42"/>
    </row>
    <row r="104" spans="1:8" s="50" customFormat="1" x14ac:dyDescent="0.25">
      <c r="A104" s="47"/>
      <c r="B104" s="48"/>
      <c r="C104" s="40"/>
      <c r="D104" s="42"/>
      <c r="E104" s="42"/>
      <c r="F104" s="42"/>
      <c r="G104" s="42"/>
      <c r="H104" s="42"/>
    </row>
    <row r="105" spans="1:8" s="50" customFormat="1" x14ac:dyDescent="0.25">
      <c r="A105" s="47"/>
      <c r="B105" s="48"/>
      <c r="C105" s="40"/>
      <c r="D105" s="42"/>
      <c r="E105" s="42"/>
      <c r="F105" s="42"/>
      <c r="G105" s="42"/>
      <c r="H105" s="42"/>
    </row>
    <row r="106" spans="1:8" s="50" customFormat="1" x14ac:dyDescent="0.25">
      <c r="A106" s="47"/>
      <c r="B106" s="48"/>
      <c r="C106" s="40"/>
      <c r="D106" s="42"/>
      <c r="E106" s="42"/>
      <c r="F106" s="42"/>
      <c r="G106" s="42"/>
      <c r="H106" s="42"/>
    </row>
    <row r="107" spans="1:8" s="50" customFormat="1" x14ac:dyDescent="0.25">
      <c r="A107" s="47"/>
      <c r="B107" s="48"/>
      <c r="C107" s="40"/>
      <c r="D107" s="42"/>
      <c r="E107" s="42"/>
      <c r="F107" s="42"/>
      <c r="G107" s="42"/>
      <c r="H107" s="42"/>
    </row>
    <row r="108" spans="1:8" s="50" customFormat="1" x14ac:dyDescent="0.25">
      <c r="A108" s="47"/>
      <c r="B108" s="48"/>
      <c r="C108" s="40"/>
      <c r="D108" s="42"/>
      <c r="E108" s="42"/>
      <c r="F108" s="42"/>
      <c r="G108" s="42"/>
      <c r="H108" s="42"/>
    </row>
    <row r="109" spans="1:8" s="50" customFormat="1" x14ac:dyDescent="0.25">
      <c r="A109" s="47"/>
      <c r="B109" s="48"/>
      <c r="C109" s="40"/>
      <c r="D109" s="42"/>
      <c r="E109" s="42"/>
      <c r="F109" s="42"/>
      <c r="G109" s="42"/>
      <c r="H109" s="42"/>
    </row>
    <row r="110" spans="1:8" s="50" customFormat="1" x14ac:dyDescent="0.25">
      <c r="A110" s="47"/>
      <c r="B110" s="48"/>
      <c r="C110" s="40"/>
      <c r="D110" s="42"/>
      <c r="E110" s="42"/>
      <c r="F110" s="42"/>
      <c r="G110" s="42"/>
      <c r="H110" s="42"/>
    </row>
    <row r="111" spans="1:8" s="50" customFormat="1" x14ac:dyDescent="0.25">
      <c r="A111" s="47"/>
      <c r="B111" s="48"/>
      <c r="C111" s="40"/>
      <c r="D111" s="42"/>
      <c r="E111" s="42"/>
      <c r="F111" s="42"/>
      <c r="G111" s="42"/>
      <c r="H111" s="42"/>
    </row>
    <row r="112" spans="1:8" s="50" customFormat="1" x14ac:dyDescent="0.25">
      <c r="A112" s="47"/>
      <c r="B112" s="48"/>
      <c r="C112" s="40"/>
      <c r="D112" s="42"/>
      <c r="E112" s="42"/>
      <c r="F112" s="42"/>
      <c r="G112" s="42"/>
      <c r="H112" s="42"/>
    </row>
    <row r="113" spans="1:8" s="50" customFormat="1" x14ac:dyDescent="0.25">
      <c r="A113" s="47"/>
      <c r="B113" s="48"/>
      <c r="C113" s="40"/>
      <c r="D113" s="42"/>
      <c r="E113" s="42"/>
      <c r="F113" s="42"/>
      <c r="G113" s="42"/>
      <c r="H113" s="42"/>
    </row>
    <row r="114" spans="1:8" s="50" customFormat="1" x14ac:dyDescent="0.25">
      <c r="A114" s="47"/>
      <c r="B114" s="48"/>
      <c r="C114" s="40"/>
      <c r="D114" s="42"/>
      <c r="E114" s="42"/>
      <c r="F114" s="42"/>
      <c r="G114" s="42"/>
      <c r="H114" s="42"/>
    </row>
    <row r="115" spans="1:8" s="50" customFormat="1" x14ac:dyDescent="0.25">
      <c r="A115" s="47"/>
      <c r="B115" s="48"/>
      <c r="C115" s="40"/>
      <c r="D115" s="42"/>
      <c r="E115" s="42"/>
      <c r="F115" s="42"/>
      <c r="G115" s="42"/>
      <c r="H115" s="42"/>
    </row>
    <row r="116" spans="1:8" s="50" customFormat="1" x14ac:dyDescent="0.25">
      <c r="A116" s="47"/>
      <c r="B116" s="48"/>
      <c r="C116" s="40"/>
      <c r="D116" s="42"/>
      <c r="E116" s="42"/>
      <c r="F116" s="42"/>
      <c r="G116" s="42"/>
      <c r="H116" s="42"/>
    </row>
  </sheetData>
  <sortState ref="E7:E80">
    <sortCondition ref="E7:E80"/>
  </sortState>
  <pageMargins left="0.7" right="0.7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Organisational expenditure </vt:lpstr>
      <vt:lpstr> NTD Portfolio 2016-17 </vt:lpstr>
      <vt:lpstr>2017 NTD funding by country </vt:lpstr>
      <vt:lpstr>'Organisational expenditure '!pl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2017-09-26T00:37:59Z</dcterms:created>
  <dcterms:modified xsi:type="dcterms:W3CDTF">2017-09-26T00:38:03Z</dcterms:modified>
</cp:coreProperties>
</file>