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435" tabRatio="721"/>
  </bookViews>
  <sheets>
    <sheet name="BVA" sheetId="7" r:id="rId1"/>
  </sheets>
  <definedNames>
    <definedName name="_xlnm.Print_Area" localSheetId="0">BVA!$A$1:$N$33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7" l="1"/>
  <c r="K31" i="7"/>
  <c r="I31" i="7"/>
  <c r="J29" i="7"/>
  <c r="K29" i="7"/>
  <c r="I29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6" i="7"/>
  <c r="G21" i="7"/>
  <c r="E12" i="7"/>
  <c r="E11" i="7"/>
  <c r="L29" i="7"/>
  <c r="D29" i="7"/>
  <c r="D31" i="7"/>
  <c r="E10" i="7"/>
  <c r="F10" i="7"/>
  <c r="F27" i="7"/>
  <c r="E27" i="7"/>
  <c r="F17" i="7"/>
  <c r="G17" i="7"/>
  <c r="F26" i="7"/>
  <c r="G26" i="7"/>
  <c r="E25" i="7"/>
  <c r="F11" i="7"/>
  <c r="G6" i="7"/>
  <c r="F29" i="7"/>
  <c r="F31" i="7"/>
  <c r="G12" i="7"/>
  <c r="G10" i="7"/>
  <c r="G9" i="7"/>
  <c r="G14" i="7"/>
  <c r="G15" i="7"/>
  <c r="G16" i="7"/>
  <c r="G19" i="7"/>
  <c r="G20" i="7"/>
  <c r="G22" i="7"/>
  <c r="G23" i="7"/>
  <c r="G24" i="7"/>
  <c r="G25" i="7"/>
  <c r="G27" i="7"/>
  <c r="E18" i="7"/>
  <c r="G18" i="7"/>
  <c r="E13" i="7"/>
  <c r="G13" i="7"/>
  <c r="E29" i="7"/>
  <c r="E31" i="7"/>
  <c r="G11" i="7"/>
  <c r="G29" i="7"/>
  <c r="G31" i="7"/>
  <c r="L31" i="7"/>
</calcChain>
</file>

<file path=xl/comments1.xml><?xml version="1.0" encoding="utf-8"?>
<comments xmlns="http://schemas.openxmlformats.org/spreadsheetml/2006/main">
  <authors>
    <author>Author</author>
  </authors>
  <commentList>
    <comment ref="E9" authorId="0">
      <text>
        <r>
          <rPr>
            <sz val="9"/>
            <color indexed="81"/>
            <rFont val="Tahoma"/>
            <family val="2"/>
          </rPr>
          <t>No contract is signed yet with Burundi</t>
        </r>
      </text>
    </comment>
    <comment ref="E10" authorId="0">
      <text>
        <r>
          <rPr>
            <sz val="9"/>
            <color indexed="81"/>
            <rFont val="Tahoma"/>
            <family val="2"/>
          </rPr>
          <t xml:space="preserve">contract with MAP
</t>
        </r>
      </text>
    </comment>
    <comment ref="E11" authorId="0">
      <text>
        <r>
          <rPr>
            <sz val="9"/>
            <color indexed="81"/>
            <rFont val="Tahoma"/>
            <family val="2"/>
          </rPr>
          <t xml:space="preserve">contract with UFAR
</t>
        </r>
      </text>
    </comment>
    <comment ref="E13" authorId="0">
      <text>
        <r>
          <rPr>
            <sz val="9"/>
            <color indexed="81"/>
            <rFont val="Tahoma"/>
            <family val="2"/>
          </rPr>
          <t xml:space="preserve">End Fund &amp; DFID
</t>
        </r>
      </text>
    </comment>
    <comment ref="E25" authorId="0">
      <text>
        <r>
          <rPr>
            <sz val="9"/>
            <color indexed="81"/>
            <rFont val="Tahoma"/>
            <family val="2"/>
          </rPr>
          <t xml:space="preserve">new agreement with End Fund
</t>
        </r>
      </text>
    </comment>
  </commentList>
</comments>
</file>

<file path=xl/sharedStrings.xml><?xml version="1.0" encoding="utf-8"?>
<sst xmlns="http://schemas.openxmlformats.org/spreadsheetml/2006/main" count="51" uniqueCount="48">
  <si>
    <t xml:space="preserve">Restricted </t>
  </si>
  <si>
    <t>Unrestricted</t>
  </si>
  <si>
    <t>Total</t>
  </si>
  <si>
    <t>Notes</t>
  </si>
  <si>
    <t>Total Central Expenditure</t>
  </si>
  <si>
    <t>Country Programmes Expenditure</t>
  </si>
  <si>
    <t>Burundi</t>
  </si>
  <si>
    <t>Cote d'Ivoire</t>
  </si>
  <si>
    <t>Democratic Republic of the Congo</t>
  </si>
  <si>
    <t>Ethiopia</t>
  </si>
  <si>
    <t>Liberia</t>
  </si>
  <si>
    <t>Madagascar</t>
  </si>
  <si>
    <t>Malawi</t>
  </si>
  <si>
    <t>Mauritania</t>
  </si>
  <si>
    <t xml:space="preserve">Mozambique </t>
  </si>
  <si>
    <t>Niger</t>
  </si>
  <si>
    <t>Rwanda</t>
  </si>
  <si>
    <t>Senegal</t>
  </si>
  <si>
    <t>Sudan</t>
  </si>
  <si>
    <t>Tanzania</t>
  </si>
  <si>
    <t>Uganda</t>
  </si>
  <si>
    <t>Yemen</t>
  </si>
  <si>
    <t>Zambia</t>
  </si>
  <si>
    <t>Zanzibar</t>
  </si>
  <si>
    <t>Total Country Programmes Expenditure</t>
  </si>
  <si>
    <t>Total Expenditure</t>
  </si>
  <si>
    <t>Revised Budget (figures in the contract with the countries)</t>
  </si>
  <si>
    <t>Nigeria</t>
  </si>
  <si>
    <t>Original Budget on  13 Aug. 2015</t>
  </si>
  <si>
    <t>Money transferred Last fiscal year</t>
  </si>
  <si>
    <t>ICT</t>
  </si>
  <si>
    <t xml:space="preserve">IC </t>
  </si>
  <si>
    <t>Restricted (DFID, END Fund, Score, Gates, CIFF)</t>
  </si>
  <si>
    <t>In country bank account; expenses recorded relating to last year contract.</t>
  </si>
  <si>
    <t>SCI Budget vs Actuals period 1 April 2015-31 March 2016 (all figures in GBP)</t>
  </si>
  <si>
    <t>Actual expenditure from 1 April 2015 to 31 March 2016</t>
  </si>
  <si>
    <t>Central programme costs include programme management, travel, monitoring  &amp;evaluation, payments to partners, and overhead costs. Previous figure Including 303K to LSTM related to Mozambique rolled from previous fiscal year.</t>
  </si>
  <si>
    <t>Transfer to LSTM in March didn't show on the accounts until April; will be rolled into next year budget</t>
  </si>
  <si>
    <t>Not all contract value was transferred; the balance to be rolled to next year budget</t>
  </si>
  <si>
    <t>Note:</t>
  </si>
  <si>
    <t>The budget is only the implementation budget and doesn't include research costs and rolled budgets from previous years.</t>
  </si>
  <si>
    <t>Contract not signed yet; activities in Liberia delayed until April because of delay in contract &amp; drugs availability in the country; budget will be rolled over;  45,616 is already in the country from 2013.</t>
  </si>
  <si>
    <t>Errors in book-keeping to be corrected; costs are booked as DFID while they are covered from unrestricted</t>
  </si>
  <si>
    <t>No implementation costs; only consultancies and travel</t>
  </si>
  <si>
    <t>Including Salary of program manager based in Egypt</t>
  </si>
  <si>
    <t>Transfers were made in April 2015 relating to last year's contracts; including in-country costs and salaries not only implementation costs</t>
  </si>
  <si>
    <t>Transfer to LSTM in March didn't show on the accounts until April;  will be rolled into next year budget; the costs include research costs and consultant costs</t>
  </si>
  <si>
    <t>In country bank account; expenses recorded relating to last year contract;  expenses include costs of PHD student and research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</si>
</sst>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4" applyNumberFormat="0" applyAlignment="0" applyProtection="0"/>
    <xf numFmtId="0" fontId="17" fillId="8" borderId="15" applyNumberFormat="0" applyAlignment="0" applyProtection="0"/>
    <xf numFmtId="0" fontId="18" fillId="8" borderId="14" applyNumberFormat="0" applyAlignment="0" applyProtection="0"/>
    <xf numFmtId="0" fontId="19" fillId="0" borderId="16" applyNumberFormat="0" applyFill="0" applyAlignment="0" applyProtection="0"/>
    <xf numFmtId="0" fontId="20" fillId="9" borderId="17" applyNumberFormat="0" applyAlignment="0" applyProtection="0"/>
    <xf numFmtId="0" fontId="21" fillId="0" borderId="0" applyNumberFormat="0" applyFill="0" applyBorder="0" applyAlignment="0" applyProtection="0"/>
    <xf numFmtId="0" fontId="2" fillId="10" borderId="18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2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3" fillId="34" borderId="0" applyNumberFormat="0" applyBorder="0" applyAlignment="0" applyProtection="0"/>
  </cellStyleXfs>
  <cellXfs count="81">
    <xf numFmtId="0" fontId="0" fillId="0" borderId="0" xfId="0"/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Font="1"/>
    <xf numFmtId="165" fontId="0" fillId="0" borderId="0" xfId="0" applyNumberFormat="1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Border="1"/>
    <xf numFmtId="0" fontId="7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3" fontId="7" fillId="0" borderId="0" xfId="0" applyNumberFormat="1" applyFont="1" applyBorder="1" applyAlignment="1"/>
    <xf numFmtId="3" fontId="5" fillId="0" borderId="0" xfId="0" applyNumberFormat="1" applyFont="1" applyBorder="1" applyAlignment="1"/>
    <xf numFmtId="3" fontId="5" fillId="0" borderId="0" xfId="0" applyNumberFormat="1" applyFont="1" applyBorder="1"/>
    <xf numFmtId="3" fontId="5" fillId="0" borderId="7" xfId="1" applyNumberFormat="1" applyFont="1" applyBorder="1"/>
    <xf numFmtId="0" fontId="0" fillId="0" borderId="0" xfId="0" applyFont="1" applyBorder="1"/>
    <xf numFmtId="0" fontId="0" fillId="0" borderId="0" xfId="0"/>
    <xf numFmtId="3" fontId="0" fillId="0" borderId="0" xfId="0" applyNumberFormat="1"/>
    <xf numFmtId="3" fontId="7" fillId="0" borderId="7" xfId="0" applyNumberFormat="1" applyFont="1" applyBorder="1"/>
    <xf numFmtId="0" fontId="5" fillId="0" borderId="20" xfId="0" applyFont="1" applyBorder="1"/>
    <xf numFmtId="0" fontId="7" fillId="0" borderId="21" xfId="0" applyFont="1" applyBorder="1" applyAlignment="1"/>
    <xf numFmtId="3" fontId="7" fillId="0" borderId="21" xfId="0" applyNumberFormat="1" applyFont="1" applyBorder="1" applyAlignment="1"/>
    <xf numFmtId="0" fontId="7" fillId="0" borderId="2" xfId="0" applyFont="1" applyBorder="1"/>
    <xf numFmtId="0" fontId="0" fillId="0" borderId="4" xfId="0" applyBorder="1" applyAlignment="1">
      <alignment wrapText="1"/>
    </xf>
    <xf numFmtId="0" fontId="7" fillId="0" borderId="2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22" xfId="0" applyFont="1" applyBorder="1" applyAlignment="1">
      <alignment wrapText="1"/>
    </xf>
    <xf numFmtId="3" fontId="5" fillId="0" borderId="4" xfId="0" applyNumberFormat="1" applyFont="1" applyBorder="1"/>
    <xf numFmtId="3" fontId="7" fillId="0" borderId="4" xfId="0" applyNumberFormat="1" applyFont="1" applyBorder="1"/>
    <xf numFmtId="3" fontId="6" fillId="0" borderId="26" xfId="0" applyNumberFormat="1" applyFont="1" applyBorder="1"/>
    <xf numFmtId="3" fontId="6" fillId="0" borderId="27" xfId="0" applyNumberFormat="1" applyFont="1" applyBorder="1"/>
    <xf numFmtId="0" fontId="5" fillId="2" borderId="8" xfId="0" applyFont="1" applyFill="1" applyBorder="1"/>
    <xf numFmtId="3" fontId="5" fillId="2" borderId="8" xfId="0" applyNumberFormat="1" applyFont="1" applyFill="1" applyBorder="1"/>
    <xf numFmtId="3" fontId="5" fillId="2" borderId="8" xfId="0" applyNumberFormat="1" applyFont="1" applyFill="1" applyBorder="1" applyAlignment="1"/>
    <xf numFmtId="3" fontId="7" fillId="2" borderId="8" xfId="0" applyNumberFormat="1" applyFont="1" applyFill="1" applyBorder="1" applyAlignment="1"/>
    <xf numFmtId="3" fontId="7" fillId="2" borderId="23" xfId="0" applyNumberFormat="1" applyFont="1" applyFill="1" applyBorder="1" applyAlignment="1"/>
    <xf numFmtId="3" fontId="5" fillId="3" borderId="28" xfId="0" applyNumberFormat="1" applyFont="1" applyFill="1" applyBorder="1"/>
    <xf numFmtId="3" fontId="5" fillId="3" borderId="7" xfId="0" applyNumberFormat="1" applyFont="1" applyFill="1" applyBorder="1"/>
    <xf numFmtId="3" fontId="5" fillId="3" borderId="29" xfId="0" applyNumberFormat="1" applyFont="1" applyFill="1" applyBorder="1"/>
    <xf numFmtId="3" fontId="5" fillId="3" borderId="28" xfId="0" applyNumberFormat="1" applyFont="1" applyFill="1" applyBorder="1" applyAlignment="1"/>
    <xf numFmtId="3" fontId="5" fillId="3" borderId="7" xfId="0" applyNumberFormat="1" applyFont="1" applyFill="1" applyBorder="1" applyAlignment="1"/>
    <xf numFmtId="3" fontId="7" fillId="3" borderId="28" xfId="0" applyNumberFormat="1" applyFont="1" applyFill="1" applyBorder="1" applyAlignment="1"/>
    <xf numFmtId="3" fontId="7" fillId="3" borderId="7" xfId="0" applyNumberFormat="1" applyFont="1" applyFill="1" applyBorder="1" applyAlignment="1"/>
    <xf numFmtId="3" fontId="0" fillId="3" borderId="28" xfId="0" applyNumberFormat="1" applyFill="1" applyBorder="1"/>
    <xf numFmtId="3" fontId="7" fillId="3" borderId="29" xfId="0" applyNumberFormat="1" applyFont="1" applyFill="1" applyBorder="1"/>
    <xf numFmtId="3" fontId="7" fillId="3" borderId="26" xfId="0" applyNumberFormat="1" applyFont="1" applyFill="1" applyBorder="1" applyAlignment="1"/>
    <xf numFmtId="3" fontId="7" fillId="3" borderId="6" xfId="0" applyNumberFormat="1" applyFont="1" applyFill="1" applyBorder="1" applyAlignment="1"/>
    <xf numFmtId="3" fontId="7" fillId="3" borderId="27" xfId="0" applyNumberFormat="1" applyFont="1" applyFill="1" applyBorder="1"/>
    <xf numFmtId="4" fontId="7" fillId="2" borderId="9" xfId="0" applyNumberFormat="1" applyFont="1" applyFill="1" applyBorder="1" applyAlignment="1">
      <alignment wrapText="1"/>
    </xf>
    <xf numFmtId="0" fontId="7" fillId="0" borderId="5" xfId="0" applyFont="1" applyBorder="1" applyAlignment="1">
      <alignment horizontal="center"/>
    </xf>
    <xf numFmtId="3" fontId="7" fillId="0" borderId="0" xfId="0" applyNumberFormat="1" applyFont="1" applyBorder="1"/>
    <xf numFmtId="3" fontId="6" fillId="0" borderId="21" xfId="0" applyNumberFormat="1" applyFont="1" applyBorder="1"/>
    <xf numFmtId="3" fontId="5" fillId="0" borderId="0" xfId="1" applyNumberFormat="1" applyFont="1" applyBorder="1"/>
    <xf numFmtId="3" fontId="7" fillId="0" borderId="0" xfId="1" applyNumberFormat="1" applyFont="1" applyBorder="1"/>
    <xf numFmtId="0" fontId="7" fillId="0" borderId="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3" fontId="5" fillId="0" borderId="28" xfId="1" applyNumberFormat="1" applyFont="1" applyBorder="1"/>
    <xf numFmtId="3" fontId="7" fillId="0" borderId="28" xfId="1" applyNumberFormat="1" applyFont="1" applyBorder="1"/>
    <xf numFmtId="0" fontId="24" fillId="0" borderId="0" xfId="0" applyFont="1"/>
    <xf numFmtId="0" fontId="7" fillId="3" borderId="30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24" xfId="0" applyFont="1" applyFill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3" fillId="0" borderId="5" xfId="0" applyFont="1" applyBorder="1" applyAlignment="1">
      <alignment horizontal="left"/>
    </xf>
    <xf numFmtId="0" fontId="7" fillId="0" borderId="3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6" xfId="0" applyFont="1" applyBorder="1" applyAlignment="1">
      <alignment horizontal="center"/>
    </xf>
    <xf numFmtId="0" fontId="7" fillId="0" borderId="39" xfId="0" applyFont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tabSelected="1" topLeftCell="A3" zoomScaleNormal="100" workbookViewId="0">
      <selection activeCell="C3" sqref="C3"/>
    </sheetView>
  </sheetViews>
  <sheetFormatPr defaultColWidth="9.140625" defaultRowHeight="15" x14ac:dyDescent="0.25"/>
  <cols>
    <col min="1" max="1" width="3.7109375" style="1" customWidth="1"/>
    <col min="2" max="2" width="9.140625" style="1"/>
    <col min="3" max="3" width="40.140625" style="1" customWidth="1"/>
    <col min="4" max="7" width="18" style="1" customWidth="1"/>
    <col min="8" max="8" width="3.7109375" style="1" customWidth="1"/>
    <col min="9" max="9" width="16.7109375" style="1" customWidth="1"/>
    <col min="10" max="10" width="16.7109375" style="18" customWidth="1"/>
    <col min="11" max="11" width="13.28515625" style="1" bestFit="1" customWidth="1"/>
    <col min="12" max="12" width="16.7109375" style="1" customWidth="1"/>
    <col min="13" max="13" width="3.7109375" style="18" customWidth="1"/>
    <col min="14" max="14" width="46.140625" style="12" customWidth="1"/>
    <col min="15" max="16384" width="9.140625" style="1"/>
  </cols>
  <sheetData>
    <row r="1" spans="1:14" ht="28.5" x14ac:dyDescent="0.65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7"/>
    </row>
    <row r="2" spans="1:14" ht="26.45" thickBot="1" x14ac:dyDescent="0.65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</row>
    <row r="3" spans="1:14" ht="63" customHeight="1" x14ac:dyDescent="0.35">
      <c r="A3" s="5"/>
      <c r="B3" s="6"/>
      <c r="C3" s="6"/>
      <c r="D3" s="50" t="s">
        <v>28</v>
      </c>
      <c r="E3" s="62" t="s">
        <v>26</v>
      </c>
      <c r="F3" s="63"/>
      <c r="G3" s="64"/>
      <c r="H3" s="24"/>
      <c r="I3" s="65" t="s">
        <v>35</v>
      </c>
      <c r="J3" s="66"/>
      <c r="K3" s="66"/>
      <c r="L3" s="67"/>
      <c r="M3" s="24"/>
      <c r="N3" s="26" t="s">
        <v>3</v>
      </c>
    </row>
    <row r="4" spans="1:14" ht="63" customHeight="1" x14ac:dyDescent="0.25">
      <c r="A4" s="7"/>
      <c r="B4" s="8"/>
      <c r="C4" s="8"/>
      <c r="D4" s="33"/>
      <c r="E4" s="71" t="s">
        <v>0</v>
      </c>
      <c r="F4" s="73" t="s">
        <v>1</v>
      </c>
      <c r="G4" s="75" t="s">
        <v>2</v>
      </c>
      <c r="H4" s="8"/>
      <c r="I4" s="77" t="s">
        <v>32</v>
      </c>
      <c r="J4" s="69" t="s">
        <v>1</v>
      </c>
      <c r="K4" s="70"/>
      <c r="L4" s="79" t="s">
        <v>2</v>
      </c>
      <c r="M4" s="51"/>
      <c r="N4" s="25"/>
    </row>
    <row r="5" spans="1:14" s="18" customFormat="1" ht="15.75" x14ac:dyDescent="0.25">
      <c r="A5" s="7"/>
      <c r="B5" s="8"/>
      <c r="C5" s="8"/>
      <c r="D5" s="33"/>
      <c r="E5" s="72"/>
      <c r="F5" s="74"/>
      <c r="G5" s="76"/>
      <c r="H5" s="8"/>
      <c r="I5" s="78"/>
      <c r="J5" s="58" t="s">
        <v>30</v>
      </c>
      <c r="K5" s="57" t="s">
        <v>31</v>
      </c>
      <c r="L5" s="80"/>
      <c r="M5" s="56"/>
      <c r="N5" s="25"/>
    </row>
    <row r="6" spans="1:14" ht="72.599999999999994" x14ac:dyDescent="0.35">
      <c r="A6" s="7"/>
      <c r="B6" s="9" t="s">
        <v>4</v>
      </c>
      <c r="C6" s="9"/>
      <c r="D6" s="36">
        <v>1826215.3391999998</v>
      </c>
      <c r="E6" s="43"/>
      <c r="F6" s="44"/>
      <c r="G6" s="46">
        <f>D6</f>
        <v>1826215.3391999998</v>
      </c>
      <c r="H6" s="13"/>
      <c r="I6" s="19">
        <v>787023.54000000097</v>
      </c>
      <c r="J6" s="19">
        <v>308486.95</v>
      </c>
      <c r="K6" s="19">
        <v>189208.81000000003</v>
      </c>
      <c r="L6" s="30">
        <f>I6+J6+K6</f>
        <v>1284719.300000001</v>
      </c>
      <c r="M6" s="52"/>
      <c r="N6" s="27" t="s">
        <v>36</v>
      </c>
    </row>
    <row r="7" spans="1:14" ht="15.6" x14ac:dyDescent="0.35">
      <c r="A7" s="7"/>
      <c r="B7" s="10"/>
      <c r="C7" s="10"/>
      <c r="D7" s="35"/>
      <c r="E7" s="41"/>
      <c r="F7" s="42"/>
      <c r="G7" s="40"/>
      <c r="H7" s="14"/>
      <c r="I7" s="19"/>
      <c r="J7" s="19"/>
      <c r="K7" s="19"/>
      <c r="L7" s="30"/>
      <c r="M7" s="15"/>
      <c r="N7" s="25"/>
    </row>
    <row r="8" spans="1:14" ht="15.6" x14ac:dyDescent="0.35">
      <c r="A8" s="7"/>
      <c r="B8" s="9" t="s">
        <v>5</v>
      </c>
      <c r="C8" s="9"/>
      <c r="D8" s="36"/>
      <c r="E8" s="43"/>
      <c r="F8" s="44"/>
      <c r="G8" s="40"/>
      <c r="H8" s="13"/>
      <c r="I8" s="19"/>
      <c r="J8" s="19"/>
      <c r="K8" s="19"/>
      <c r="L8" s="30"/>
      <c r="M8" s="15"/>
      <c r="N8" s="25"/>
    </row>
    <row r="9" spans="1:14" ht="36" customHeight="1" x14ac:dyDescent="0.35">
      <c r="A9" s="7"/>
      <c r="B9" s="8"/>
      <c r="C9" s="11" t="s">
        <v>6</v>
      </c>
      <c r="D9" s="34">
        <v>198414</v>
      </c>
      <c r="E9" s="38"/>
      <c r="F9" s="39"/>
      <c r="G9" s="40">
        <f t="shared" ref="G9:G12" si="0">E9+F9</f>
        <v>0</v>
      </c>
      <c r="H9" s="15"/>
      <c r="I9" s="19">
        <v>4762.88</v>
      </c>
      <c r="J9" s="19">
        <v>35179.82</v>
      </c>
      <c r="K9" s="19">
        <v>18195.91</v>
      </c>
      <c r="L9" s="30">
        <f t="shared" ref="L9:L27" si="1">I9+J9+K9</f>
        <v>58138.61</v>
      </c>
      <c r="M9" s="15"/>
      <c r="N9" s="25" t="s">
        <v>43</v>
      </c>
    </row>
    <row r="10" spans="1:14" ht="36" customHeight="1" x14ac:dyDescent="0.35">
      <c r="A10" s="7"/>
      <c r="B10" s="8"/>
      <c r="C10" s="11" t="s">
        <v>7</v>
      </c>
      <c r="D10" s="34">
        <v>172042</v>
      </c>
      <c r="E10" s="38">
        <f>44249+29950</f>
        <v>74199</v>
      </c>
      <c r="F10" s="39">
        <f>81379+12655</f>
        <v>94034</v>
      </c>
      <c r="G10" s="40">
        <f t="shared" si="0"/>
        <v>168233</v>
      </c>
      <c r="H10" s="15"/>
      <c r="I10" s="19">
        <v>48284.63</v>
      </c>
      <c r="J10" s="19">
        <v>0</v>
      </c>
      <c r="K10" s="19">
        <v>87042.040000000008</v>
      </c>
      <c r="L10" s="30">
        <f t="shared" si="1"/>
        <v>135326.67000000001</v>
      </c>
      <c r="M10" s="15"/>
      <c r="N10" s="25" t="s">
        <v>38</v>
      </c>
    </row>
    <row r="11" spans="1:14" ht="36" customHeight="1" x14ac:dyDescent="0.35">
      <c r="A11" s="7"/>
      <c r="B11" s="8"/>
      <c r="C11" s="11" t="s">
        <v>8</v>
      </c>
      <c r="D11" s="34">
        <v>375000</v>
      </c>
      <c r="E11" s="38">
        <f>61840+6367.8+142158.09*0.67847</f>
        <v>164657.79932230001</v>
      </c>
      <c r="F11" s="39">
        <f>(286248.47+21787.55)*0.67847</f>
        <v>208993.19848939998</v>
      </c>
      <c r="G11" s="40">
        <f t="shared" si="0"/>
        <v>373650.99781169998</v>
      </c>
      <c r="H11" s="15"/>
      <c r="I11" s="19">
        <v>104025.97000000002</v>
      </c>
      <c r="J11" s="19">
        <v>0</v>
      </c>
      <c r="K11" s="19">
        <v>124140.14000000001</v>
      </c>
      <c r="L11" s="30">
        <f t="shared" si="1"/>
        <v>228166.11000000004</v>
      </c>
      <c r="M11" s="15"/>
      <c r="N11" s="25" t="s">
        <v>38</v>
      </c>
    </row>
    <row r="12" spans="1:14" ht="43.5" x14ac:dyDescent="0.35">
      <c r="A12" s="7"/>
      <c r="B12" s="8"/>
      <c r="C12" s="11" t="s">
        <v>9</v>
      </c>
      <c r="D12" s="34">
        <v>1805512</v>
      </c>
      <c r="E12" s="38">
        <f>136050+443821*0.67847</f>
        <v>437169.23387</v>
      </c>
      <c r="F12" s="39">
        <v>1136987</v>
      </c>
      <c r="G12" s="40">
        <f t="shared" si="0"/>
        <v>1574156.2338700001</v>
      </c>
      <c r="H12" s="15"/>
      <c r="I12" s="19">
        <v>511303.06999999995</v>
      </c>
      <c r="J12" s="19">
        <v>0</v>
      </c>
      <c r="K12" s="19">
        <v>1410357.8699999989</v>
      </c>
      <c r="L12" s="30">
        <f t="shared" si="1"/>
        <v>1921660.939999999</v>
      </c>
      <c r="M12" s="15"/>
      <c r="N12" s="25" t="s">
        <v>45</v>
      </c>
    </row>
    <row r="13" spans="1:14" ht="57.95" x14ac:dyDescent="0.35">
      <c r="A13" s="7"/>
      <c r="B13" s="8"/>
      <c r="C13" s="11" t="s">
        <v>10</v>
      </c>
      <c r="D13" s="34">
        <v>67273</v>
      </c>
      <c r="E13" s="38">
        <f>47715 +79775</f>
        <v>127490</v>
      </c>
      <c r="F13" s="39">
        <v>45616</v>
      </c>
      <c r="G13" s="40">
        <f>E13+F13</f>
        <v>173106</v>
      </c>
      <c r="H13" s="15"/>
      <c r="I13" s="19">
        <v>0</v>
      </c>
      <c r="J13" s="19">
        <v>0</v>
      </c>
      <c r="K13" s="19">
        <v>0</v>
      </c>
      <c r="L13" s="30">
        <f t="shared" si="1"/>
        <v>0</v>
      </c>
      <c r="M13" s="15"/>
      <c r="N13" s="25" t="s">
        <v>41</v>
      </c>
    </row>
    <row r="14" spans="1:14" ht="36" customHeight="1" x14ac:dyDescent="0.35">
      <c r="A14" s="7"/>
      <c r="B14" s="8"/>
      <c r="C14" s="11" t="s">
        <v>11</v>
      </c>
      <c r="D14" s="34">
        <v>318011</v>
      </c>
      <c r="E14" s="38"/>
      <c r="F14" s="39">
        <v>490461</v>
      </c>
      <c r="G14" s="40">
        <f t="shared" ref="G14:G27" si="2">E14+F14</f>
        <v>490461</v>
      </c>
      <c r="H14" s="15"/>
      <c r="I14" s="19">
        <v>0</v>
      </c>
      <c r="J14" s="19">
        <v>54112.810000000034</v>
      </c>
      <c r="K14" s="19">
        <v>313414.22999999986</v>
      </c>
      <c r="L14" s="30">
        <f t="shared" si="1"/>
        <v>367527.03999999992</v>
      </c>
      <c r="M14" s="15"/>
      <c r="N14" s="25"/>
    </row>
    <row r="15" spans="1:14" ht="48" customHeight="1" x14ac:dyDescent="0.35">
      <c r="A15" s="7"/>
      <c r="B15" s="8"/>
      <c r="C15" s="11" t="s">
        <v>12</v>
      </c>
      <c r="D15" s="34">
        <v>591229</v>
      </c>
      <c r="E15" s="45">
        <v>141602</v>
      </c>
      <c r="F15" s="39">
        <v>449628</v>
      </c>
      <c r="G15" s="40">
        <f t="shared" si="2"/>
        <v>591230</v>
      </c>
      <c r="H15" s="15"/>
      <c r="I15" s="19">
        <v>476458.94</v>
      </c>
      <c r="J15" s="19">
        <v>56422</v>
      </c>
      <c r="K15" s="19">
        <v>0</v>
      </c>
      <c r="L15" s="30">
        <f t="shared" si="1"/>
        <v>532880.93999999994</v>
      </c>
      <c r="M15" s="15"/>
      <c r="N15" s="25" t="s">
        <v>42</v>
      </c>
    </row>
    <row r="16" spans="1:14" ht="36" customHeight="1" x14ac:dyDescent="0.35">
      <c r="A16" s="7"/>
      <c r="B16" s="8"/>
      <c r="C16" s="11" t="s">
        <v>13</v>
      </c>
      <c r="D16" s="34">
        <v>0</v>
      </c>
      <c r="E16" s="38">
        <v>0</v>
      </c>
      <c r="F16" s="39">
        <v>43534</v>
      </c>
      <c r="G16" s="40">
        <f t="shared" si="2"/>
        <v>43534</v>
      </c>
      <c r="H16" s="15"/>
      <c r="I16" s="19">
        <v>0</v>
      </c>
      <c r="J16" s="19">
        <v>0</v>
      </c>
      <c r="K16" s="19">
        <v>43533.53</v>
      </c>
      <c r="L16" s="30">
        <f t="shared" si="1"/>
        <v>43533.53</v>
      </c>
      <c r="M16" s="15"/>
      <c r="N16" s="25"/>
    </row>
    <row r="17" spans="1:17" ht="57.95" x14ac:dyDescent="0.35">
      <c r="A17" s="7"/>
      <c r="B17" s="8"/>
      <c r="C17" s="11" t="s">
        <v>14</v>
      </c>
      <c r="D17" s="34">
        <v>743094</v>
      </c>
      <c r="E17" s="38">
        <v>210294</v>
      </c>
      <c r="F17" s="39">
        <f>478170-210294</f>
        <v>267876</v>
      </c>
      <c r="G17" s="40">
        <f t="shared" si="2"/>
        <v>478170</v>
      </c>
      <c r="H17" s="15"/>
      <c r="I17" s="19">
        <v>380113.76</v>
      </c>
      <c r="J17" s="19">
        <v>0</v>
      </c>
      <c r="K17" s="19">
        <v>0</v>
      </c>
      <c r="L17" s="30">
        <f t="shared" si="1"/>
        <v>380113.76</v>
      </c>
      <c r="M17" s="15"/>
      <c r="N17" s="25" t="s">
        <v>46</v>
      </c>
    </row>
    <row r="18" spans="1:17" ht="36" customHeight="1" x14ac:dyDescent="0.35">
      <c r="A18" s="7"/>
      <c r="B18" s="8"/>
      <c r="C18" s="11" t="s">
        <v>15</v>
      </c>
      <c r="D18" s="34">
        <v>199060</v>
      </c>
      <c r="E18" s="38">
        <f>156154+37452</f>
        <v>193606</v>
      </c>
      <c r="F18" s="39">
        <v>0</v>
      </c>
      <c r="G18" s="40">
        <f t="shared" si="2"/>
        <v>193606</v>
      </c>
      <c r="H18" s="15"/>
      <c r="I18" s="19">
        <v>362358.74</v>
      </c>
      <c r="J18" s="19">
        <v>0</v>
      </c>
      <c r="K18" s="19">
        <v>1094.44</v>
      </c>
      <c r="L18" s="30">
        <f t="shared" si="1"/>
        <v>363453.18</v>
      </c>
      <c r="M18" s="15"/>
      <c r="N18" s="25"/>
    </row>
    <row r="19" spans="1:17" ht="36" customHeight="1" x14ac:dyDescent="0.35">
      <c r="A19" s="7"/>
      <c r="B19" s="8"/>
      <c r="C19" s="11" t="s">
        <v>27</v>
      </c>
      <c r="D19" s="34">
        <v>0</v>
      </c>
      <c r="E19" s="38">
        <v>0</v>
      </c>
      <c r="F19" s="39">
        <v>0</v>
      </c>
      <c r="G19" s="40">
        <f t="shared" si="2"/>
        <v>0</v>
      </c>
      <c r="H19" s="15"/>
      <c r="I19" s="19">
        <v>0</v>
      </c>
      <c r="J19" s="19">
        <v>0</v>
      </c>
      <c r="K19" s="19">
        <v>1079.1100000000001</v>
      </c>
      <c r="L19" s="30">
        <f t="shared" si="1"/>
        <v>1079.1100000000001</v>
      </c>
      <c r="M19" s="15"/>
      <c r="N19" s="25"/>
    </row>
    <row r="20" spans="1:17" ht="36" customHeight="1" x14ac:dyDescent="0.35">
      <c r="A20" s="7"/>
      <c r="B20" s="8"/>
      <c r="C20" s="11" t="s">
        <v>16</v>
      </c>
      <c r="D20" s="34">
        <v>403189</v>
      </c>
      <c r="E20" s="38">
        <v>188383</v>
      </c>
      <c r="F20" s="39">
        <v>0</v>
      </c>
      <c r="G20" s="40">
        <f t="shared" si="2"/>
        <v>188383</v>
      </c>
      <c r="H20" s="15"/>
      <c r="I20" s="19">
        <v>0</v>
      </c>
      <c r="J20" s="19">
        <v>250528.8</v>
      </c>
      <c r="K20" s="19">
        <v>11303</v>
      </c>
      <c r="L20" s="30">
        <f t="shared" si="1"/>
        <v>261831.8</v>
      </c>
      <c r="M20" s="15"/>
      <c r="N20" s="25"/>
    </row>
    <row r="21" spans="1:17" ht="36.75" customHeight="1" x14ac:dyDescent="0.35">
      <c r="A21" s="7"/>
      <c r="B21" s="8"/>
      <c r="C21" s="11" t="s">
        <v>17</v>
      </c>
      <c r="D21" s="34">
        <v>0</v>
      </c>
      <c r="E21" s="38">
        <v>0</v>
      </c>
      <c r="F21" s="39">
        <v>0</v>
      </c>
      <c r="G21" s="40">
        <f t="shared" si="2"/>
        <v>0</v>
      </c>
      <c r="H21" s="15"/>
      <c r="I21" s="19">
        <v>0</v>
      </c>
      <c r="J21" s="19">
        <v>0</v>
      </c>
      <c r="K21" s="19">
        <v>8894.9799999999977</v>
      </c>
      <c r="L21" s="30">
        <f t="shared" si="1"/>
        <v>8894.9799999999977</v>
      </c>
      <c r="M21" s="15"/>
      <c r="N21" s="25"/>
    </row>
    <row r="22" spans="1:17" ht="36" customHeight="1" x14ac:dyDescent="0.35">
      <c r="A22" s="7"/>
      <c r="B22" s="8"/>
      <c r="C22" s="11" t="s">
        <v>18</v>
      </c>
      <c r="D22" s="34">
        <v>200000</v>
      </c>
      <c r="E22" s="38">
        <v>0</v>
      </c>
      <c r="F22" s="39">
        <v>0</v>
      </c>
      <c r="G22" s="40">
        <f t="shared" si="2"/>
        <v>0</v>
      </c>
      <c r="H22" s="15"/>
      <c r="I22" s="19">
        <v>0</v>
      </c>
      <c r="J22" s="19">
        <v>0</v>
      </c>
      <c r="K22" s="19">
        <v>1169.77</v>
      </c>
      <c r="L22" s="30">
        <f t="shared" si="1"/>
        <v>1169.77</v>
      </c>
      <c r="M22" s="15"/>
      <c r="N22" s="25" t="s">
        <v>29</v>
      </c>
    </row>
    <row r="23" spans="1:17" ht="36" customHeight="1" x14ac:dyDescent="0.35">
      <c r="A23" s="7"/>
      <c r="B23" s="8"/>
      <c r="C23" s="11" t="s">
        <v>19</v>
      </c>
      <c r="D23" s="34">
        <v>751995</v>
      </c>
      <c r="E23" s="38">
        <v>345018</v>
      </c>
      <c r="F23" s="39">
        <v>406696</v>
      </c>
      <c r="G23" s="40">
        <f t="shared" si="2"/>
        <v>751714</v>
      </c>
      <c r="H23" s="15"/>
      <c r="I23" s="19">
        <v>480010.08</v>
      </c>
      <c r="J23" s="19">
        <v>0</v>
      </c>
      <c r="K23" s="19">
        <v>428912.58999999997</v>
      </c>
      <c r="L23" s="30">
        <f t="shared" si="1"/>
        <v>908922.66999999993</v>
      </c>
      <c r="M23" s="15"/>
      <c r="N23" s="25" t="s">
        <v>33</v>
      </c>
    </row>
    <row r="24" spans="1:17" ht="60" customHeight="1" x14ac:dyDescent="0.35">
      <c r="A24" s="7"/>
      <c r="B24" s="8"/>
      <c r="C24" s="11" t="s">
        <v>20</v>
      </c>
      <c r="D24" s="34">
        <v>186077</v>
      </c>
      <c r="E24" s="38">
        <v>54576</v>
      </c>
      <c r="F24" s="39">
        <v>131501</v>
      </c>
      <c r="G24" s="40">
        <f t="shared" si="2"/>
        <v>186077</v>
      </c>
      <c r="H24" s="15"/>
      <c r="I24" s="19">
        <v>250947.15000000011</v>
      </c>
      <c r="J24" s="19">
        <v>0</v>
      </c>
      <c r="K24" s="19">
        <v>117005</v>
      </c>
      <c r="L24" s="30">
        <f t="shared" si="1"/>
        <v>367952.15000000014</v>
      </c>
      <c r="M24" s="15"/>
      <c r="N24" s="25" t="s">
        <v>47</v>
      </c>
    </row>
    <row r="25" spans="1:17" ht="36" customHeight="1" x14ac:dyDescent="0.35">
      <c r="A25" s="7"/>
      <c r="B25" s="8"/>
      <c r="C25" s="11" t="s">
        <v>21</v>
      </c>
      <c r="D25" s="34">
        <v>53264</v>
      </c>
      <c r="E25" s="38">
        <f>80000*0.67847+283002*0.67847</f>
        <v>246285.96694000001</v>
      </c>
      <c r="F25" s="39">
        <v>0</v>
      </c>
      <c r="G25" s="40">
        <f t="shared" si="2"/>
        <v>246285.96694000001</v>
      </c>
      <c r="H25" s="15"/>
      <c r="I25" s="19">
        <v>229494.97</v>
      </c>
      <c r="J25" s="19">
        <v>0</v>
      </c>
      <c r="K25" s="19">
        <v>10299.11</v>
      </c>
      <c r="L25" s="30">
        <f t="shared" si="1"/>
        <v>239794.08000000002</v>
      </c>
      <c r="M25" s="15"/>
      <c r="N25" s="25" t="s">
        <v>44</v>
      </c>
    </row>
    <row r="26" spans="1:17" ht="53.25" customHeight="1" x14ac:dyDescent="0.35">
      <c r="A26" s="7"/>
      <c r="B26" s="8"/>
      <c r="C26" s="11" t="s">
        <v>22</v>
      </c>
      <c r="D26" s="34">
        <v>458000</v>
      </c>
      <c r="E26" s="38">
        <v>117798</v>
      </c>
      <c r="F26" s="39">
        <f>223451-117798</f>
        <v>105653</v>
      </c>
      <c r="G26" s="40">
        <f t="shared" si="2"/>
        <v>223451</v>
      </c>
      <c r="H26" s="15"/>
      <c r="I26" s="19"/>
      <c r="J26" s="19"/>
      <c r="K26" s="19">
        <v>0</v>
      </c>
      <c r="L26" s="30">
        <f t="shared" si="1"/>
        <v>0</v>
      </c>
      <c r="M26" s="15"/>
      <c r="N26" s="25" t="s">
        <v>37</v>
      </c>
    </row>
    <row r="27" spans="1:17" ht="36" customHeight="1" x14ac:dyDescent="0.35">
      <c r="A27" s="7"/>
      <c r="B27" s="8"/>
      <c r="C27" s="11" t="s">
        <v>23</v>
      </c>
      <c r="D27" s="34">
        <v>430907</v>
      </c>
      <c r="E27" s="38">
        <f>54328+44986</f>
        <v>99314</v>
      </c>
      <c r="F27" s="39">
        <f>201472+129921</f>
        <v>331393</v>
      </c>
      <c r="G27" s="40">
        <f t="shared" si="2"/>
        <v>430707</v>
      </c>
      <c r="H27" s="15"/>
      <c r="I27" s="19">
        <v>99731.209999999992</v>
      </c>
      <c r="J27" s="19"/>
      <c r="K27" s="19">
        <v>331392.5</v>
      </c>
      <c r="L27" s="30">
        <f t="shared" si="1"/>
        <v>431123.70999999996</v>
      </c>
      <c r="M27" s="15"/>
      <c r="N27" s="25"/>
    </row>
    <row r="28" spans="1:17" ht="28.5" customHeight="1" x14ac:dyDescent="0.35">
      <c r="A28" s="7"/>
      <c r="B28" s="8"/>
      <c r="C28" s="8"/>
      <c r="D28" s="34"/>
      <c r="E28" s="38"/>
      <c r="F28" s="39"/>
      <c r="G28" s="40"/>
      <c r="H28" s="15"/>
      <c r="I28" s="59"/>
      <c r="J28" s="54"/>
      <c r="K28" s="16"/>
      <c r="L28" s="29"/>
      <c r="M28" s="15"/>
      <c r="N28" s="25"/>
    </row>
    <row r="29" spans="1:17" ht="15.6" x14ac:dyDescent="0.35">
      <c r="A29" s="7"/>
      <c r="B29" s="9" t="s">
        <v>24</v>
      </c>
      <c r="C29" s="9"/>
      <c r="D29" s="36">
        <f>SUM(D9:D27)</f>
        <v>6953067</v>
      </c>
      <c r="E29" s="43">
        <f>SUM(E9:E28)</f>
        <v>2400393.0001323</v>
      </c>
      <c r="F29" s="44">
        <f>SUM(F9:F28)</f>
        <v>3712372.1984894001</v>
      </c>
      <c r="G29" s="46">
        <f>SUM(G9:G28)</f>
        <v>6112765.1986216996</v>
      </c>
      <c r="H29" s="13"/>
      <c r="I29" s="60">
        <f>SUM(I9:I28)</f>
        <v>2947491.4</v>
      </c>
      <c r="J29" s="60">
        <f t="shared" ref="J29:K29" si="3">SUM(J9:J28)</f>
        <v>396243.43000000005</v>
      </c>
      <c r="K29" s="60">
        <f t="shared" si="3"/>
        <v>2907834.2199999988</v>
      </c>
      <c r="L29" s="30">
        <f>I29+K29+J29</f>
        <v>6251569.0499999989</v>
      </c>
      <c r="M29" s="52"/>
      <c r="N29" s="25"/>
    </row>
    <row r="30" spans="1:17" ht="15.95" thickBot="1" x14ac:dyDescent="0.4">
      <c r="A30" s="7"/>
      <c r="B30" s="8"/>
      <c r="C30" s="8"/>
      <c r="D30" s="34"/>
      <c r="E30" s="38"/>
      <c r="F30" s="39"/>
      <c r="G30" s="40"/>
      <c r="H30" s="15"/>
      <c r="I30" s="60"/>
      <c r="J30" s="55"/>
      <c r="K30" s="20"/>
      <c r="L30" s="29"/>
      <c r="M30" s="15"/>
      <c r="N30" s="25"/>
    </row>
    <row r="31" spans="1:17" s="3" customFormat="1" ht="15.95" thickBot="1" x14ac:dyDescent="0.4">
      <c r="A31" s="21"/>
      <c r="B31" s="22" t="s">
        <v>25</v>
      </c>
      <c r="C31" s="22"/>
      <c r="D31" s="37">
        <f>D6+D29</f>
        <v>8779282.3391999993</v>
      </c>
      <c r="E31" s="47">
        <f>E6+E29</f>
        <v>2400393.0001323</v>
      </c>
      <c r="F31" s="48">
        <f>F6+F29</f>
        <v>3712372.1984894001</v>
      </c>
      <c r="G31" s="49">
        <f>G29+G6</f>
        <v>7938980.5378216989</v>
      </c>
      <c r="H31" s="23"/>
      <c r="I31" s="31">
        <f>I6+I29</f>
        <v>3734514.9400000009</v>
      </c>
      <c r="J31" s="31">
        <f t="shared" ref="J31:K31" si="4">J6+J29</f>
        <v>704730.38000000012</v>
      </c>
      <c r="K31" s="31">
        <f t="shared" si="4"/>
        <v>3097043.0299999989</v>
      </c>
      <c r="L31" s="32">
        <f>I31+K31+J31</f>
        <v>7536288.3499999996</v>
      </c>
      <c r="M31" s="53"/>
      <c r="N31" s="28"/>
      <c r="Q31" s="1"/>
    </row>
    <row r="32" spans="1:17" ht="14.45" x14ac:dyDescent="0.35">
      <c r="A32" s="3"/>
      <c r="B32" s="3"/>
      <c r="C32" s="3"/>
      <c r="D32" s="3"/>
      <c r="E32" s="3"/>
      <c r="F32" s="3"/>
      <c r="G32" s="3"/>
      <c r="H32" s="3"/>
      <c r="I32" s="4"/>
      <c r="J32" s="4"/>
      <c r="K32" s="3"/>
      <c r="L32" s="3"/>
      <c r="M32" s="3"/>
      <c r="Q32" s="3"/>
    </row>
    <row r="33" spans="1:13" ht="14.45" x14ac:dyDescent="0.35">
      <c r="A33" s="3"/>
      <c r="B33" s="61" t="s">
        <v>39</v>
      </c>
      <c r="C33" s="61" t="s">
        <v>40</v>
      </c>
      <c r="D33" s="61"/>
      <c r="E33" s="61"/>
      <c r="F33" s="61"/>
      <c r="G33" s="61"/>
      <c r="H33" s="3"/>
      <c r="I33" s="4"/>
      <c r="J33" s="4"/>
      <c r="K33" s="4"/>
      <c r="L33" s="4"/>
      <c r="M33" s="4"/>
    </row>
    <row r="34" spans="1:13" ht="14.45" x14ac:dyDescent="0.35">
      <c r="K34" s="19"/>
    </row>
    <row r="35" spans="1:13" ht="14.45" x14ac:dyDescent="0.35">
      <c r="I35" s="19"/>
      <c r="J35" s="19"/>
    </row>
  </sheetData>
  <mergeCells count="9">
    <mergeCell ref="E3:G3"/>
    <mergeCell ref="I3:L3"/>
    <mergeCell ref="A1:L1"/>
    <mergeCell ref="J4:K4"/>
    <mergeCell ref="E4:E5"/>
    <mergeCell ref="F4:F5"/>
    <mergeCell ref="G4:G5"/>
    <mergeCell ref="I4:I5"/>
    <mergeCell ref="L4:L5"/>
  </mergeCells>
  <pageMargins left="0.7" right="0.7" top="0.75" bottom="0.75" header="0.3" footer="0.3"/>
  <pageSetup paperSize="9" scale="46" orientation="landscape" r:id="rId1"/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BVA</vt:lpstr>
      <vt:lpstr>BVA!Print_Area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2016-06-17T11:26:42Z</dcterms:created>
  <dcterms:modified xsi:type="dcterms:W3CDTF">2016-06-17T11:28:32Z</dcterms:modified>
</cp:coreProperties>
</file>