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4000" windowHeight="9600"/>
  </bookViews>
  <sheets>
    <sheet name="Treatment numbers 2010 to 2018 " sheetId="2" r:id="rId1"/>
    <sheet name="Disaggregation by age group" sheetId="5" r:id="rId2"/>
  </sheets>
  <externalReferences>
    <externalReference r:id="rId3"/>
  </externalReferences>
  <definedNames>
    <definedName name="_22_0__123Grap" localSheetId="1" hidden="1">#REF!</definedName>
    <definedName name="_22_0__123Grap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Criteria" localSheetId="1">#REF!</definedName>
    <definedName name="_xlnm.Criteria">#REF!</definedName>
    <definedName name="_xlnm.Database" localSheetId="1">#REF!</definedName>
    <definedName name="_xlnm.Database">#REF!</definedName>
    <definedName name="_xlnm.Extract" localSheetId="1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sorts" localSheetId="1" hidden="1">#REF!</definedName>
    <definedName name="sorts" hidden="1">#REF!</definedName>
    <definedName name="UKInf" localSheetId="1">#REF!</definedName>
    <definedName name="UKInf">#REF!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1" hidden="1">{"One Year",#N/A,FALSE,"Summary"}</definedName>
    <definedName name="wrn.Summary._.1._.Year." hidden="1">{"One Year",#N/A,FALSE,"Summary"}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5" l="1"/>
  <c r="E21" i="5"/>
  <c r="D21" i="5"/>
  <c r="C21" i="5"/>
  <c r="F5" i="5"/>
  <c r="D10" i="5"/>
  <c r="I13" i="2"/>
  <c r="C5" i="5"/>
  <c r="C6" i="5"/>
  <c r="F6" i="5"/>
  <c r="C7" i="5"/>
  <c r="F7" i="5"/>
  <c r="C8" i="5"/>
  <c r="F8" i="5"/>
  <c r="C9" i="5"/>
  <c r="F9" i="5"/>
  <c r="C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9" i="5"/>
  <c r="F19" i="5"/>
  <c r="C20" i="5"/>
  <c r="F20" i="5"/>
  <c r="C18" i="5"/>
  <c r="I6" i="2"/>
  <c r="I7" i="2"/>
  <c r="I19" i="2"/>
  <c r="I20" i="2"/>
  <c r="E9" i="5"/>
  <c r="D9" i="5"/>
  <c r="K6" i="2"/>
  <c r="J24" i="2"/>
  <c r="H9" i="2"/>
  <c r="K9" i="2"/>
  <c r="K12" i="2"/>
  <c r="K14" i="2"/>
  <c r="K15" i="2"/>
  <c r="K16" i="2"/>
  <c r="K17" i="2"/>
  <c r="K18" i="2"/>
  <c r="K19" i="2"/>
  <c r="K20" i="2"/>
  <c r="K21" i="2"/>
  <c r="F22" i="2"/>
  <c r="K22" i="2"/>
  <c r="K23" i="2"/>
  <c r="D5" i="2"/>
  <c r="D24" i="2"/>
  <c r="H8" i="2"/>
  <c r="K8" i="2"/>
  <c r="K10" i="2"/>
  <c r="K11" i="2"/>
  <c r="B24" i="2"/>
  <c r="G24" i="2"/>
  <c r="E24" i="2"/>
  <c r="C24" i="2"/>
  <c r="B25" i="2"/>
  <c r="C25" i="2"/>
  <c r="F24" i="2"/>
  <c r="I24" i="2"/>
  <c r="H24" i="2"/>
  <c r="K13" i="2"/>
  <c r="K7" i="2"/>
  <c r="D25" i="2"/>
  <c r="E25" i="2"/>
  <c r="F25" i="2"/>
  <c r="G25" i="2"/>
  <c r="H25" i="2"/>
  <c r="I25" i="2"/>
  <c r="J25" i="2"/>
  <c r="K5" i="2"/>
  <c r="K24" i="2"/>
</calcChain>
</file>

<file path=xl/sharedStrings.xml><?xml version="1.0" encoding="utf-8"?>
<sst xmlns="http://schemas.openxmlformats.org/spreadsheetml/2006/main" count="89" uniqueCount="59">
  <si>
    <t>COUNTRY</t>
  </si>
  <si>
    <t>year 1</t>
  </si>
  <si>
    <t>year 2</t>
  </si>
  <si>
    <t>year 3</t>
  </si>
  <si>
    <t>year 4</t>
  </si>
  <si>
    <t>year 5</t>
  </si>
  <si>
    <t>year 6</t>
  </si>
  <si>
    <t>year 7</t>
  </si>
  <si>
    <t xml:space="preserve"> totals</t>
  </si>
  <si>
    <t xml:space="preserve">Actual Treatment Numbers </t>
  </si>
  <si>
    <t xml:space="preserve">TOTALS </t>
  </si>
  <si>
    <t>Apr 10 - Mar 11</t>
  </si>
  <si>
    <t>Apr 11 - Mar 12</t>
  </si>
  <si>
    <t>Apr 12 - Mar 13</t>
  </si>
  <si>
    <t>Apr 13 - Mar 14</t>
  </si>
  <si>
    <t>Apr 14 - Mar 15</t>
  </si>
  <si>
    <t>Apr 15 - Mar 16</t>
  </si>
  <si>
    <t>Apr 16 - Mar 17</t>
  </si>
  <si>
    <t>Apr 17 - Mar 18</t>
  </si>
  <si>
    <t>Apr 18 - Mar 19</t>
  </si>
  <si>
    <t>Apr 10 -Mar 19</t>
  </si>
  <si>
    <t xml:space="preserve">Burundi </t>
  </si>
  <si>
    <t>Cote d'Ivoire</t>
  </si>
  <si>
    <t>DRC</t>
  </si>
  <si>
    <t>Ethiopia</t>
  </si>
  <si>
    <t>Liberia</t>
  </si>
  <si>
    <t>Madagascar</t>
  </si>
  <si>
    <t>Malawi</t>
  </si>
  <si>
    <t>Mauritania</t>
  </si>
  <si>
    <t>Mozambique</t>
  </si>
  <si>
    <t xml:space="preserve">Niger </t>
  </si>
  <si>
    <t xml:space="preserve">Nigeria </t>
  </si>
  <si>
    <t>NA</t>
  </si>
  <si>
    <t xml:space="preserve">Rwanda </t>
  </si>
  <si>
    <t>Senegal</t>
  </si>
  <si>
    <t>Sudan</t>
  </si>
  <si>
    <t>Tanzania</t>
  </si>
  <si>
    <t>Uganda</t>
  </si>
  <si>
    <t>Yemen</t>
  </si>
  <si>
    <t>Zambia</t>
  </si>
  <si>
    <t>Zanzibar</t>
  </si>
  <si>
    <t>Total</t>
  </si>
  <si>
    <t>Cummulative Total</t>
  </si>
  <si>
    <t>* For DRC 2 health zones were not reported in 2015-2016. Those numbers have been added to 17-18</t>
  </si>
  <si>
    <t>Country</t>
  </si>
  <si>
    <t>Contractual Targeted Number of Treatments</t>
  </si>
  <si>
    <t>Actual Apr 17 - Mar 18</t>
  </si>
  <si>
    <t xml:space="preserve">Variance Between Actual and Targeted </t>
  </si>
  <si>
    <t>Comments</t>
  </si>
  <si>
    <t>SAC (5-15yrs)</t>
  </si>
  <si>
    <t>Adults (&gt;15yrs)</t>
  </si>
  <si>
    <t>Complete</t>
  </si>
  <si>
    <t xml:space="preserve">Insufficient donated PZQ to cover all planned 211 Health Zones. MDA reached 175 HZ </t>
  </si>
  <si>
    <t>Target includes STH and SCH figures. Actuals are SCH only and exclude 10,726,087 STH treatments</t>
  </si>
  <si>
    <t>TBC</t>
  </si>
  <si>
    <t>Pending Nampula and Zambezia provinces. PZQ delays led to reduced MDA</t>
  </si>
  <si>
    <t>Pending 2 regions</t>
  </si>
  <si>
    <t>Total SCH target included in SCI contract. Error at SCI, actual target was 2.6m for SCI support</t>
  </si>
  <si>
    <t>Contractual delays led to partial postponed MDA to FY18/19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</si>
</sst>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3" fontId="0" fillId="0" borderId="3" xfId="0" applyNumberFormat="1" applyBorder="1"/>
    <xf numFmtId="3" fontId="0" fillId="4" borderId="3" xfId="0" applyNumberFormat="1" applyFill="1" applyBorder="1"/>
    <xf numFmtId="3" fontId="0" fillId="0" borderId="4" xfId="0" applyNumberFormat="1" applyBorder="1"/>
    <xf numFmtId="3" fontId="5" fillId="0" borderId="3" xfId="0" applyNumberFormat="1" applyFont="1" applyBorder="1"/>
    <xf numFmtId="0" fontId="0" fillId="0" borderId="4" xfId="0" applyBorder="1"/>
    <xf numFmtId="3" fontId="0" fillId="4" borderId="4" xfId="0" applyNumberFormat="1" applyFill="1" applyBorder="1"/>
    <xf numFmtId="0" fontId="2" fillId="0" borderId="1" xfId="0" applyFont="1" applyBorder="1"/>
    <xf numFmtId="0" fontId="8" fillId="5" borderId="1" xfId="0" applyFont="1" applyFill="1" applyBorder="1" applyAlignment="1">
      <alignment horizontal="center"/>
    </xf>
    <xf numFmtId="3" fontId="2" fillId="0" borderId="6" xfId="0" applyNumberFormat="1" applyFont="1" applyBorder="1"/>
    <xf numFmtId="3" fontId="0" fillId="0" borderId="10" xfId="0" applyNumberFormat="1" applyBorder="1"/>
    <xf numFmtId="3" fontId="1" fillId="2" borderId="2" xfId="1" applyNumberFormat="1" applyFill="1" applyBorder="1" applyAlignment="1">
      <alignment horizontal="right" vertical="center" wrapText="1"/>
    </xf>
    <xf numFmtId="3" fontId="0" fillId="2" borderId="2" xfId="1" applyNumberFormat="1" applyFont="1" applyFill="1" applyBorder="1" applyAlignment="1">
      <alignment horizontal="right" vertical="center" wrapText="1"/>
    </xf>
    <xf numFmtId="0" fontId="0" fillId="3" borderId="0" xfId="0" applyFill="1"/>
    <xf numFmtId="3" fontId="0" fillId="3" borderId="3" xfId="0" applyNumberFormat="1" applyFill="1" applyBorder="1" applyAlignment="1">
      <alignment horizontal="right"/>
    </xf>
    <xf numFmtId="3" fontId="0" fillId="0" borderId="0" xfId="0" applyNumberFormat="1"/>
    <xf numFmtId="0" fontId="2" fillId="3" borderId="12" xfId="0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0" fontId="4" fillId="4" borderId="14" xfId="0" applyFont="1" applyFill="1" applyBorder="1"/>
    <xf numFmtId="3" fontId="4" fillId="4" borderId="15" xfId="0" applyNumberFormat="1" applyFont="1" applyFill="1" applyBorder="1"/>
    <xf numFmtId="0" fontId="7" fillId="5" borderId="18" xfId="0" applyFont="1" applyFill="1" applyBorder="1"/>
    <xf numFmtId="0" fontId="7" fillId="5" borderId="17" xfId="0" applyFont="1" applyFill="1" applyBorder="1"/>
    <xf numFmtId="0" fontId="7" fillId="5" borderId="19" xfId="0" applyFont="1" applyFill="1" applyBorder="1"/>
    <xf numFmtId="3" fontId="0" fillId="3" borderId="5" xfId="0" applyNumberFormat="1" applyFill="1" applyBorder="1" applyAlignment="1">
      <alignment horizontal="right"/>
    </xf>
    <xf numFmtId="3" fontId="0" fillId="4" borderId="0" xfId="0" applyNumberFormat="1" applyFill="1" applyAlignment="1">
      <alignment horizontal="center"/>
    </xf>
    <xf numFmtId="3" fontId="0" fillId="3" borderId="8" xfId="0" applyNumberFormat="1" applyFill="1" applyBorder="1" applyAlignment="1">
      <alignment horizontal="right"/>
    </xf>
    <xf numFmtId="3" fontId="0" fillId="2" borderId="22" xfId="1" applyNumberFormat="1" applyFont="1" applyFill="1" applyBorder="1" applyAlignment="1">
      <alignment horizontal="right" vertical="center" wrapText="1"/>
    </xf>
    <xf numFmtId="3" fontId="0" fillId="3" borderId="7" xfId="0" applyNumberFormat="1" applyFill="1" applyBorder="1" applyAlignment="1">
      <alignment horizontal="right"/>
    </xf>
    <xf numFmtId="3" fontId="1" fillId="2" borderId="13" xfId="1" applyNumberFormat="1" applyFill="1" applyBorder="1" applyAlignment="1">
      <alignment horizontal="right" vertical="center" wrapText="1"/>
    </xf>
    <xf numFmtId="0" fontId="6" fillId="4" borderId="2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" fillId="0" borderId="25" xfId="0" applyFont="1" applyBorder="1"/>
    <xf numFmtId="3" fontId="2" fillId="0" borderId="26" xfId="0" applyNumberFormat="1" applyFont="1" applyBorder="1"/>
    <xf numFmtId="3" fontId="2" fillId="4" borderId="16" xfId="0" applyNumberFormat="1" applyFont="1" applyFill="1" applyBorder="1"/>
    <xf numFmtId="0" fontId="8" fillId="5" borderId="21" xfId="0" applyFont="1" applyFill="1" applyBorder="1" applyAlignment="1">
      <alignment horizontal="center" wrapText="1"/>
    </xf>
    <xf numFmtId="0" fontId="8" fillId="5" borderId="28" xfId="0" applyFont="1" applyFill="1" applyBorder="1" applyAlignment="1">
      <alignment horizontal="center"/>
    </xf>
    <xf numFmtId="3" fontId="0" fillId="0" borderId="26" xfId="0" applyNumberFormat="1" applyBorder="1"/>
    <xf numFmtId="3" fontId="0" fillId="0" borderId="9" xfId="0" applyNumberFormat="1" applyBorder="1"/>
    <xf numFmtId="3" fontId="0" fillId="3" borderId="9" xfId="0" applyNumberFormat="1" applyFill="1" applyBorder="1" applyAlignment="1">
      <alignment horizontal="right"/>
    </xf>
    <xf numFmtId="3" fontId="2" fillId="0" borderId="23" xfId="0" applyNumberFormat="1" applyFont="1" applyBorder="1"/>
    <xf numFmtId="3" fontId="0" fillId="3" borderId="4" xfId="0" applyNumberFormat="1" applyFill="1" applyBorder="1" applyAlignment="1">
      <alignment horizontal="right"/>
    </xf>
    <xf numFmtId="3" fontId="2" fillId="0" borderId="29" xfId="0" applyNumberFormat="1" applyFont="1" applyBorder="1"/>
    <xf numFmtId="0" fontId="6" fillId="4" borderId="14" xfId="0" applyFont="1" applyFill="1" applyBorder="1"/>
    <xf numFmtId="0" fontId="6" fillId="4" borderId="15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16" xfId="0" applyFont="1" applyFill="1" applyBorder="1"/>
    <xf numFmtId="3" fontId="0" fillId="2" borderId="7" xfId="0" applyNumberFormat="1" applyFill="1" applyBorder="1"/>
    <xf numFmtId="3" fontId="0" fillId="2" borderId="5" xfId="0" applyNumberFormat="1" applyFill="1" applyBorder="1"/>
    <xf numFmtId="3" fontId="0" fillId="2" borderId="25" xfId="0" applyNumberFormat="1" applyFill="1" applyBorder="1"/>
    <xf numFmtId="3" fontId="0" fillId="2" borderId="4" xfId="0" applyNumberFormat="1" applyFill="1" applyBorder="1"/>
    <xf numFmtId="3" fontId="0" fillId="2" borderId="3" xfId="0" applyNumberFormat="1" applyFill="1" applyBorder="1"/>
    <xf numFmtId="3" fontId="0" fillId="2" borderId="26" xfId="0" applyNumberFormat="1" applyFill="1" applyBorder="1"/>
    <xf numFmtId="3" fontId="5" fillId="2" borderId="3" xfId="0" applyNumberFormat="1" applyFont="1" applyFill="1" applyBorder="1"/>
    <xf numFmtId="3" fontId="0" fillId="2" borderId="9" xfId="0" applyNumberFormat="1" applyFill="1" applyBorder="1"/>
    <xf numFmtId="3" fontId="0" fillId="2" borderId="4" xfId="0" applyNumberForma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0" xfId="0" applyFont="1"/>
    <xf numFmtId="0" fontId="2" fillId="3" borderId="0" xfId="0" applyFont="1" applyFill="1" applyAlignment="1">
      <alignment horizontal="center"/>
    </xf>
    <xf numFmtId="3" fontId="4" fillId="4" borderId="31" xfId="0" applyNumberFormat="1" applyFont="1" applyFill="1" applyBorder="1"/>
    <xf numFmtId="3" fontId="1" fillId="2" borderId="33" xfId="1" applyNumberFormat="1" applyFill="1" applyBorder="1" applyAlignment="1">
      <alignment horizontal="right" vertical="center" wrapText="1"/>
    </xf>
    <xf numFmtId="3" fontId="1" fillId="2" borderId="34" xfId="1" applyNumberFormat="1" applyFill="1" applyBorder="1" applyAlignment="1">
      <alignment horizontal="right" vertical="center" wrapText="1"/>
    </xf>
    <xf numFmtId="3" fontId="0" fillId="2" borderId="34" xfId="1" applyNumberFormat="1" applyFont="1" applyFill="1" applyBorder="1" applyAlignment="1">
      <alignment horizontal="right" vertical="center" wrapText="1"/>
    </xf>
    <xf numFmtId="3" fontId="0" fillId="2" borderId="35" xfId="0" applyNumberFormat="1" applyFill="1" applyBorder="1" applyAlignment="1">
      <alignment horizontal="right"/>
    </xf>
    <xf numFmtId="3" fontId="4" fillId="4" borderId="30" xfId="0" applyNumberFormat="1" applyFont="1" applyFill="1" applyBorder="1"/>
    <xf numFmtId="3" fontId="0" fillId="0" borderId="37" xfId="0" applyNumberFormat="1" applyBorder="1"/>
    <xf numFmtId="3" fontId="0" fillId="0" borderId="38" xfId="0" applyNumberFormat="1" applyBorder="1"/>
    <xf numFmtId="3" fontId="4" fillId="4" borderId="32" xfId="0" applyNumberFormat="1" applyFont="1" applyFill="1" applyBorder="1"/>
    <xf numFmtId="0" fontId="4" fillId="4" borderId="24" xfId="0" applyFont="1" applyFill="1" applyBorder="1"/>
    <xf numFmtId="3" fontId="0" fillId="0" borderId="37" xfId="0" applyNumberFormat="1" applyBorder="1" applyAlignment="1">
      <alignment horizontal="right"/>
    </xf>
    <xf numFmtId="3" fontId="4" fillId="4" borderId="38" xfId="0" applyNumberFormat="1" applyFont="1" applyFill="1" applyBorder="1"/>
    <xf numFmtId="3" fontId="0" fillId="0" borderId="7" xfId="0" applyNumberFormat="1" applyBorder="1" applyAlignment="1">
      <alignment horizontal="right"/>
    </xf>
    <xf numFmtId="3" fontId="0" fillId="0" borderId="41" xfId="0" applyNumberFormat="1" applyBorder="1" applyAlignment="1">
      <alignment horizontal="left" wrapText="1"/>
    </xf>
    <xf numFmtId="0" fontId="10" fillId="5" borderId="21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3" fontId="6" fillId="0" borderId="40" xfId="0" applyNumberFormat="1" applyFont="1" applyBorder="1"/>
    <xf numFmtId="3" fontId="6" fillId="0" borderId="39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8" fillId="5" borderId="20" xfId="0" applyFont="1" applyFill="1" applyBorder="1" applyAlignment="1">
      <alignment horizontal="center" wrapText="1"/>
    </xf>
    <xf numFmtId="0" fontId="8" fillId="5" borderId="21" xfId="0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 wrapText="1"/>
    </xf>
    <xf numFmtId="0" fontId="9" fillId="5" borderId="42" xfId="0" applyFont="1" applyFill="1" applyBorder="1" applyAlignment="1">
      <alignment horizontal="center" wrapText="1"/>
    </xf>
    <xf numFmtId="0" fontId="9" fillId="5" borderId="43" xfId="0" applyFont="1" applyFill="1" applyBorder="1" applyAlignment="1">
      <alignment horizont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wrapText="1"/>
    </xf>
    <xf numFmtId="0" fontId="10" fillId="5" borderId="38" xfId="0" applyFont="1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76200</xdr:rowOff>
    </xdr:from>
    <xdr:to>
      <xdr:col>13</xdr:col>
      <xdr:colOff>161925</xdr:colOff>
      <xdr:row>1</xdr:row>
      <xdr:rowOff>762000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775" y="76200"/>
          <a:ext cx="26289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76200</xdr:rowOff>
    </xdr:from>
    <xdr:to>
      <xdr:col>4</xdr:col>
      <xdr:colOff>76200</xdr:colOff>
      <xdr:row>1</xdr:row>
      <xdr:rowOff>762000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76200"/>
          <a:ext cx="262890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FID\AWARD%2520DOCS%2520CONTRACT\Rtifile02\cidprojectshares\IDG-Info\Proposal%2520Template%2520Info\T&amp;M%25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A2" sqref="A2:K2"/>
    </sheetView>
  </sheetViews>
  <sheetFormatPr defaultRowHeight="15" x14ac:dyDescent="0.25"/>
  <cols>
    <col min="1" max="1" width="30.7109375" customWidth="1"/>
    <col min="2" max="2" width="13.28515625" customWidth="1"/>
    <col min="3" max="3" width="11.140625" customWidth="1"/>
    <col min="4" max="4" width="14" customWidth="1"/>
    <col min="5" max="5" width="14.7109375" customWidth="1"/>
    <col min="6" max="7" width="15.28515625" customWidth="1"/>
    <col min="8" max="8" width="17" customWidth="1"/>
    <col min="9" max="10" width="19.140625" customWidth="1"/>
    <col min="11" max="11" width="18.7109375" customWidth="1"/>
  </cols>
  <sheetData>
    <row r="1" spans="1:13" ht="21" hidden="1" x14ac:dyDescent="0.3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/>
      <c r="J1" s="8"/>
      <c r="K1" s="8" t="s">
        <v>8</v>
      </c>
    </row>
    <row r="2" spans="1:13" s="13" customFormat="1" ht="69.75" customHeight="1" thickBot="1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3" ht="21" customHeight="1" thickBot="1" x14ac:dyDescent="0.4">
      <c r="A3" s="85"/>
      <c r="B3" s="89" t="s">
        <v>9</v>
      </c>
      <c r="C3" s="90"/>
      <c r="D3" s="90"/>
      <c r="E3" s="90"/>
      <c r="F3" s="90"/>
      <c r="G3" s="90"/>
      <c r="H3" s="90"/>
      <c r="I3" s="91"/>
      <c r="J3" s="34"/>
      <c r="K3" s="35" t="s">
        <v>10</v>
      </c>
    </row>
    <row r="4" spans="1:13" ht="18.75" customHeight="1" thickBot="1" x14ac:dyDescent="0.3">
      <c r="A4" s="86"/>
      <c r="B4" s="42" t="s">
        <v>11</v>
      </c>
      <c r="C4" s="43" t="s">
        <v>12</v>
      </c>
      <c r="D4" s="43" t="s">
        <v>13</v>
      </c>
      <c r="E4" s="43" t="s">
        <v>14</v>
      </c>
      <c r="F4" s="43" t="s">
        <v>15</v>
      </c>
      <c r="G4" s="43" t="s">
        <v>16</v>
      </c>
      <c r="H4" s="44" t="s">
        <v>17</v>
      </c>
      <c r="I4" s="30" t="s">
        <v>18</v>
      </c>
      <c r="J4" s="30" t="s">
        <v>19</v>
      </c>
      <c r="K4" s="45" t="s">
        <v>20</v>
      </c>
    </row>
    <row r="5" spans="1:13" x14ac:dyDescent="0.25">
      <c r="A5" s="20" t="s">
        <v>21</v>
      </c>
      <c r="B5" s="46">
        <v>0</v>
      </c>
      <c r="C5" s="3">
        <v>0</v>
      </c>
      <c r="D5" s="49">
        <f>652889+279205</f>
        <v>932094</v>
      </c>
      <c r="E5" s="3">
        <v>0</v>
      </c>
      <c r="F5" s="49">
        <v>698109</v>
      </c>
      <c r="G5" s="3">
        <v>717141</v>
      </c>
      <c r="H5" s="54">
        <v>0</v>
      </c>
      <c r="I5" s="40">
        <v>972470</v>
      </c>
      <c r="J5" s="58"/>
      <c r="K5" s="41">
        <f>SUM(B5:I5)</f>
        <v>3319814</v>
      </c>
    </row>
    <row r="6" spans="1:13" x14ac:dyDescent="0.25">
      <c r="A6" s="20" t="s">
        <v>22</v>
      </c>
      <c r="B6" s="47">
        <v>0</v>
      </c>
      <c r="C6" s="1">
        <v>0</v>
      </c>
      <c r="D6" s="50">
        <v>649859</v>
      </c>
      <c r="E6" s="1">
        <v>853708</v>
      </c>
      <c r="F6" s="50">
        <v>3072078</v>
      </c>
      <c r="G6" s="1">
        <v>1409871</v>
      </c>
      <c r="H6" s="17">
        <v>2045302</v>
      </c>
      <c r="I6" s="14">
        <f>2356834</f>
        <v>2356834</v>
      </c>
      <c r="J6" s="59">
        <v>2391530</v>
      </c>
      <c r="K6" s="9">
        <f>SUM(B6:J6)</f>
        <v>12779182</v>
      </c>
    </row>
    <row r="7" spans="1:13" x14ac:dyDescent="0.25">
      <c r="A7" s="20" t="s">
        <v>23</v>
      </c>
      <c r="B7" s="47">
        <v>0</v>
      </c>
      <c r="C7" s="1">
        <v>0</v>
      </c>
      <c r="D7" s="50">
        <v>0</v>
      </c>
      <c r="E7" s="1">
        <v>0</v>
      </c>
      <c r="F7" s="50">
        <v>2269788</v>
      </c>
      <c r="G7" s="1">
        <v>1487821</v>
      </c>
      <c r="H7" s="17">
        <v>5832884</v>
      </c>
      <c r="I7" s="14">
        <f>8326510+84931</f>
        <v>8411441</v>
      </c>
      <c r="J7" s="59"/>
      <c r="K7" s="9">
        <f t="shared" ref="K7:K23" si="0">SUM(B7:I7)</f>
        <v>18001934</v>
      </c>
    </row>
    <row r="8" spans="1:13" x14ac:dyDescent="0.25">
      <c r="A8" s="20" t="s">
        <v>24</v>
      </c>
      <c r="B8" s="47">
        <v>0</v>
      </c>
      <c r="C8" s="1">
        <v>0</v>
      </c>
      <c r="D8" s="50">
        <v>0</v>
      </c>
      <c r="E8" s="4">
        <v>0</v>
      </c>
      <c r="F8" s="52">
        <v>0</v>
      </c>
      <c r="G8" s="4">
        <v>8179236</v>
      </c>
      <c r="H8" s="55">
        <f>1774460+4647514+726491+2356682</f>
        <v>9505147</v>
      </c>
      <c r="I8" s="14">
        <v>6190356</v>
      </c>
      <c r="J8" s="59"/>
      <c r="K8" s="9">
        <f t="shared" si="0"/>
        <v>23874739</v>
      </c>
    </row>
    <row r="9" spans="1:13" x14ac:dyDescent="0.25">
      <c r="A9" s="20" t="s">
        <v>25</v>
      </c>
      <c r="B9" s="47">
        <v>0</v>
      </c>
      <c r="C9" s="1">
        <v>17400</v>
      </c>
      <c r="D9" s="50">
        <v>344248</v>
      </c>
      <c r="E9" s="1">
        <v>308742</v>
      </c>
      <c r="F9" s="50">
        <v>0</v>
      </c>
      <c r="G9" s="1">
        <v>0</v>
      </c>
      <c r="H9" s="17">
        <f>334677+167633</f>
        <v>502310</v>
      </c>
      <c r="I9" s="14">
        <v>1085874</v>
      </c>
      <c r="J9" s="59"/>
      <c r="K9" s="9">
        <f t="shared" si="0"/>
        <v>2258574</v>
      </c>
      <c r="M9" s="15"/>
    </row>
    <row r="10" spans="1:13" x14ac:dyDescent="0.25">
      <c r="A10" s="20" t="s">
        <v>26</v>
      </c>
      <c r="B10" s="47">
        <v>0</v>
      </c>
      <c r="C10" s="1">
        <v>0</v>
      </c>
      <c r="D10" s="50">
        <v>0</v>
      </c>
      <c r="E10" s="4">
        <v>0</v>
      </c>
      <c r="F10" s="50">
        <v>151052</v>
      </c>
      <c r="G10" s="1">
        <v>1278388</v>
      </c>
      <c r="H10" s="17">
        <v>1491811</v>
      </c>
      <c r="I10" s="14">
        <v>4403875</v>
      </c>
      <c r="J10" s="59"/>
      <c r="K10" s="9">
        <f t="shared" si="0"/>
        <v>7325126</v>
      </c>
    </row>
    <row r="11" spans="1:13" x14ac:dyDescent="0.25">
      <c r="A11" s="20" t="s">
        <v>27</v>
      </c>
      <c r="B11" s="47">
        <v>0</v>
      </c>
      <c r="C11" s="1">
        <v>2071817</v>
      </c>
      <c r="D11" s="50">
        <v>2037487</v>
      </c>
      <c r="E11" s="1">
        <v>0</v>
      </c>
      <c r="F11" s="50">
        <v>4305956</v>
      </c>
      <c r="G11" s="1">
        <v>6188939</v>
      </c>
      <c r="H11" s="56">
        <v>6012124</v>
      </c>
      <c r="I11" s="14">
        <v>6940702</v>
      </c>
      <c r="J11" s="59"/>
      <c r="K11" s="9">
        <f t="shared" si="0"/>
        <v>27557025</v>
      </c>
    </row>
    <row r="12" spans="1:13" x14ac:dyDescent="0.25">
      <c r="A12" s="20" t="s">
        <v>28</v>
      </c>
      <c r="B12" s="47">
        <v>0</v>
      </c>
      <c r="C12" s="1">
        <v>0</v>
      </c>
      <c r="D12" s="50">
        <v>0</v>
      </c>
      <c r="E12" s="1">
        <v>65090</v>
      </c>
      <c r="F12" s="50">
        <v>0</v>
      </c>
      <c r="G12" s="1">
        <v>0</v>
      </c>
      <c r="H12" s="17">
        <v>131018</v>
      </c>
      <c r="I12" s="14">
        <v>99821</v>
      </c>
      <c r="J12" s="59"/>
      <c r="K12" s="9">
        <f t="shared" si="0"/>
        <v>295929</v>
      </c>
    </row>
    <row r="13" spans="1:13" x14ac:dyDescent="0.25">
      <c r="A13" s="20" t="s">
        <v>29</v>
      </c>
      <c r="B13" s="47">
        <v>0</v>
      </c>
      <c r="C13" s="1">
        <v>2391871</v>
      </c>
      <c r="D13" s="50">
        <v>1819000</v>
      </c>
      <c r="E13" s="1">
        <v>5816716</v>
      </c>
      <c r="F13" s="50">
        <v>4257365</v>
      </c>
      <c r="G13" s="1">
        <v>4436484</v>
      </c>
      <c r="H13" s="56">
        <v>8538326</v>
      </c>
      <c r="I13" s="14">
        <f>1927730</f>
        <v>1927730</v>
      </c>
      <c r="J13" s="59"/>
      <c r="K13" s="9">
        <f t="shared" si="0"/>
        <v>29187492</v>
      </c>
    </row>
    <row r="14" spans="1:13" x14ac:dyDescent="0.25">
      <c r="A14" s="21" t="s">
        <v>30</v>
      </c>
      <c r="B14" s="46">
        <v>0</v>
      </c>
      <c r="C14" s="1">
        <v>482028</v>
      </c>
      <c r="D14" s="49">
        <v>272994</v>
      </c>
      <c r="E14" s="3">
        <v>1338453</v>
      </c>
      <c r="F14" s="50">
        <v>1469666</v>
      </c>
      <c r="G14" s="1">
        <v>89442</v>
      </c>
      <c r="H14" s="17">
        <v>3574615</v>
      </c>
      <c r="I14" s="14">
        <v>3681923</v>
      </c>
      <c r="J14" s="59"/>
      <c r="K14" s="9">
        <f t="shared" si="0"/>
        <v>10909121</v>
      </c>
    </row>
    <row r="15" spans="1:13" x14ac:dyDescent="0.25">
      <c r="A15" s="21" t="s">
        <v>31</v>
      </c>
      <c r="B15" s="46"/>
      <c r="C15" s="1"/>
      <c r="D15" s="49"/>
      <c r="E15" s="3"/>
      <c r="F15" s="50"/>
      <c r="G15" s="1"/>
      <c r="H15" s="17">
        <v>2034452</v>
      </c>
      <c r="I15" s="14" t="s">
        <v>32</v>
      </c>
      <c r="J15" s="59"/>
      <c r="K15" s="9">
        <f t="shared" si="0"/>
        <v>2034452</v>
      </c>
    </row>
    <row r="16" spans="1:13" x14ac:dyDescent="0.25">
      <c r="A16" s="21" t="s">
        <v>33</v>
      </c>
      <c r="B16" s="46">
        <v>0</v>
      </c>
      <c r="C16" s="1">
        <v>0</v>
      </c>
      <c r="D16" s="49">
        <v>119869</v>
      </c>
      <c r="E16" s="3">
        <v>192552</v>
      </c>
      <c r="F16" s="50">
        <v>309198</v>
      </c>
      <c r="G16" s="1">
        <v>212224</v>
      </c>
      <c r="H16" s="87"/>
      <c r="I16" s="24"/>
      <c r="J16" s="24"/>
      <c r="K16" s="9">
        <f t="shared" si="0"/>
        <v>833843</v>
      </c>
    </row>
    <row r="17" spans="1:11" x14ac:dyDescent="0.25">
      <c r="A17" s="21" t="s">
        <v>34</v>
      </c>
      <c r="B17" s="46">
        <v>0</v>
      </c>
      <c r="C17" s="1">
        <v>0</v>
      </c>
      <c r="D17" s="49">
        <v>559285</v>
      </c>
      <c r="E17" s="6"/>
      <c r="F17" s="2"/>
      <c r="G17" s="2"/>
      <c r="H17" s="88"/>
      <c r="I17" s="24"/>
      <c r="J17" s="24"/>
      <c r="K17" s="9">
        <f t="shared" si="0"/>
        <v>559285</v>
      </c>
    </row>
    <row r="18" spans="1:11" x14ac:dyDescent="0.25">
      <c r="A18" s="21" t="s">
        <v>35</v>
      </c>
      <c r="B18" s="46">
        <v>0</v>
      </c>
      <c r="C18" s="3">
        <v>0</v>
      </c>
      <c r="D18" s="49">
        <v>0</v>
      </c>
      <c r="E18" s="3">
        <v>0</v>
      </c>
      <c r="F18" s="50">
        <v>0</v>
      </c>
      <c r="G18" s="1">
        <v>3084874</v>
      </c>
      <c r="H18" s="17">
        <v>3391100</v>
      </c>
      <c r="I18" s="14">
        <v>6104878</v>
      </c>
      <c r="J18" s="59"/>
      <c r="K18" s="9">
        <f t="shared" si="0"/>
        <v>12580852</v>
      </c>
    </row>
    <row r="19" spans="1:11" x14ac:dyDescent="0.25">
      <c r="A19" s="21" t="s">
        <v>36</v>
      </c>
      <c r="B19" s="46">
        <v>0</v>
      </c>
      <c r="C19" s="5">
        <v>0</v>
      </c>
      <c r="D19" s="49">
        <v>122996</v>
      </c>
      <c r="E19" s="3">
        <v>2062685</v>
      </c>
      <c r="F19" s="50">
        <v>2100000</v>
      </c>
      <c r="G19" s="1">
        <v>2920958</v>
      </c>
      <c r="H19" s="17">
        <v>2558853</v>
      </c>
      <c r="I19" s="14">
        <f>1407506+71640</f>
        <v>1479146</v>
      </c>
      <c r="J19" s="59"/>
      <c r="K19" s="9">
        <f t="shared" si="0"/>
        <v>11244638</v>
      </c>
    </row>
    <row r="20" spans="1:11" x14ac:dyDescent="0.25">
      <c r="A20" s="21" t="s">
        <v>37</v>
      </c>
      <c r="B20" s="46">
        <v>0</v>
      </c>
      <c r="C20" s="3">
        <v>308305</v>
      </c>
      <c r="D20" s="49">
        <v>0</v>
      </c>
      <c r="E20" s="3">
        <v>646246</v>
      </c>
      <c r="F20" s="50">
        <v>23017</v>
      </c>
      <c r="G20" s="1">
        <v>890089</v>
      </c>
      <c r="H20" s="17">
        <v>789052</v>
      </c>
      <c r="I20" s="14">
        <f>1601020+170832</f>
        <v>1771852</v>
      </c>
      <c r="J20" s="59"/>
      <c r="K20" s="9">
        <f t="shared" si="0"/>
        <v>4428561</v>
      </c>
    </row>
    <row r="21" spans="1:11" x14ac:dyDescent="0.25">
      <c r="A21" s="21" t="s">
        <v>38</v>
      </c>
      <c r="B21" s="46">
        <v>2124436</v>
      </c>
      <c r="C21" s="3">
        <v>1862245</v>
      </c>
      <c r="D21" s="49">
        <v>10240903</v>
      </c>
      <c r="E21" s="3">
        <v>3496013</v>
      </c>
      <c r="F21" s="50">
        <v>7224480</v>
      </c>
      <c r="G21" s="1">
        <v>356803</v>
      </c>
      <c r="H21" s="17">
        <v>3632249</v>
      </c>
      <c r="I21" s="14">
        <v>3972844</v>
      </c>
      <c r="J21" s="59"/>
      <c r="K21" s="9">
        <f t="shared" si="0"/>
        <v>32909973</v>
      </c>
    </row>
    <row r="22" spans="1:11" x14ac:dyDescent="0.25">
      <c r="A22" s="21" t="s">
        <v>39</v>
      </c>
      <c r="B22" s="46">
        <v>0</v>
      </c>
      <c r="C22" s="3">
        <v>19800</v>
      </c>
      <c r="D22" s="49">
        <v>0</v>
      </c>
      <c r="E22" s="3">
        <v>36929</v>
      </c>
      <c r="F22" s="50">
        <f>91569+896454</f>
        <v>988023</v>
      </c>
      <c r="G22" s="1">
        <v>0</v>
      </c>
      <c r="H22" s="17">
        <v>759958</v>
      </c>
      <c r="I22" s="14">
        <v>202533</v>
      </c>
      <c r="J22" s="59"/>
      <c r="K22" s="9">
        <f t="shared" si="0"/>
        <v>2007243</v>
      </c>
    </row>
    <row r="23" spans="1:11" ht="15.75" thickBot="1" x14ac:dyDescent="0.3">
      <c r="A23" s="22" t="s">
        <v>40</v>
      </c>
      <c r="B23" s="48">
        <v>0</v>
      </c>
      <c r="C23" s="36">
        <v>945282</v>
      </c>
      <c r="D23" s="51">
        <v>1059318</v>
      </c>
      <c r="E23" s="36">
        <v>1694264</v>
      </c>
      <c r="F23" s="53">
        <v>1610281</v>
      </c>
      <c r="G23" s="37">
        <v>1499429</v>
      </c>
      <c r="H23" s="57">
        <v>2328359</v>
      </c>
      <c r="I23" s="38">
        <v>2152447</v>
      </c>
      <c r="J23" s="60"/>
      <c r="K23" s="39">
        <f t="shared" si="0"/>
        <v>11289380</v>
      </c>
    </row>
    <row r="24" spans="1:11" ht="15.75" thickBot="1" x14ac:dyDescent="0.3">
      <c r="A24" s="18" t="s">
        <v>41</v>
      </c>
      <c r="B24" s="19">
        <f>SUM(B5:B23)</f>
        <v>2124436</v>
      </c>
      <c r="C24" s="19">
        <f t="shared" ref="C24" si="1">SUM(C6:C23)</f>
        <v>8098748</v>
      </c>
      <c r="D24" s="19">
        <f t="shared" ref="D24:G24" si="2">SUM(D5:D23)</f>
        <v>18158053</v>
      </c>
      <c r="E24" s="19">
        <f t="shared" si="2"/>
        <v>16511398</v>
      </c>
      <c r="F24" s="19">
        <f t="shared" si="2"/>
        <v>28479013</v>
      </c>
      <c r="G24" s="19">
        <f t="shared" si="2"/>
        <v>32751699</v>
      </c>
      <c r="H24" s="19">
        <f>SUM(H5:H23)</f>
        <v>53127560</v>
      </c>
      <c r="I24" s="19">
        <f>SUM(I5:I23)</f>
        <v>51754726</v>
      </c>
      <c r="J24" s="19">
        <f>SUM(J5:J23)</f>
        <v>2391530</v>
      </c>
      <c r="K24" s="33">
        <f>SUM(K5:K23)</f>
        <v>213397163</v>
      </c>
    </row>
    <row r="25" spans="1:11" ht="15.75" thickBot="1" x14ac:dyDescent="0.3">
      <c r="A25" s="31" t="s">
        <v>42</v>
      </c>
      <c r="B25" s="32">
        <f>B24</f>
        <v>2124436</v>
      </c>
      <c r="C25" s="32">
        <f t="shared" ref="C25:H25" si="3">B25+C24</f>
        <v>10223184</v>
      </c>
      <c r="D25" s="32">
        <f t="shared" si="3"/>
        <v>28381237</v>
      </c>
      <c r="E25" s="32">
        <f t="shared" si="3"/>
        <v>44892635</v>
      </c>
      <c r="F25" s="32">
        <f t="shared" si="3"/>
        <v>73371648</v>
      </c>
      <c r="G25" s="32">
        <f t="shared" si="3"/>
        <v>106123347</v>
      </c>
      <c r="H25" s="32">
        <f t="shared" si="3"/>
        <v>159250907</v>
      </c>
      <c r="I25" s="32">
        <f>H25+I24</f>
        <v>211005633</v>
      </c>
      <c r="J25" s="32">
        <f>I25+J24</f>
        <v>213397163</v>
      </c>
      <c r="K25" s="10"/>
    </row>
    <row r="27" spans="1:11" x14ac:dyDescent="0.25">
      <c r="A27" t="s">
        <v>43</v>
      </c>
    </row>
    <row r="30" spans="1:11" x14ac:dyDescent="0.25">
      <c r="I30" s="15"/>
      <c r="J30" s="15"/>
    </row>
  </sheetData>
  <mergeCells count="4">
    <mergeCell ref="A2:K2"/>
    <mergeCell ref="A3:A4"/>
    <mergeCell ref="H16:H17"/>
    <mergeCell ref="B3:I3"/>
  </mergeCells>
  <pageMargins left="0.7" right="0.7" top="0.75" bottom="0.75" header="0.3" footer="0.3"/>
  <pageSetup paperSize="9" orientation="portrait" r:id="rId1"/>
  <ignoredErrors>
    <ignoredError sqref="K7 K10:K15 K18:K20 K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" workbookViewId="0">
      <selection activeCell="A2" sqref="A2"/>
    </sheetView>
  </sheetViews>
  <sheetFormatPr defaultRowHeight="15" x14ac:dyDescent="0.25"/>
  <cols>
    <col min="1" max="2" width="30.7109375" customWidth="1"/>
    <col min="3" max="3" width="21.42578125" customWidth="1"/>
    <col min="4" max="4" width="16.85546875" customWidth="1"/>
    <col min="5" max="5" width="17" customWidth="1"/>
    <col min="6" max="6" width="19.28515625" customWidth="1"/>
    <col min="7" max="7" width="94.7109375" customWidth="1"/>
  </cols>
  <sheetData>
    <row r="1" spans="1:7" hidden="1" x14ac:dyDescent="0.25">
      <c r="A1" s="7" t="s">
        <v>0</v>
      </c>
      <c r="B1" s="62"/>
    </row>
    <row r="2" spans="1:7" s="13" customFormat="1" ht="69.75" customHeight="1" thickBot="1" x14ac:dyDescent="0.3">
      <c r="A2" s="16"/>
      <c r="B2" s="63"/>
    </row>
    <row r="3" spans="1:7" ht="36.75" customHeight="1" thickBot="1" x14ac:dyDescent="0.35">
      <c r="A3" s="92" t="s">
        <v>44</v>
      </c>
      <c r="B3" s="78" t="s">
        <v>45</v>
      </c>
      <c r="C3" s="93" t="s">
        <v>46</v>
      </c>
      <c r="D3" s="94"/>
      <c r="E3" s="95"/>
      <c r="F3" s="96" t="s">
        <v>47</v>
      </c>
      <c r="G3" s="98" t="s">
        <v>48</v>
      </c>
    </row>
    <row r="4" spans="1:7" ht="18.75" customHeight="1" x14ac:dyDescent="0.25">
      <c r="A4" s="86"/>
      <c r="B4" s="29" t="s">
        <v>41</v>
      </c>
      <c r="C4" s="79" t="s">
        <v>41</v>
      </c>
      <c r="D4" s="80" t="s">
        <v>49</v>
      </c>
      <c r="E4" s="81" t="s">
        <v>50</v>
      </c>
      <c r="F4" s="97"/>
      <c r="G4" s="99"/>
    </row>
    <row r="5" spans="1:7" x14ac:dyDescent="0.25">
      <c r="A5" s="20" t="s">
        <v>21</v>
      </c>
      <c r="B5" s="27">
        <v>951819</v>
      </c>
      <c r="C5" s="27">
        <f>'Treatment numbers 2010 to 2018 '!I5</f>
        <v>972470</v>
      </c>
      <c r="D5" s="28">
        <v>972470</v>
      </c>
      <c r="E5" s="65">
        <v>0</v>
      </c>
      <c r="F5" s="82">
        <f>C5-B5</f>
        <v>20651</v>
      </c>
      <c r="G5" s="70" t="s">
        <v>51</v>
      </c>
    </row>
    <row r="6" spans="1:7" x14ac:dyDescent="0.25">
      <c r="A6" s="20" t="s">
        <v>22</v>
      </c>
      <c r="B6" s="23">
        <v>2625544</v>
      </c>
      <c r="C6" s="23">
        <f>'Treatment numbers 2010 to 2018 '!I6</f>
        <v>2356834</v>
      </c>
      <c r="D6" s="11">
        <v>2356834</v>
      </c>
      <c r="E6" s="66">
        <v>0</v>
      </c>
      <c r="F6" s="82">
        <f t="shared" ref="F6:F20" si="0">C6-B6</f>
        <v>-268710</v>
      </c>
      <c r="G6" s="70" t="s">
        <v>51</v>
      </c>
    </row>
    <row r="7" spans="1:7" x14ac:dyDescent="0.25">
      <c r="A7" s="20" t="s">
        <v>23</v>
      </c>
      <c r="B7" s="23">
        <v>12276181</v>
      </c>
      <c r="C7" s="23">
        <f>'Treatment numbers 2010 to 2018 '!I7</f>
        <v>8411441</v>
      </c>
      <c r="D7" s="11">
        <v>8411441</v>
      </c>
      <c r="E7" s="66">
        <v>0</v>
      </c>
      <c r="F7" s="82">
        <f t="shared" si="0"/>
        <v>-3864740</v>
      </c>
      <c r="G7" s="70" t="s">
        <v>52</v>
      </c>
    </row>
    <row r="8" spans="1:7" x14ac:dyDescent="0.25">
      <c r="A8" s="20" t="s">
        <v>24</v>
      </c>
      <c r="B8" s="23">
        <v>16400000</v>
      </c>
      <c r="C8" s="23">
        <f>'Treatment numbers 2010 to 2018 '!I8</f>
        <v>6190356</v>
      </c>
      <c r="D8" s="11">
        <v>6190356</v>
      </c>
      <c r="E8" s="67">
        <v>0</v>
      </c>
      <c r="F8" s="82">
        <f t="shared" si="0"/>
        <v>-10209644</v>
      </c>
      <c r="G8" s="70" t="s">
        <v>53</v>
      </c>
    </row>
    <row r="9" spans="1:7" x14ac:dyDescent="0.25">
      <c r="A9" s="20" t="s">
        <v>25</v>
      </c>
      <c r="B9" s="23">
        <v>1362241</v>
      </c>
      <c r="C9" s="23">
        <f>'Treatment numbers 2010 to 2018 '!I9</f>
        <v>1085874</v>
      </c>
      <c r="D9" s="11">
        <f>185571+363915</f>
        <v>549486</v>
      </c>
      <c r="E9" s="67">
        <f>536388</f>
        <v>536388</v>
      </c>
      <c r="F9" s="82">
        <f t="shared" si="0"/>
        <v>-276367</v>
      </c>
      <c r="G9" s="70" t="s">
        <v>51</v>
      </c>
    </row>
    <row r="10" spans="1:7" x14ac:dyDescent="0.25">
      <c r="A10" s="20" t="s">
        <v>26</v>
      </c>
      <c r="B10" s="23">
        <v>4460057</v>
      </c>
      <c r="C10" s="23">
        <f>'Treatment numbers 2010 to 2018 '!I10</f>
        <v>4403875</v>
      </c>
      <c r="D10" s="11">
        <f>C10</f>
        <v>4403875</v>
      </c>
      <c r="E10" s="67">
        <v>0</v>
      </c>
      <c r="F10" s="82">
        <f t="shared" si="0"/>
        <v>-56182</v>
      </c>
      <c r="G10" s="70" t="s">
        <v>51</v>
      </c>
    </row>
    <row r="11" spans="1:7" x14ac:dyDescent="0.25">
      <c r="A11" s="20" t="s">
        <v>27</v>
      </c>
      <c r="B11" s="23">
        <v>8480739</v>
      </c>
      <c r="C11" s="23">
        <f>'Treatment numbers 2010 to 2018 '!I11</f>
        <v>6940702</v>
      </c>
      <c r="D11" s="11">
        <v>4508227</v>
      </c>
      <c r="E11" s="66">
        <v>2432475</v>
      </c>
      <c r="F11" s="82">
        <f t="shared" si="0"/>
        <v>-1540037</v>
      </c>
      <c r="G11" s="70" t="s">
        <v>51</v>
      </c>
    </row>
    <row r="12" spans="1:7" x14ac:dyDescent="0.25">
      <c r="A12" s="20" t="s">
        <v>28</v>
      </c>
      <c r="B12" s="23">
        <v>178734</v>
      </c>
      <c r="C12" s="23">
        <f>'Treatment numbers 2010 to 2018 '!I12</f>
        <v>99821</v>
      </c>
      <c r="D12" s="11">
        <v>99821</v>
      </c>
      <c r="E12" s="66">
        <v>0</v>
      </c>
      <c r="F12" s="82">
        <f t="shared" si="0"/>
        <v>-78913</v>
      </c>
      <c r="G12" s="70" t="s">
        <v>51</v>
      </c>
    </row>
    <row r="13" spans="1:7" x14ac:dyDescent="0.25">
      <c r="A13" s="20" t="s">
        <v>29</v>
      </c>
      <c r="B13" s="23">
        <v>7200000</v>
      </c>
      <c r="C13" s="23">
        <f>'Treatment numbers 2010 to 2018 '!I13</f>
        <v>1927730</v>
      </c>
      <c r="D13" s="11" t="s">
        <v>54</v>
      </c>
      <c r="E13" s="66" t="s">
        <v>54</v>
      </c>
      <c r="F13" s="82">
        <f t="shared" si="0"/>
        <v>-5272270</v>
      </c>
      <c r="G13" s="70" t="s">
        <v>55</v>
      </c>
    </row>
    <row r="14" spans="1:7" x14ac:dyDescent="0.25">
      <c r="A14" s="21" t="s">
        <v>30</v>
      </c>
      <c r="B14" s="61">
        <v>4085011</v>
      </c>
      <c r="C14" s="61">
        <f>'Treatment numbers 2010 to 2018 '!I14</f>
        <v>3681923</v>
      </c>
      <c r="D14" s="12">
        <v>1200628</v>
      </c>
      <c r="E14" s="67">
        <v>2481295</v>
      </c>
      <c r="F14" s="82">
        <f t="shared" si="0"/>
        <v>-403088</v>
      </c>
      <c r="G14" s="70" t="s">
        <v>51</v>
      </c>
    </row>
    <row r="15" spans="1:7" x14ac:dyDescent="0.25">
      <c r="A15" s="21" t="s">
        <v>35</v>
      </c>
      <c r="B15" s="76">
        <v>8373670</v>
      </c>
      <c r="C15" s="76">
        <f>'Treatment numbers 2010 to 2018 '!I18</f>
        <v>6104878</v>
      </c>
      <c r="D15" s="28">
        <v>4670337</v>
      </c>
      <c r="E15" s="65">
        <v>1434541</v>
      </c>
      <c r="F15" s="83">
        <f t="shared" si="0"/>
        <v>-2268792</v>
      </c>
      <c r="G15" s="70" t="s">
        <v>51</v>
      </c>
    </row>
    <row r="16" spans="1:7" x14ac:dyDescent="0.25">
      <c r="A16" s="21" t="s">
        <v>36</v>
      </c>
      <c r="B16" s="61">
        <v>4300000</v>
      </c>
      <c r="C16" s="61">
        <f>'Treatment numbers 2010 to 2018 '!I19</f>
        <v>1479146</v>
      </c>
      <c r="D16" s="11">
        <v>1479146</v>
      </c>
      <c r="E16" s="67">
        <v>0</v>
      </c>
      <c r="F16" s="82">
        <f t="shared" si="0"/>
        <v>-2820854</v>
      </c>
      <c r="G16" s="70" t="s">
        <v>56</v>
      </c>
    </row>
    <row r="17" spans="1:7" ht="16.5" customHeight="1" x14ac:dyDescent="0.25">
      <c r="A17" s="21" t="s">
        <v>37</v>
      </c>
      <c r="B17" s="61">
        <v>6990422</v>
      </c>
      <c r="C17" s="61">
        <f>'Treatment numbers 2010 to 2018 '!I20</f>
        <v>1771852</v>
      </c>
      <c r="D17" s="11">
        <v>922386</v>
      </c>
      <c r="E17" s="66">
        <v>678634</v>
      </c>
      <c r="F17" s="82">
        <f t="shared" si="0"/>
        <v>-5218570</v>
      </c>
      <c r="G17" s="77" t="s">
        <v>57</v>
      </c>
    </row>
    <row r="18" spans="1:7" x14ac:dyDescent="0.25">
      <c r="A18" s="21" t="s">
        <v>38</v>
      </c>
      <c r="B18" s="23" t="s">
        <v>32</v>
      </c>
      <c r="C18" s="23">
        <f>'Treatment numbers 2010 to 2018 '!I21</f>
        <v>3972844</v>
      </c>
      <c r="D18" s="12">
        <v>1847388</v>
      </c>
      <c r="E18" s="67">
        <v>2125456</v>
      </c>
      <c r="F18" s="82"/>
      <c r="G18" s="74"/>
    </row>
    <row r="19" spans="1:7" x14ac:dyDescent="0.25">
      <c r="A19" s="21" t="s">
        <v>39</v>
      </c>
      <c r="B19" s="23">
        <v>1854092</v>
      </c>
      <c r="C19" s="23">
        <f>'Treatment numbers 2010 to 2018 '!I22</f>
        <v>202533</v>
      </c>
      <c r="D19" s="11">
        <v>202533</v>
      </c>
      <c r="E19" s="66">
        <v>0</v>
      </c>
      <c r="F19" s="82">
        <f t="shared" si="0"/>
        <v>-1651559</v>
      </c>
      <c r="G19" s="70" t="s">
        <v>58</v>
      </c>
    </row>
    <row r="20" spans="1:7" x14ac:dyDescent="0.25">
      <c r="A20" s="22" t="s">
        <v>40</v>
      </c>
      <c r="B20" s="25">
        <v>2334432</v>
      </c>
      <c r="C20" s="25">
        <f>'Treatment numbers 2010 to 2018 '!I23</f>
        <v>2152447</v>
      </c>
      <c r="D20" s="26">
        <v>371574</v>
      </c>
      <c r="E20" s="68">
        <v>1780873</v>
      </c>
      <c r="F20" s="82">
        <f t="shared" si="0"/>
        <v>-181985</v>
      </c>
      <c r="G20" s="71" t="s">
        <v>51</v>
      </c>
    </row>
    <row r="21" spans="1:7" ht="15.75" thickBot="1" x14ac:dyDescent="0.3">
      <c r="A21" s="73" t="s">
        <v>41</v>
      </c>
      <c r="B21" s="72">
        <f>SUM(B5:B20)</f>
        <v>81872942</v>
      </c>
      <c r="C21" s="64">
        <f>SUM(C5:C20)</f>
        <v>51754726</v>
      </c>
      <c r="D21" s="19">
        <f>SUM(D5:D20)</f>
        <v>38186502</v>
      </c>
      <c r="E21" s="69">
        <f>SUM(E5:E20)</f>
        <v>11469662</v>
      </c>
      <c r="F21" s="75"/>
      <c r="G21" s="72"/>
    </row>
    <row r="23" spans="1:7" x14ac:dyDescent="0.25">
      <c r="C23" s="15"/>
    </row>
    <row r="24" spans="1:7" x14ac:dyDescent="0.25">
      <c r="D24" s="15"/>
    </row>
  </sheetData>
  <mergeCells count="4">
    <mergeCell ref="A3:A4"/>
    <mergeCell ref="C3:E3"/>
    <mergeCell ref="F3:F4"/>
    <mergeCell ref="G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Treatment numbers 2010 to 2018 </vt:lpstr>
      <vt:lpstr>Disaggregation by age group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2018-10-26T18:30:23Z</dcterms:created>
  <dcterms:modified xsi:type="dcterms:W3CDTF">2018-10-26T18:30:34Z</dcterms:modified>
  <cp:category/>
  <cp:contentStatus/>
</cp:coreProperties>
</file>