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autoCompressPictures="0"/>
  <bookViews>
    <workbookView xWindow="0" yWindow="-20" windowWidth="28800" windowHeight="16820" firstSheet="7" activeTab="7"/>
  </bookViews>
  <sheets>
    <sheet name="Budget vs Actual (Old)" sheetId="3" state="hidden" r:id="rId1"/>
    <sheet name="PivotB" sheetId="4" state="hidden" r:id="rId2"/>
    <sheet name="Cost Analysis" sheetId="5" state="hidden" r:id="rId3"/>
    <sheet name="Chq Receipts Sub. Analysis" sheetId="6" state="hidden" r:id="rId4"/>
    <sheet name="Chqs" sheetId="1" state="hidden" r:id="rId5"/>
    <sheet name="Budget vs Actual" sheetId="7" state="hidden" r:id="rId6"/>
    <sheet name="PIVOT" sheetId="8" state="hidden" r:id="rId7"/>
    <sheet name="Analysis Process" sheetId="13" r:id="rId8"/>
    <sheet name="Summary of Budget vs. Actual" sheetId="12" r:id="rId9"/>
    <sheet name="Analysis &amp; Cost Data Analysis" sheetId="11" r:id="rId10"/>
    <sheet name="Workings Mar2011-Jul2013" sheetId="2" r:id="rId11"/>
    <sheet name="Breakdowns added by GW" sheetId="14" r:id="rId12"/>
  </sheets>
  <externalReferences>
    <externalReference r:id="rId13"/>
  </externalReferences>
  <definedNames>
    <definedName name="_xlnm._FilterDatabase" localSheetId="10" hidden="1">'Workings Mar2011-Jul2013'!$A$1:$J$885</definedName>
    <definedName name="_xlnm.Print_Area" localSheetId="5">'Budget vs Actual'!$A$1:$L$47</definedName>
    <definedName name="_xlnm.Print_Area" localSheetId="0">'Budget vs Actual (Old)'!$A$1:$G$55</definedName>
    <definedName name="_xlnm.Print_Area" localSheetId="3">'Chq Receipts Sub. Analysis'!$A$1:$B$23</definedName>
    <definedName name="_xlnm.Print_Area" localSheetId="4">Chqs!$A$1:$F$17</definedName>
    <definedName name="_xlnm.Print_Area" localSheetId="2">'Cost Analysis'!$A$1:$B$14</definedName>
    <definedName name="_xlnm.Print_Area" localSheetId="6">PIVOT!$D$1:$E$122</definedName>
    <definedName name="_xlnm.Print_Area" localSheetId="10">'Workings Mar2011-Jul2013'!$A$1:$I$592</definedName>
    <definedName name="_xlnm.Print_Titles" localSheetId="6">PIVOT!$1:$1</definedName>
    <definedName name="_xlnm.Print_Titles" localSheetId="10">'Workings Mar2011-Jul2013'!$A:$A,'Workings Mar2011-Jul2013'!$1:$1</definedName>
  </definedNames>
  <calcPr calcId="140001" concurrentCalc="0"/>
  <pivotCaches>
    <pivotCache cacheId="5" r:id="rId14"/>
    <pivotCache cacheId="6" r:id="rId15"/>
    <pivotCache cacheId="7" r:id="rId16"/>
    <pivotCache cacheId="8" r:id="rId17"/>
    <pivotCache cacheId="9" r:id="rId18"/>
    <pivotCache cacheId="10" r:id="rId1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8" i="14" l="1"/>
  <c r="Q32" i="14"/>
  <c r="Q33" i="14"/>
  <c r="Q35" i="14"/>
  <c r="Q36" i="14"/>
  <c r="Q34" i="14"/>
  <c r="Q30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K30" i="14"/>
  <c r="K28" i="14"/>
  <c r="K24" i="14"/>
  <c r="K27" i="14"/>
  <c r="K26" i="14"/>
  <c r="K25" i="14"/>
  <c r="K22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E4" i="14"/>
  <c r="E5" i="14"/>
  <c r="E6" i="14"/>
  <c r="E7" i="14"/>
  <c r="E13" i="14"/>
  <c r="E16" i="14"/>
  <c r="E17" i="14"/>
  <c r="E19" i="14"/>
  <c r="E20" i="14"/>
  <c r="E21" i="14"/>
  <c r="E24" i="14"/>
  <c r="E25" i="14"/>
  <c r="E32" i="14"/>
  <c r="E10" i="14"/>
  <c r="E14" i="14"/>
  <c r="E15" i="14"/>
  <c r="E23" i="14"/>
  <c r="E27" i="14"/>
  <c r="E28" i="14"/>
  <c r="E26" i="14"/>
  <c r="E9" i="14"/>
  <c r="E33" i="14"/>
  <c r="E8" i="14"/>
  <c r="E34" i="14"/>
  <c r="E11" i="14"/>
  <c r="E22" i="14"/>
  <c r="E35" i="14"/>
  <c r="E12" i="14"/>
  <c r="E18" i="14"/>
  <c r="E36" i="14"/>
  <c r="E38" i="14"/>
  <c r="E30" i="14"/>
  <c r="F36" i="12"/>
  <c r="F35" i="12"/>
  <c r="G35" i="12"/>
  <c r="F34" i="12"/>
  <c r="F33" i="12"/>
  <c r="G33" i="12"/>
  <c r="F32" i="12"/>
  <c r="F31" i="12"/>
  <c r="G31" i="12"/>
  <c r="F30" i="12"/>
  <c r="F29" i="12"/>
  <c r="G29" i="12"/>
  <c r="F27" i="12"/>
  <c r="F26" i="12"/>
  <c r="G26" i="12"/>
  <c r="F28" i="12"/>
  <c r="B36" i="12"/>
  <c r="B35" i="12"/>
  <c r="B34" i="12"/>
  <c r="B33" i="12"/>
  <c r="B32" i="12"/>
  <c r="B31" i="12"/>
  <c r="B30" i="12"/>
  <c r="B29" i="12"/>
  <c r="B28" i="12"/>
  <c r="B27" i="12"/>
  <c r="B26" i="12"/>
  <c r="B37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9" i="12"/>
  <c r="G27" i="12"/>
  <c r="G28" i="12"/>
  <c r="G30" i="12"/>
  <c r="G32" i="12"/>
  <c r="G34" i="12"/>
  <c r="G36" i="12"/>
  <c r="D27" i="12"/>
  <c r="D30" i="12"/>
  <c r="D31" i="12"/>
  <c r="D32" i="12"/>
  <c r="D33" i="12"/>
  <c r="D34" i="12"/>
  <c r="D35" i="12"/>
  <c r="D36" i="12"/>
  <c r="E37" i="12"/>
  <c r="E19" i="12"/>
  <c r="B19" i="12"/>
  <c r="G17" i="12"/>
  <c r="G18" i="12"/>
  <c r="C28" i="12"/>
  <c r="C29" i="12"/>
  <c r="C3" i="12"/>
  <c r="C4" i="12"/>
  <c r="C18" i="12"/>
  <c r="C13" i="12"/>
  <c r="C17" i="12"/>
  <c r="F37" i="12"/>
  <c r="D26" i="12"/>
  <c r="D28" i="12"/>
  <c r="D29" i="12"/>
  <c r="C37" i="12"/>
  <c r="G37" i="12"/>
  <c r="C19" i="12"/>
  <c r="D18" i="12"/>
  <c r="D17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3" i="12"/>
  <c r="G19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3" i="12"/>
  <c r="D19" i="12"/>
  <c r="D37" i="1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57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A630" i="2"/>
  <c r="P9" i="7"/>
  <c r="P10" i="7"/>
  <c r="P11" i="7"/>
  <c r="P13" i="7"/>
  <c r="P14" i="7"/>
  <c r="P15" i="7"/>
  <c r="P16" i="7"/>
  <c r="P18" i="7"/>
  <c r="P19" i="7"/>
  <c r="P20" i="7"/>
  <c r="P21" i="7"/>
  <c r="P22" i="7"/>
  <c r="P23" i="7"/>
  <c r="P24" i="7"/>
  <c r="P25" i="7"/>
  <c r="P27" i="7"/>
  <c r="P33" i="7"/>
  <c r="O10" i="7"/>
  <c r="O11" i="7"/>
  <c r="O13" i="7"/>
  <c r="O14" i="7"/>
  <c r="O15" i="7"/>
  <c r="O16" i="7"/>
  <c r="O18" i="7"/>
  <c r="O19" i="7"/>
  <c r="O20" i="7"/>
  <c r="O21" i="7"/>
  <c r="O22" i="7"/>
  <c r="O23" i="7"/>
  <c r="O24" i="7"/>
  <c r="O25" i="7"/>
  <c r="O27" i="7"/>
  <c r="O33" i="7"/>
  <c r="N33" i="7"/>
  <c r="H10" i="7"/>
  <c r="K10" i="7"/>
  <c r="L10" i="7"/>
  <c r="H11" i="7"/>
  <c r="K11" i="7"/>
  <c r="L11" i="7"/>
  <c r="C13" i="7"/>
  <c r="C14" i="7"/>
  <c r="C15" i="7"/>
  <c r="C16" i="7"/>
  <c r="H13" i="7"/>
  <c r="I13" i="7"/>
  <c r="K13" i="7"/>
  <c r="L13" i="7"/>
  <c r="H18" i="7"/>
  <c r="K18" i="7"/>
  <c r="L18" i="7"/>
  <c r="K19" i="7"/>
  <c r="L19" i="7"/>
  <c r="K20" i="7"/>
  <c r="L20" i="7"/>
  <c r="K21" i="7"/>
  <c r="L21" i="7"/>
  <c r="K22" i="7"/>
  <c r="L22" i="7"/>
  <c r="K23" i="7"/>
  <c r="L23" i="7"/>
  <c r="L24" i="7"/>
  <c r="K25" i="7"/>
  <c r="L25" i="7"/>
  <c r="H27" i="7"/>
  <c r="K27" i="7"/>
  <c r="L27" i="7"/>
  <c r="L33" i="7"/>
  <c r="K33" i="7"/>
  <c r="C10" i="7"/>
  <c r="I10" i="7"/>
  <c r="C11" i="7"/>
  <c r="I11" i="7"/>
  <c r="C18" i="7"/>
  <c r="I18" i="7"/>
  <c r="C19" i="7"/>
  <c r="I19" i="7"/>
  <c r="C20" i="7"/>
  <c r="I20" i="7"/>
  <c r="C21" i="7"/>
  <c r="I21" i="7"/>
  <c r="C22" i="7"/>
  <c r="I22" i="7"/>
  <c r="C23" i="7"/>
  <c r="I23" i="7"/>
  <c r="I24" i="7"/>
  <c r="C25" i="7"/>
  <c r="I25" i="7"/>
  <c r="C27" i="7"/>
  <c r="I27" i="7"/>
  <c r="I33" i="7"/>
  <c r="C33" i="7"/>
  <c r="H33" i="7"/>
  <c r="J35" i="7"/>
  <c r="C23" i="3"/>
  <c r="C19" i="3"/>
  <c r="C14" i="3"/>
  <c r="C5" i="3"/>
  <c r="D6" i="3"/>
  <c r="D7" i="3"/>
  <c r="D11" i="3"/>
  <c r="D12" i="3"/>
  <c r="D13" i="3"/>
  <c r="D18" i="3"/>
  <c r="D31" i="3"/>
  <c r="D32" i="3"/>
  <c r="D33" i="3"/>
  <c r="D34" i="3"/>
  <c r="C35" i="3"/>
  <c r="B35" i="3"/>
  <c r="B28" i="3"/>
  <c r="B20" i="3"/>
  <c r="B15" i="3"/>
  <c r="B8" i="3"/>
  <c r="B37" i="3"/>
  <c r="D9" i="1"/>
  <c r="D35" i="3"/>
  <c r="D5" i="3"/>
  <c r="D8" i="3"/>
  <c r="C8" i="3"/>
  <c r="D14" i="3"/>
  <c r="C15" i="3"/>
  <c r="D23" i="3"/>
  <c r="D28" i="3"/>
  <c r="C28" i="3"/>
  <c r="C20" i="3"/>
  <c r="D19" i="3"/>
  <c r="D20" i="3"/>
  <c r="D15" i="3"/>
  <c r="C37" i="3"/>
  <c r="D37" i="3"/>
</calcChain>
</file>

<file path=xl/comments1.xml><?xml version="1.0" encoding="utf-8"?>
<comments xmlns="http://schemas.openxmlformats.org/spreadsheetml/2006/main">
  <authors>
    <author>Author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Analysis from September 2011 onwards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Although Budget period runs from 1st Apr to 31st Mar. In this case we use actuals from 3rd Mar 2011 to 31st Mar 2012 because DFID monies came in Mar2011</t>
        </r>
      </text>
    </comment>
  </commentList>
</comments>
</file>

<file path=xl/sharedStrings.xml><?xml version="1.0" encoding="utf-8"?>
<sst xmlns="http://schemas.openxmlformats.org/spreadsheetml/2006/main" count="7742" uniqueCount="860">
  <si>
    <t>Month</t>
  </si>
  <si>
    <t>Chq No.</t>
  </si>
  <si>
    <t>Date</t>
  </si>
  <si>
    <t>Status</t>
  </si>
  <si>
    <t>Jan</t>
  </si>
  <si>
    <t>Missing</t>
  </si>
  <si>
    <t>Mar</t>
  </si>
  <si>
    <t>Amount (LC)</t>
  </si>
  <si>
    <t>Chq Analysis</t>
  </si>
  <si>
    <t>Paid to KUEHNE+NAGEL for clearing cost of electrical equipment</t>
  </si>
  <si>
    <t>Paid to McJURO INVESTMENTS LIMITED for clearing syringes</t>
  </si>
  <si>
    <t>Sept</t>
  </si>
  <si>
    <t>Cheque No.</t>
  </si>
  <si>
    <t>Cheque date</t>
  </si>
  <si>
    <t>Type</t>
  </si>
  <si>
    <t>Person/Supplier</t>
  </si>
  <si>
    <t>Spend Date</t>
  </si>
  <si>
    <t>13.09.11</t>
  </si>
  <si>
    <t>Vehicles</t>
  </si>
  <si>
    <t>Fuel</t>
  </si>
  <si>
    <t>PMO- 40 Oil</t>
  </si>
  <si>
    <t>Vehicle</t>
  </si>
  <si>
    <t>Vehicle Log Book</t>
  </si>
  <si>
    <t>Vehicle Repairs</t>
  </si>
  <si>
    <t>Vehicle Parking</t>
  </si>
  <si>
    <t>Salaries + Allowances</t>
  </si>
  <si>
    <t>Salaries</t>
  </si>
  <si>
    <t>Coordinatiom + Admin</t>
  </si>
  <si>
    <t>Internet, phone for coordination</t>
  </si>
  <si>
    <t>Stationery + Supplies</t>
  </si>
  <si>
    <t>Refreshment</t>
  </si>
  <si>
    <t>30.01.12</t>
  </si>
  <si>
    <t>23.03.12</t>
  </si>
  <si>
    <t>Perdiem</t>
  </si>
  <si>
    <t>Allowances</t>
  </si>
  <si>
    <t>NTD Driver</t>
  </si>
  <si>
    <t>Document</t>
  </si>
  <si>
    <t>DHL Tanzania Ltd</t>
  </si>
  <si>
    <t>Phone</t>
  </si>
  <si>
    <t>Supplies</t>
  </si>
  <si>
    <t>Stationery</t>
  </si>
  <si>
    <t>UPS</t>
  </si>
  <si>
    <t>Equipments</t>
  </si>
  <si>
    <t>Photo</t>
  </si>
  <si>
    <t>Nov</t>
  </si>
  <si>
    <t>08.11.11</t>
  </si>
  <si>
    <t>Vehicle Engine Oil</t>
  </si>
  <si>
    <t>Vehicle Insurance</t>
  </si>
  <si>
    <t>Service Photocopy Machine</t>
  </si>
  <si>
    <t>Kaspersky Antivirus</t>
  </si>
  <si>
    <t xml:space="preserve">Toner HP </t>
  </si>
  <si>
    <t>Bal Fig</t>
  </si>
  <si>
    <t>OUTPUT 2 - Priority areas identified through mapping of infected populations</t>
  </si>
  <si>
    <t>Integrated mapping</t>
  </si>
  <si>
    <t>Parasitological Prevalence surveys</t>
  </si>
  <si>
    <t>Questionnaire Prevalence surveys</t>
  </si>
  <si>
    <t>OUTPUT 2 TOTAL</t>
  </si>
  <si>
    <t>OUTPUT 3 - National Treatment plans developed</t>
  </si>
  <si>
    <t>Development National Strategic Plan</t>
  </si>
  <si>
    <t>Review National Strategic Plan</t>
  </si>
  <si>
    <t>Stakeholder meeting</t>
  </si>
  <si>
    <t>Programme office support</t>
  </si>
  <si>
    <t>OUTPUT 3 TOTAL</t>
  </si>
  <si>
    <t>OUTPUT 4 - Drugs procured and treatments delivered to countries</t>
  </si>
  <si>
    <t>Drug clearance and storage</t>
  </si>
  <si>
    <t>Drugs/logistics delivery to implementation units</t>
  </si>
  <si>
    <t>OUTPUT 4 TOTAL</t>
  </si>
  <si>
    <t xml:space="preserve">OUTPUT 5 - Project countries implementing MDA </t>
  </si>
  <si>
    <t>Training Workshops</t>
  </si>
  <si>
    <t>Mass Drug Administration implementation</t>
  </si>
  <si>
    <t>Health Education Development/Production</t>
  </si>
  <si>
    <t>Advocacy and Social Mobilisation</t>
  </si>
  <si>
    <t>Adverse events management</t>
  </si>
  <si>
    <t>OUTPUT 5 TOTAL</t>
  </si>
  <si>
    <t>OUTPUT  6 - Programmes strengthening through M&amp;E results</t>
  </si>
  <si>
    <t>Coverage surveys</t>
  </si>
  <si>
    <t>Production of programme reports</t>
  </si>
  <si>
    <t>Data collection</t>
  </si>
  <si>
    <t>Strengthening Data Management Infrastructure</t>
  </si>
  <si>
    <t>OUTPUT 6 TOTAL</t>
  </si>
  <si>
    <t>YEAR ONE COUNTRY TOTAL</t>
  </si>
  <si>
    <t>COUNTRY TOTAL</t>
  </si>
  <si>
    <t>BUDGET</t>
  </si>
  <si>
    <t>TOTAL</t>
  </si>
  <si>
    <t>ACTUAL</t>
  </si>
  <si>
    <t>VAR</t>
  </si>
  <si>
    <t>FY 2011-12 (1st Apr to 31st Mar)</t>
  </si>
  <si>
    <t>Variance</t>
  </si>
  <si>
    <t>ACTIVITY</t>
  </si>
  <si>
    <t>28.03.12</t>
  </si>
  <si>
    <t>30.03.12</t>
  </si>
  <si>
    <t>Drug Supply Chain</t>
  </si>
  <si>
    <t>Priority areas identified through mapping of infected populations</t>
  </si>
  <si>
    <t>Project countries implementing MDA</t>
  </si>
  <si>
    <t>Row Labels</t>
  </si>
  <si>
    <t>Grand Total</t>
  </si>
  <si>
    <t>Mapping</t>
  </si>
  <si>
    <t>Central Administration</t>
  </si>
  <si>
    <t>MDA</t>
  </si>
  <si>
    <t>Imprest Outstanding</t>
  </si>
  <si>
    <t>Imprest for staff and running costs - Not Reconcile</t>
  </si>
  <si>
    <t>Imprest for staff and running costs - Reconcile</t>
  </si>
  <si>
    <t>Drug Importation - Clearing Chrges, Verification etc</t>
  </si>
  <si>
    <t>Notes</t>
  </si>
  <si>
    <t>Cheq83/84 - Missing chq receipts</t>
  </si>
  <si>
    <t>Chq 81 - Missing part of chq receipts(amount Tzs 4,981k)</t>
  </si>
  <si>
    <t>Advice</t>
  </si>
  <si>
    <t>Is the Budget correct for the comparison vs. Actual?</t>
  </si>
  <si>
    <t>Determine the way forward ie. Reporting per Budget or Programme Manager Cost Analysis?</t>
  </si>
  <si>
    <t>Create template, train Local country accountant to record the required data</t>
  </si>
  <si>
    <t>S:\SCI - post 3 June 2011\Current programmes\DFID\ICOSA\Annual workplans\FY2 2011-2012\Tanzania.xls</t>
  </si>
  <si>
    <t>Links to Budget Data</t>
  </si>
  <si>
    <t>Part Missing</t>
  </si>
  <si>
    <t xml:space="preserve">Imprest Outstanding </t>
  </si>
  <si>
    <t>Imprest for staff and running costs</t>
  </si>
  <si>
    <t>Amount Tzs</t>
  </si>
  <si>
    <t>Sum of Amount Tzs</t>
  </si>
  <si>
    <t>Chq Receipts Submission Analysis</t>
  </si>
  <si>
    <t>Cost Analysis Analysis</t>
  </si>
  <si>
    <t>TZS</t>
  </si>
  <si>
    <t>£</t>
  </si>
  <si>
    <t>S:\SCI - post 3 June 2011\Current programmes\DFID\ICOSA\Annual workplans\FY3  2012-13\Budgets\Amended Budget August 2012\TANZANIA activity budget v2.xls</t>
  </si>
  <si>
    <t>03.03.11</t>
  </si>
  <si>
    <t>Full Car Wash</t>
  </si>
  <si>
    <t>Flash Drive</t>
  </si>
  <si>
    <t>Office Supplies</t>
  </si>
  <si>
    <t>Refreshments</t>
  </si>
  <si>
    <t>09.06.11</t>
  </si>
  <si>
    <t>Tyre Puncture Repair</t>
  </si>
  <si>
    <t>30.06.11</t>
  </si>
  <si>
    <t>Official Documents</t>
  </si>
  <si>
    <t>Refund of Taxi tickets</t>
  </si>
  <si>
    <t>AC Belt</t>
  </si>
  <si>
    <t>SCI Phone</t>
  </si>
  <si>
    <t>Chq80 - No Chq receipts and only summary</t>
  </si>
  <si>
    <t>Central Management</t>
  </si>
  <si>
    <t>Advocacy</t>
  </si>
  <si>
    <t>Program Office Support</t>
  </si>
  <si>
    <t>Stakeholders Meeting at Central Level</t>
  </si>
  <si>
    <t xml:space="preserve"> 11.04.12</t>
  </si>
  <si>
    <t>Agency Fees &amp; Custom Clearance/Storage/Transportation</t>
  </si>
  <si>
    <t>Best Services Ltd</t>
  </si>
  <si>
    <t>05.04.12</t>
  </si>
  <si>
    <t>21.06.12</t>
  </si>
  <si>
    <t>Medical Test Equipment</t>
  </si>
  <si>
    <t>KUEHNE + NAGEL</t>
  </si>
  <si>
    <t>08.06.12</t>
  </si>
  <si>
    <t>04.07.12</t>
  </si>
  <si>
    <t>Insurance</t>
  </si>
  <si>
    <t>Citizen Insurance Consult</t>
  </si>
  <si>
    <t>03.07.12</t>
  </si>
  <si>
    <t>11.07.12</t>
  </si>
  <si>
    <t>Agency Fees &amp; Custom Clearance</t>
  </si>
  <si>
    <t>10.07.12</t>
  </si>
  <si>
    <t xml:space="preserve"> 03.04.12</t>
  </si>
  <si>
    <t>Oil Com Service Station, Dar es Salaam</t>
  </si>
  <si>
    <t xml:space="preserve"> 04.04.12</t>
  </si>
  <si>
    <t>National Oil (T) Ltd, Kibaha</t>
  </si>
  <si>
    <t xml:space="preserve"> 12.04.12</t>
  </si>
  <si>
    <t>Vehicle repairs</t>
  </si>
  <si>
    <t xml:space="preserve">Lukani Investment </t>
  </si>
  <si>
    <t xml:space="preserve"> 15.04.12</t>
  </si>
  <si>
    <t>Oryx Service Station</t>
  </si>
  <si>
    <t xml:space="preserve"> 20.04.12</t>
  </si>
  <si>
    <t>Roadway Filling Station</t>
  </si>
  <si>
    <t xml:space="preserve"> 27.04.12</t>
  </si>
  <si>
    <t xml:space="preserve">Vehicle parking </t>
  </si>
  <si>
    <t>Masjid Islamiya Mbagala</t>
  </si>
  <si>
    <t xml:space="preserve"> 30.04.12</t>
  </si>
  <si>
    <t>Alllowances</t>
  </si>
  <si>
    <t>SCI staff</t>
  </si>
  <si>
    <t>NGDOs-NTD Meeting</t>
  </si>
  <si>
    <t>NGDOs-NTD Meeting (Drivers)</t>
  </si>
  <si>
    <t xml:space="preserve"> 09.04.12</t>
  </si>
  <si>
    <t>Coordination + Admin</t>
  </si>
  <si>
    <t>AS MM CALL SERVICE</t>
  </si>
  <si>
    <t xml:space="preserve"> 05.04.12</t>
  </si>
  <si>
    <t>Projector</t>
  </si>
  <si>
    <t>DHL</t>
  </si>
  <si>
    <t>19.04.12</t>
  </si>
  <si>
    <t>Conference room</t>
  </si>
  <si>
    <t>RCHS Building - Muhimbili</t>
  </si>
  <si>
    <t xml:space="preserve"> 16.04.12</t>
  </si>
  <si>
    <t>New Zahir Restaurant</t>
  </si>
  <si>
    <t>Gelas A. Mlassani</t>
  </si>
  <si>
    <t>Evans A. Electronics Supplies</t>
  </si>
  <si>
    <t xml:space="preserve"> 17.04.12</t>
  </si>
  <si>
    <t>BP Dar es salaam Filling Station</t>
  </si>
  <si>
    <t xml:space="preserve"> 01.06.12</t>
  </si>
  <si>
    <t>BP Filling Station</t>
  </si>
  <si>
    <t>05.06.12</t>
  </si>
  <si>
    <t xml:space="preserve"> 08.06.12</t>
  </si>
  <si>
    <t>Central Administartion</t>
  </si>
  <si>
    <t xml:space="preserve"> 11.06.12</t>
  </si>
  <si>
    <t>15.06.12</t>
  </si>
  <si>
    <t xml:space="preserve"> 15.06.12</t>
  </si>
  <si>
    <t>B &amp; F Stationery</t>
  </si>
  <si>
    <t xml:space="preserve"> 04.06.12</t>
  </si>
  <si>
    <t xml:space="preserve"> 07.06.12</t>
  </si>
  <si>
    <t>Tahfif School Supplies Ltd</t>
  </si>
  <si>
    <t xml:space="preserve"> 13.06.12</t>
  </si>
  <si>
    <t xml:space="preserve">Oil Com Service Station </t>
  </si>
  <si>
    <t xml:space="preserve"> 02.05.12</t>
  </si>
  <si>
    <t xml:space="preserve">Total Service Station </t>
  </si>
  <si>
    <t xml:space="preserve"> 07.05.12</t>
  </si>
  <si>
    <t>Oryx motor oil</t>
  </si>
  <si>
    <t>Oryx Pwani Service Station</t>
  </si>
  <si>
    <t xml:space="preserve"> 09.05.12</t>
  </si>
  <si>
    <t>Bp Bashiru Filling Station</t>
  </si>
  <si>
    <t>Bp Dar es Salaam Filling Station</t>
  </si>
  <si>
    <t xml:space="preserve"> 12.05.12</t>
  </si>
  <si>
    <t xml:space="preserve"> 17.05.12</t>
  </si>
  <si>
    <t xml:space="preserve"> 23.05.12</t>
  </si>
  <si>
    <t xml:space="preserve"> 31.05.12</t>
  </si>
  <si>
    <t>Allowance</t>
  </si>
  <si>
    <t>07.05.12</t>
  </si>
  <si>
    <t>28.05.12</t>
  </si>
  <si>
    <t>Training</t>
  </si>
  <si>
    <t xml:space="preserve"> 28.05.12</t>
  </si>
  <si>
    <t xml:space="preserve"> 15.05.12</t>
  </si>
  <si>
    <t xml:space="preserve"> 13.05.12</t>
  </si>
  <si>
    <t>25.06.12</t>
  </si>
  <si>
    <t>Vehicle log book</t>
  </si>
  <si>
    <t>Vehicle PDI</t>
  </si>
  <si>
    <t>Mul-T-Lock</t>
  </si>
  <si>
    <t>Mortice Lock</t>
  </si>
  <si>
    <t>Mortice Lock Fitting</t>
  </si>
  <si>
    <t>Photograph</t>
  </si>
  <si>
    <t>Extention cable</t>
  </si>
  <si>
    <t>Vehicle Registration</t>
  </si>
  <si>
    <t>30.07.12</t>
  </si>
  <si>
    <t>Air Conditioner</t>
  </si>
  <si>
    <t>Computer Service an Repair</t>
  </si>
  <si>
    <t>21.07.12</t>
  </si>
  <si>
    <t>Return travel tickets</t>
  </si>
  <si>
    <t>RSHC &amp; DSHC</t>
  </si>
  <si>
    <t>Secretary MOHSW</t>
  </si>
  <si>
    <t>Facilitators</t>
  </si>
  <si>
    <t>Conference hall &amp; Refreshment</t>
  </si>
  <si>
    <t xml:space="preserve"> 10.08.12</t>
  </si>
  <si>
    <t>BP Ocean Road</t>
  </si>
  <si>
    <t xml:space="preserve"> 06.06.12</t>
  </si>
  <si>
    <t xml:space="preserve"> 13.08.12</t>
  </si>
  <si>
    <t xml:space="preserve"> 17.08.12</t>
  </si>
  <si>
    <t xml:space="preserve"> 24.08.12</t>
  </si>
  <si>
    <t>Oil Com Service Station</t>
  </si>
  <si>
    <t xml:space="preserve"> 29.08.12</t>
  </si>
  <si>
    <t xml:space="preserve"> 31.08.12</t>
  </si>
  <si>
    <t xml:space="preserve"> 28.08.12</t>
  </si>
  <si>
    <t>10.08.12</t>
  </si>
  <si>
    <t>Choice Stationery</t>
  </si>
  <si>
    <t xml:space="preserve"> 16.08.12</t>
  </si>
  <si>
    <t>Taxi</t>
  </si>
  <si>
    <t>Vehicle Canvas Cover and Fire Extinguisher</t>
  </si>
  <si>
    <t>03.10.12</t>
  </si>
  <si>
    <t>MOHSW</t>
  </si>
  <si>
    <t xml:space="preserve"> 02.11.12</t>
  </si>
  <si>
    <t>GBP Tanzania Ltd</t>
  </si>
  <si>
    <t xml:space="preserve">Vehicle services </t>
  </si>
  <si>
    <t>CMC Automobiles Ltd</t>
  </si>
  <si>
    <t xml:space="preserve"> 07.11.12</t>
  </si>
  <si>
    <t>Puma Taifa Service Station</t>
  </si>
  <si>
    <t xml:space="preserve"> 08.11.12</t>
  </si>
  <si>
    <t>Zam Zam Oil Com Ltd</t>
  </si>
  <si>
    <t xml:space="preserve"> 14.11.12</t>
  </si>
  <si>
    <t>Car wash</t>
  </si>
  <si>
    <t>Gapco Service Station</t>
  </si>
  <si>
    <t xml:space="preserve"> 17.11.12</t>
  </si>
  <si>
    <t>Viluproma Investments</t>
  </si>
  <si>
    <t xml:space="preserve"> 27.11.12</t>
  </si>
  <si>
    <t>Q Print Ltd</t>
  </si>
  <si>
    <t>Overall</t>
  </si>
  <si>
    <t>Jovin General Tailors/Garments</t>
  </si>
  <si>
    <t>First Aid Kit</t>
  </si>
  <si>
    <t>Surgi Medics Ltd</t>
  </si>
  <si>
    <t xml:space="preserve"> 30.11.12</t>
  </si>
  <si>
    <t>Toolbox</t>
  </si>
  <si>
    <t>Triple H Trading</t>
  </si>
  <si>
    <t>SCI staff, MOHSW</t>
  </si>
  <si>
    <t xml:space="preserve"> 03.11.12</t>
  </si>
  <si>
    <t xml:space="preserve"> 29.11.12</t>
  </si>
  <si>
    <t xml:space="preserve"> 05.11.12</t>
  </si>
  <si>
    <t xml:space="preserve"> 06.11.12</t>
  </si>
  <si>
    <t xml:space="preserve"> 09.11.12</t>
  </si>
  <si>
    <t>Delicious Food Restaurant</t>
  </si>
  <si>
    <t xml:space="preserve"> 16.11.12</t>
  </si>
  <si>
    <t>Postage</t>
  </si>
  <si>
    <t>Tanzania Posta Corporation</t>
  </si>
  <si>
    <t>HP Toners</t>
  </si>
  <si>
    <t>Zamzam Stationery Supermarket</t>
  </si>
  <si>
    <t xml:space="preserve"> 28.11.12</t>
  </si>
  <si>
    <t xml:space="preserve"> 22.11.12</t>
  </si>
  <si>
    <t>HP LaserJet</t>
  </si>
  <si>
    <t>Rims A4 Paper</t>
  </si>
  <si>
    <t>Ngota Stationery &amp; Book Shop</t>
  </si>
  <si>
    <t>Nguki Electrical</t>
  </si>
  <si>
    <t xml:space="preserve"> 15.11.12</t>
  </si>
  <si>
    <t xml:space="preserve"> 18.11.12</t>
  </si>
  <si>
    <t>Banana Service Ltd</t>
  </si>
  <si>
    <t>Puma Ocean Road</t>
  </si>
  <si>
    <t>18.11.12</t>
  </si>
  <si>
    <t>Puma Kibaha Service Station</t>
  </si>
  <si>
    <t xml:space="preserve"> 23.11.12</t>
  </si>
  <si>
    <t>ORYX Pwani Service Station</t>
  </si>
  <si>
    <t xml:space="preserve">National Oil (T) Ltd. Kibaha </t>
  </si>
  <si>
    <t>Mogas Mwendapole Service Station Kibaha</t>
  </si>
  <si>
    <t>Kibaha Petrol Station</t>
  </si>
  <si>
    <t>Honoraria</t>
  </si>
  <si>
    <t>SCI Coord, Secr, PO-NSHP &amp; SCI Staff</t>
  </si>
  <si>
    <t>MOHSW, MUHAS, LST, DSHC, IMTU &amp; MOEVT Staff</t>
  </si>
  <si>
    <t>21.11.12</t>
  </si>
  <si>
    <t>MOHSW Staff</t>
  </si>
  <si>
    <t>MUHAS, LST &amp; MOHSW Staff</t>
  </si>
  <si>
    <t>26.11.12</t>
  </si>
  <si>
    <t>Consultancy fee</t>
  </si>
  <si>
    <t>MUHAS, WAJIBIKA &amp; Pm NSHP Staff</t>
  </si>
  <si>
    <t xml:space="preserve"> 14.12.12</t>
  </si>
  <si>
    <t>Venus Stationery</t>
  </si>
  <si>
    <t>Box files &amp; HP LaserJet</t>
  </si>
  <si>
    <t>Sumi Stationery</t>
  </si>
  <si>
    <t>17.11.12</t>
  </si>
  <si>
    <t>Photocopy &amp; binding</t>
  </si>
  <si>
    <t>Abdul Stationery</t>
  </si>
  <si>
    <t>Kibaha Conference Centre Ltd</t>
  </si>
  <si>
    <t>23.11.12</t>
  </si>
  <si>
    <t>Gerald C. Asenga</t>
  </si>
  <si>
    <t xml:space="preserve"> 24.11.12</t>
  </si>
  <si>
    <t xml:space="preserve"> 25.11.12</t>
  </si>
  <si>
    <t xml:space="preserve"> 07.12.12</t>
  </si>
  <si>
    <t>ABM Agencies Ltd</t>
  </si>
  <si>
    <t>Total Service Station</t>
  </si>
  <si>
    <t xml:space="preserve"> 11.12.12</t>
  </si>
  <si>
    <t xml:space="preserve"> 15.12.12</t>
  </si>
  <si>
    <t xml:space="preserve"> 20.12.12</t>
  </si>
  <si>
    <t xml:space="preserve"> 24.12.12</t>
  </si>
  <si>
    <t>Star Filling Station</t>
  </si>
  <si>
    <t xml:space="preserve"> 31.12.12</t>
  </si>
  <si>
    <t>Communication charges &amp; Handover fees</t>
  </si>
  <si>
    <t>Freight &amp; Logistics E.A Limited</t>
  </si>
  <si>
    <t xml:space="preserve"> 10.12.12</t>
  </si>
  <si>
    <t>Service charges for photocopy machine</t>
  </si>
  <si>
    <t>MAK Technology</t>
  </si>
  <si>
    <t xml:space="preserve"> 21.12.12</t>
  </si>
  <si>
    <t xml:space="preserve">Drum unit assy for Canon photocopy </t>
  </si>
  <si>
    <t xml:space="preserve"> 28.12.12</t>
  </si>
  <si>
    <t xml:space="preserve"> 16.12.12</t>
  </si>
  <si>
    <t>Gapco Services Station</t>
  </si>
  <si>
    <t>Vehicle spare</t>
  </si>
  <si>
    <t>Kibaha Auto Garage &amp; Spare</t>
  </si>
  <si>
    <t>18.12.12</t>
  </si>
  <si>
    <t xml:space="preserve"> 08.01.12</t>
  </si>
  <si>
    <t>Makavu Filling Station</t>
  </si>
  <si>
    <t xml:space="preserve"> 14.01.12</t>
  </si>
  <si>
    <t>RSHC Health &amp; Education</t>
  </si>
  <si>
    <t>17.12.12</t>
  </si>
  <si>
    <t>MOHSW, MUHAS, OXFAM &amp; MOEVT Staff</t>
  </si>
  <si>
    <t xml:space="preserve"> 18.12.12</t>
  </si>
  <si>
    <t>Editing fee</t>
  </si>
  <si>
    <t>PM-NSHP</t>
  </si>
  <si>
    <t>31.12.12</t>
  </si>
  <si>
    <t>M&amp;E</t>
  </si>
  <si>
    <t>SCI Coord, Secr &amp; SCI Staff</t>
  </si>
  <si>
    <t>08.12.12</t>
  </si>
  <si>
    <t xml:space="preserve"> 08.01.13</t>
  </si>
  <si>
    <t>Vozine Stationer</t>
  </si>
  <si>
    <t>14.12.12</t>
  </si>
  <si>
    <t xml:space="preserve"> 19.12.12</t>
  </si>
  <si>
    <t>Oasis Ltd</t>
  </si>
  <si>
    <t xml:space="preserve"> 28.01.13</t>
  </si>
  <si>
    <t>New Msimbazi Kerosene Ltd</t>
  </si>
  <si>
    <t xml:space="preserve"> 02.03.13</t>
  </si>
  <si>
    <t>Viluproma Investments Ltd</t>
  </si>
  <si>
    <t xml:space="preserve"> 04.03.13</t>
  </si>
  <si>
    <t xml:space="preserve"> 11.03.13</t>
  </si>
  <si>
    <t xml:space="preserve"> 18.03.13</t>
  </si>
  <si>
    <t>Tanzania Driver Association</t>
  </si>
  <si>
    <t xml:space="preserve"> 22.03.13</t>
  </si>
  <si>
    <t xml:space="preserve"> 25.03.13</t>
  </si>
  <si>
    <t xml:space="preserve"> 23.03.13</t>
  </si>
  <si>
    <t xml:space="preserve"> 28.03.13</t>
  </si>
  <si>
    <t xml:space="preserve"> 29.03.13</t>
  </si>
  <si>
    <t xml:space="preserve"> 31.03.13</t>
  </si>
  <si>
    <t>HP Toner &amp; Antivirus</t>
  </si>
  <si>
    <t xml:space="preserve"> 19.03.13</t>
  </si>
  <si>
    <t>Tahfif Office &amp; School Supplies Ltd</t>
  </si>
  <si>
    <t>Pomoni Stationery</t>
  </si>
  <si>
    <t>S A Alibhai and Sons</t>
  </si>
  <si>
    <t>Puma Dar es Salaam Filling Station</t>
  </si>
  <si>
    <t>Tax</t>
  </si>
  <si>
    <t xml:space="preserve"> 30.01.13</t>
  </si>
  <si>
    <t xml:space="preserve"> 31.01.13</t>
  </si>
  <si>
    <t>Procure Air conditioner machine</t>
  </si>
  <si>
    <t>Al Shaaf Bargain Centre Limited</t>
  </si>
  <si>
    <t>Labour charges for AC machine</t>
  </si>
  <si>
    <t>Henji Refrigeration &amp; Air Conditioning Services</t>
  </si>
  <si>
    <t>3 Microscopes clearing cost</t>
  </si>
  <si>
    <t>McJuro Investments Ltd</t>
  </si>
  <si>
    <t xml:space="preserve"> 04.02.13</t>
  </si>
  <si>
    <t>ZamZam Oil Com. Ltd</t>
  </si>
  <si>
    <t xml:space="preserve"> 07.02.13</t>
  </si>
  <si>
    <t xml:space="preserve"> 14.02.13</t>
  </si>
  <si>
    <t xml:space="preserve"> 20.02.13</t>
  </si>
  <si>
    <t>25.02.13</t>
  </si>
  <si>
    <t xml:space="preserve"> 28.02.13</t>
  </si>
  <si>
    <t xml:space="preserve"> 01.02.13</t>
  </si>
  <si>
    <t>Procure 3 SCI mobile phones</t>
  </si>
  <si>
    <t>Sapna Electronics</t>
  </si>
  <si>
    <t>Official and finacial documents</t>
  </si>
  <si>
    <t xml:space="preserve"> 13.02.13</t>
  </si>
  <si>
    <t>04.03.13</t>
  </si>
  <si>
    <t>Return Travel Tickets</t>
  </si>
  <si>
    <t>Gladness Komba RNTDCO, Ruvuma</t>
  </si>
  <si>
    <t>03.03.13</t>
  </si>
  <si>
    <t>Msengi Gyunda RNTDCO, Iramba</t>
  </si>
  <si>
    <t>Richard Shabani RNTDCO, Lindi</t>
  </si>
  <si>
    <t>Salum M. Naheka RNTDCO, Mtwara</t>
  </si>
  <si>
    <t>Catherine V. Kavula RNTDCO, Mpanda</t>
  </si>
  <si>
    <t>Dennis Kamzola RNTDCO, Katavi</t>
  </si>
  <si>
    <t>Fuel (return receipts) Mbeya-DSM-Mbeya</t>
  </si>
  <si>
    <t>Gapoli Service Station (1)</t>
  </si>
  <si>
    <t>Iringa Service Station (2)</t>
  </si>
  <si>
    <t>Lake Oil Ltd (3)</t>
  </si>
  <si>
    <t>Oil Com Services Station (4)</t>
  </si>
  <si>
    <t>New BP Bagamoyo Road Service Station (5)</t>
  </si>
  <si>
    <t>Puma Petrol Station (6)</t>
  </si>
  <si>
    <t>Orxy Services Station (7)</t>
  </si>
  <si>
    <t>Gapco Services Station (8)</t>
  </si>
  <si>
    <t>05.03.13</t>
  </si>
  <si>
    <t>Gulfu Oil Company Ltd (9)</t>
  </si>
  <si>
    <t>06.03.13</t>
  </si>
  <si>
    <t>Total Service Station (10)</t>
  </si>
  <si>
    <t>Oil Com Services Station (11)</t>
  </si>
  <si>
    <t>07.03.13</t>
  </si>
  <si>
    <t>Oil Com Services Station (12)</t>
  </si>
  <si>
    <t>Orxy Services Station (13)</t>
  </si>
  <si>
    <t>09.03.13</t>
  </si>
  <si>
    <t>MEDIA</t>
  </si>
  <si>
    <t>Social Mobilisation</t>
  </si>
  <si>
    <t>NTD Secretary &amp; SCI Driver</t>
  </si>
  <si>
    <t>Participant</t>
  </si>
  <si>
    <t>Moderator</t>
  </si>
  <si>
    <t>08.03.13</t>
  </si>
  <si>
    <t>DONOR</t>
  </si>
  <si>
    <t xml:space="preserve">DFID </t>
  </si>
  <si>
    <t>TIMEPERIOD</t>
  </si>
  <si>
    <t xml:space="preserve">April 2012 - March 2013 </t>
  </si>
  <si>
    <t xml:space="preserve">GRANT NO. </t>
  </si>
  <si>
    <t>COUNTRY</t>
  </si>
  <si>
    <t xml:space="preserve">Tanzania </t>
  </si>
  <si>
    <t xml:space="preserve">TSH to GBP exchange rate </t>
  </si>
  <si>
    <t xml:space="preserve">USD to GBP exchange rate </t>
  </si>
  <si>
    <t xml:space="preserve">TAB </t>
  </si>
  <si>
    <t xml:space="preserve">Total (USD) </t>
  </si>
  <si>
    <t xml:space="preserve">SCI Dar and Mwanza (no CNTD cost share for Mwanza ) </t>
  </si>
  <si>
    <t xml:space="preserve">CNTD Dar MDA only </t>
  </si>
  <si>
    <t xml:space="preserve">Output 2 National Treatment Plans developed </t>
  </si>
  <si>
    <t>STAKEHOLDERS MEETING AT CENTRAL LEVEL</t>
  </si>
  <si>
    <t>PROGRAM OFFICE SUPPORT</t>
  </si>
  <si>
    <t xml:space="preserve">Output 4 training needs </t>
  </si>
  <si>
    <t>TRAINING OF TEACHERS &amp;FLHW</t>
  </si>
  <si>
    <t xml:space="preserve">TRAINING OF SHP COORDINATORS </t>
  </si>
  <si>
    <t xml:space="preserve">TRAINING OF TRAINERS </t>
  </si>
  <si>
    <t>PRODUCTION OF TRAINING MANUALS</t>
  </si>
  <si>
    <t xml:space="preserve">Output 4 Support MDA </t>
  </si>
  <si>
    <t xml:space="preserve">SOCIAL MOBILISATION </t>
  </si>
  <si>
    <t>PRODUCTION OF TREATMENT REGISTERS</t>
  </si>
  <si>
    <t>PRODUCTION OF DOSE POLES</t>
  </si>
  <si>
    <t>PRODUCTION OF IEC MATERIAL</t>
  </si>
  <si>
    <t>MDA COST</t>
  </si>
  <si>
    <t xml:space="preserve">LOCAL SUPERVISION OF MDA </t>
  </si>
  <si>
    <t>POST-MDA DISTRICT EVALUATION MEETING</t>
  </si>
  <si>
    <t xml:space="preserve"> NAT &amp; DISTRICT SUPERVISION </t>
  </si>
  <si>
    <t xml:space="preserve">Output 5 Programme Strengthening through M&amp;E results </t>
  </si>
  <si>
    <t xml:space="preserve">M&amp;E: SENTINEL SITES AND TAS </t>
  </si>
  <si>
    <t>M&amp;E: KAP SURVEY</t>
  </si>
  <si>
    <t>DISTRICT VISIT FOR NGO INVENTORY</t>
  </si>
  <si>
    <t>DISTRIBUTION OF PZQ SYRUP</t>
  </si>
  <si>
    <t>TRAINING OF DISTRICT STAFF ON DIAGNOSIS</t>
  </si>
  <si>
    <t xml:space="preserve">Balance at July 2012 </t>
  </si>
  <si>
    <t xml:space="preserve">Transfers between April 1 and Jult 2012 </t>
  </si>
  <si>
    <t xml:space="preserve">(DATE &amp; SOURCE OF EXCHANGE RATE:) </t>
  </si>
  <si>
    <t xml:space="preserve">Amount outstanding to be transferred </t>
  </si>
  <si>
    <t>BUDGET CAT</t>
  </si>
  <si>
    <t>COST STUDY ANALYSIS</t>
  </si>
  <si>
    <t>Budget (Tzs)</t>
  </si>
  <si>
    <t>Actual (Tzs)</t>
  </si>
  <si>
    <t>Budget vs Actual (Tzs)</t>
  </si>
  <si>
    <t>Budget (£)</t>
  </si>
  <si>
    <t>Actual @ Budgeted Rate (£)</t>
  </si>
  <si>
    <t>Budget vs Actual (£)</t>
  </si>
  <si>
    <t>Chq 81 - Missing part of chq receipts(amount Tzs 7,888k)</t>
  </si>
  <si>
    <t>Spreadsheet rate used US$1 = Tzs1,550 whereas cross rate calculated from quoted above is US$1=Tzs1,526 (0.6169/.000404201)</t>
  </si>
  <si>
    <t>Cheq83/84 - Missing chq receipts but to do with drugs clearance</t>
  </si>
  <si>
    <t>Effect of Exchange Rate Difference</t>
  </si>
  <si>
    <t>FY 2011-3
[Budget 1st Apr 2011 to 31st Mar 2013: Actual starts from when DFID monies come in ie Chq 76 3rd Mar 2011 to 31st Mar 2013]</t>
  </si>
  <si>
    <t>Drug Logistics</t>
  </si>
  <si>
    <t>MDA Training</t>
  </si>
  <si>
    <t>Strategic Planning</t>
  </si>
  <si>
    <t xml:space="preserve"> 15.04.13</t>
  </si>
  <si>
    <t xml:space="preserve"> 29.05.13</t>
  </si>
  <si>
    <t>Oil Com [T] Ltd Mbezi Beach Branch</t>
  </si>
  <si>
    <t>30.05.13</t>
  </si>
  <si>
    <t xml:space="preserve"> 31.05.13</t>
  </si>
  <si>
    <t xml:space="preserve"> 04.05.13</t>
  </si>
  <si>
    <t xml:space="preserve">Internet, phone for coordination </t>
  </si>
  <si>
    <t xml:space="preserve"> 01.05.13</t>
  </si>
  <si>
    <t xml:space="preserve"> 03.05.13</t>
  </si>
  <si>
    <t xml:space="preserve"> 06.05.13</t>
  </si>
  <si>
    <t xml:space="preserve"> 15.05.13</t>
  </si>
  <si>
    <t xml:space="preserve"> 16.05.13</t>
  </si>
  <si>
    <t xml:space="preserve"> 17.05.13</t>
  </si>
  <si>
    <t>20.05.13</t>
  </si>
  <si>
    <t>24.05.13</t>
  </si>
  <si>
    <t>27.05.13</t>
  </si>
  <si>
    <t>28.05.13</t>
  </si>
  <si>
    <t>Service Photocopy machine &amp; repair</t>
  </si>
  <si>
    <t>Mak Technology</t>
  </si>
  <si>
    <t>31.05.13</t>
  </si>
  <si>
    <t xml:space="preserve"> 05.06.13</t>
  </si>
  <si>
    <t>Oil Com Services Station</t>
  </si>
  <si>
    <t xml:space="preserve"> 10.06.13</t>
  </si>
  <si>
    <t xml:space="preserve"> 15.06.13</t>
  </si>
  <si>
    <t>GAPCO Services Station</t>
  </si>
  <si>
    <t xml:space="preserve"> 19.06.13</t>
  </si>
  <si>
    <t>Tanzania Drivers Association</t>
  </si>
  <si>
    <t xml:space="preserve"> 21.06.13</t>
  </si>
  <si>
    <t>Vehicle service</t>
  </si>
  <si>
    <t>Neha Batteries Ltd</t>
  </si>
  <si>
    <t xml:space="preserve"> 22.06.13</t>
  </si>
  <si>
    <t>Puma Filling Station</t>
  </si>
  <si>
    <t xml:space="preserve"> 26.06.13</t>
  </si>
  <si>
    <t xml:space="preserve"> 29.06.13</t>
  </si>
  <si>
    <t xml:space="preserve"> 30.06.13</t>
  </si>
  <si>
    <t xml:space="preserve"> 28.06.13</t>
  </si>
  <si>
    <t xml:space="preserve"> 03.06.13</t>
  </si>
  <si>
    <t>Philipo Angelo Woiso</t>
  </si>
  <si>
    <t xml:space="preserve"> 12.06.13</t>
  </si>
  <si>
    <t xml:space="preserve"> 05.05.13</t>
  </si>
  <si>
    <t>Air fare</t>
  </si>
  <si>
    <t>NTD Secretariet</t>
  </si>
  <si>
    <t>Umoja wa Madereva Taxi New Mwanza Hotel</t>
  </si>
  <si>
    <t>Mwanza C0-Cabs &amp; Tours Cooperative (1992) Soc. Ltd</t>
  </si>
  <si>
    <t xml:space="preserve"> 07.05.13</t>
  </si>
  <si>
    <t>Fuel (return receipts) Ukerewe-Mwz-Ukerewe</t>
  </si>
  <si>
    <t>Nansio Filling Station</t>
  </si>
  <si>
    <t>Kobili Filling Station</t>
  </si>
  <si>
    <t xml:space="preserve"> 08.05.13</t>
  </si>
  <si>
    <t>Mwanza Filling Station</t>
  </si>
  <si>
    <t>Return Tickets</t>
  </si>
  <si>
    <t>NTD District Coordinator Health &amp; Education</t>
  </si>
  <si>
    <t xml:space="preserve"> 10.05.13</t>
  </si>
  <si>
    <t xml:space="preserve"> 11.05.13</t>
  </si>
  <si>
    <t xml:space="preserve"> 13.05.13</t>
  </si>
  <si>
    <t>Support Staff</t>
  </si>
  <si>
    <t>Facilitation fee</t>
  </si>
  <si>
    <t>RMO, DR &amp; Accountant Mwanza</t>
  </si>
  <si>
    <t>RNTDC, NTD District Coordinator Health &amp; Education Mwanza</t>
  </si>
  <si>
    <t>NTD District Coordinator Health &amp; Education Mwanza</t>
  </si>
  <si>
    <t>Ndevinga Investment</t>
  </si>
  <si>
    <t>Bag</t>
  </si>
  <si>
    <t>Juvenal M. Kiwango</t>
  </si>
  <si>
    <t>VD Ruby Stationery</t>
  </si>
  <si>
    <t>New United Stationeries</t>
  </si>
  <si>
    <t>Rizwan Hussein Railey</t>
  </si>
  <si>
    <t>Conference package</t>
  </si>
  <si>
    <t>Jessy Cafeteria &amp; Catering</t>
  </si>
  <si>
    <t>Pisgah Company Ltd</t>
  </si>
  <si>
    <t xml:space="preserve"> 22.05.13</t>
  </si>
  <si>
    <t>NTD District Coordinator, Sengerema</t>
  </si>
  <si>
    <t>NTD District Coordinator, Ngudu</t>
  </si>
  <si>
    <t>NTD District Coordinator, Misungwi</t>
  </si>
  <si>
    <t>NTD District Coordinator, Magu</t>
  </si>
  <si>
    <t>NTD District Coordinator, Nansio</t>
  </si>
  <si>
    <t xml:space="preserve"> 23.05.13</t>
  </si>
  <si>
    <t>Fuel (return receipts)</t>
  </si>
  <si>
    <t>BP Najma Petrol Station</t>
  </si>
  <si>
    <t>Puma Energy Nyamagana Service Station</t>
  </si>
  <si>
    <t>Mosha Investments Ltd</t>
  </si>
  <si>
    <t xml:space="preserve"> 24.05.13</t>
  </si>
  <si>
    <t xml:space="preserve"> 26.05.13</t>
  </si>
  <si>
    <t xml:space="preserve"> 27.05.13</t>
  </si>
  <si>
    <t xml:space="preserve"> 28.05.13</t>
  </si>
  <si>
    <t xml:space="preserve"> 25.05.13</t>
  </si>
  <si>
    <t>DMO &amp; Accountant-Health Mwanza</t>
  </si>
  <si>
    <t>MEDIA Mwanza &amp; Driver from Sengerema District</t>
  </si>
  <si>
    <t>NTD Secretariet National</t>
  </si>
  <si>
    <t>Darcomm Shop</t>
  </si>
  <si>
    <t xml:space="preserve"> 21.05.13</t>
  </si>
  <si>
    <t>Global Suppliers Limited</t>
  </si>
  <si>
    <t>Biz Nagoya Ltd</t>
  </si>
  <si>
    <t>Villapark Resort</t>
  </si>
  <si>
    <t>Akshar Stationery</t>
  </si>
  <si>
    <t>Photocopying</t>
  </si>
  <si>
    <t>NIMR Mwanza</t>
  </si>
  <si>
    <t>Venue for Conference</t>
  </si>
  <si>
    <t>New Mwanza Hotels Ltd</t>
  </si>
  <si>
    <t xml:space="preserve"> 30.05.13</t>
  </si>
  <si>
    <t xml:space="preserve">Fuel </t>
  </si>
  <si>
    <t>Panone and Company Limited</t>
  </si>
  <si>
    <t>Singida Filling Station</t>
  </si>
  <si>
    <t>Aizad Mohamed Spare part</t>
  </si>
  <si>
    <t>Kijampola Gareji</t>
  </si>
  <si>
    <t xml:space="preserve">MOHSW Driver </t>
  </si>
  <si>
    <t xml:space="preserve"> 18.06.13</t>
  </si>
  <si>
    <t xml:space="preserve">NTD Driver </t>
  </si>
  <si>
    <t>Minister</t>
  </si>
  <si>
    <t>Media</t>
  </si>
  <si>
    <t>Luis Lyimo</t>
  </si>
  <si>
    <t xml:space="preserve"> 13.06.13</t>
  </si>
  <si>
    <t>Ferry</t>
  </si>
  <si>
    <t>M V Nyehunge</t>
  </si>
  <si>
    <t xml:space="preserve"> 06.06.13</t>
  </si>
  <si>
    <t xml:space="preserve"> 07.06.13</t>
  </si>
  <si>
    <t>ORXY Services Station</t>
  </si>
  <si>
    <t>GBP (Tanzania) Ltd</t>
  </si>
  <si>
    <t xml:space="preserve"> 09.06.13</t>
  </si>
  <si>
    <t xml:space="preserve"> 14.06.13</t>
  </si>
  <si>
    <t>21.06.13</t>
  </si>
  <si>
    <t xml:space="preserve"> 20.06.13</t>
  </si>
  <si>
    <t>Radio Spot Airing for NTD Programm MDA</t>
  </si>
  <si>
    <t>RADIO FREE AFRICA LIMITED</t>
  </si>
  <si>
    <t xml:space="preserve"> 24.06.13</t>
  </si>
  <si>
    <t>TV Spot Airing for NTD Programm MDA</t>
  </si>
  <si>
    <t>SAHARA MEDIA GROUP/STAR TV</t>
  </si>
  <si>
    <t xml:space="preserve">Vehicle repair and service </t>
  </si>
  <si>
    <t>Puma Bahdela Filling Station</t>
  </si>
  <si>
    <t>Lukani Investment</t>
  </si>
  <si>
    <t>Upanga Filling Station</t>
  </si>
  <si>
    <t xml:space="preserve"> 18.05.13</t>
  </si>
  <si>
    <t xml:space="preserve"> 20.05.13</t>
  </si>
  <si>
    <t xml:space="preserve">Vehicle log book </t>
  </si>
  <si>
    <t>Oil Com (T)Ltd (Mbezi Beach Brand)</t>
  </si>
  <si>
    <t>Muhimbili Stationery &amp; Secretarial Services</t>
  </si>
  <si>
    <t xml:space="preserve"> 04.04.13</t>
  </si>
  <si>
    <t xml:space="preserve"> 10.04.13</t>
  </si>
  <si>
    <t xml:space="preserve"> 22.04.13</t>
  </si>
  <si>
    <t xml:space="preserve"> 25.04.13</t>
  </si>
  <si>
    <t xml:space="preserve"> 29.04.13</t>
  </si>
  <si>
    <t xml:space="preserve"> 30.04.13</t>
  </si>
  <si>
    <t>Procure 3 Printers Toner</t>
  </si>
  <si>
    <t>Service Photocopy machine &amp; replacement</t>
  </si>
  <si>
    <t xml:space="preserve"> 17.04.13</t>
  </si>
  <si>
    <t xml:space="preserve"> 23.04.13</t>
  </si>
  <si>
    <t xml:space="preserve"> 24.04.13</t>
  </si>
  <si>
    <t>Transfer 189662</t>
  </si>
  <si>
    <t xml:space="preserve">Production of IEC Materials - to record MDA related activities e.g. </t>
  </si>
  <si>
    <t>ABC DIGITAL IMAGING CO. LTD</t>
  </si>
  <si>
    <t>Transfer 189659</t>
  </si>
  <si>
    <t>Production of Paziquantel Dose Poles</t>
  </si>
  <si>
    <t>SIGNWAREHOUSE LTD</t>
  </si>
  <si>
    <t xml:space="preserve"> 25.06.13</t>
  </si>
  <si>
    <t>Journalist</t>
  </si>
  <si>
    <t>NTD Support staff</t>
  </si>
  <si>
    <t xml:space="preserve"> 11.06.13</t>
  </si>
  <si>
    <t>Ellie Trading</t>
  </si>
  <si>
    <t>Eden Caterer</t>
  </si>
  <si>
    <t xml:space="preserve"> 27.06.13</t>
  </si>
  <si>
    <t>Puma Energy Tanzania Limited</t>
  </si>
  <si>
    <t>Orxy Services Station</t>
  </si>
  <si>
    <t>MDA Supervision</t>
  </si>
  <si>
    <t xml:space="preserve"> 02.07.13</t>
  </si>
  <si>
    <t xml:space="preserve"> 09.07.13</t>
  </si>
  <si>
    <t>Puma Service Station</t>
  </si>
  <si>
    <t>Camel Oil</t>
  </si>
  <si>
    <t xml:space="preserve"> 04.07.13</t>
  </si>
  <si>
    <t xml:space="preserve"> 10.07.13</t>
  </si>
  <si>
    <t xml:space="preserve"> 15.07.13</t>
  </si>
  <si>
    <t xml:space="preserve"> 16.07.13</t>
  </si>
  <si>
    <t xml:space="preserve"> 23.07.13</t>
  </si>
  <si>
    <t xml:space="preserve"> 25.07.13</t>
  </si>
  <si>
    <t xml:space="preserve"> 31.07.13</t>
  </si>
  <si>
    <t xml:space="preserve"> 11.07.13</t>
  </si>
  <si>
    <t xml:space="preserve"> 30.07.13</t>
  </si>
  <si>
    <t>Switch</t>
  </si>
  <si>
    <t>A.K Electrical &amp; Hardware</t>
  </si>
  <si>
    <t>Fitting Electrical Switch</t>
  </si>
  <si>
    <t>Lanitas Enterprises</t>
  </si>
  <si>
    <t xml:space="preserve"> 12.07.13</t>
  </si>
  <si>
    <t>Service &amp; repair of HP color LaserJet 4650n</t>
  </si>
  <si>
    <t>Simply Computers (T) Ltd</t>
  </si>
  <si>
    <t xml:space="preserve"> 26.07.13</t>
  </si>
  <si>
    <t>Procure 2 Printers Toner</t>
  </si>
  <si>
    <t>29.07.13</t>
  </si>
  <si>
    <t>31.07.13</t>
  </si>
  <si>
    <t>Service &amp; repair of Desktop Computer</t>
  </si>
  <si>
    <t>Barick Computers Supplies</t>
  </si>
  <si>
    <t>Vehicle insurance - Insurance DFP 9001 Jun 2013</t>
  </si>
  <si>
    <t>Fast Insurance Agency</t>
  </si>
  <si>
    <t xml:space="preserve">Vehicle insurance - DFP 9002 Jun 2013 </t>
  </si>
  <si>
    <t>Transfer 195155</t>
  </si>
  <si>
    <t>Printing</t>
  </si>
  <si>
    <t>Advocacy &amp; Social mobilization materials</t>
  </si>
  <si>
    <t xml:space="preserve"> 08.07.13</t>
  </si>
  <si>
    <t>Hamlets Leaders</t>
  </si>
  <si>
    <t>Local Leaders</t>
  </si>
  <si>
    <t>Lab Technologist, Reseach Assistant &amp; Clinician</t>
  </si>
  <si>
    <t>DSM Baseline survey</t>
  </si>
  <si>
    <t>Lab Technologist &amp; Reseach Assistant</t>
  </si>
  <si>
    <t>Supervisor</t>
  </si>
  <si>
    <t>NTD Accountant</t>
  </si>
  <si>
    <t>Reseacher</t>
  </si>
  <si>
    <t>NTD Secretary</t>
  </si>
  <si>
    <t>Mary G Marcus</t>
  </si>
  <si>
    <t>Mohamed Kadesha</t>
  </si>
  <si>
    <t>Jackson Mbuta</t>
  </si>
  <si>
    <t>Joseph Mboje</t>
  </si>
  <si>
    <t>Data Entrant</t>
  </si>
  <si>
    <t>03.08.13</t>
  </si>
  <si>
    <t>12.08.13</t>
  </si>
  <si>
    <t>Data Entrance</t>
  </si>
  <si>
    <t>Data Entry supervisor</t>
  </si>
  <si>
    <t>Sarah General Enterprises</t>
  </si>
  <si>
    <t>Nevica Stationery</t>
  </si>
  <si>
    <t>J.B Stationery</t>
  </si>
  <si>
    <t>28.06.13</t>
  </si>
  <si>
    <t>TTCL CO LTD</t>
  </si>
  <si>
    <t>Laboratory Equpment</t>
  </si>
  <si>
    <t>Laboratory equipment</t>
  </si>
  <si>
    <t>Grants Care (T) Ltd</t>
  </si>
  <si>
    <t>Biomed Limited</t>
  </si>
  <si>
    <t>Barikis General Store</t>
  </si>
  <si>
    <t>KSD Pharmacy</t>
  </si>
  <si>
    <t>M &amp; S Medical Laboratory &amp; Dental Supplier</t>
  </si>
  <si>
    <t>26.06.13</t>
  </si>
  <si>
    <t>OT13148TZ0189224</t>
  </si>
  <si>
    <t>OT13150TZ0189661</t>
  </si>
  <si>
    <t>OT1350TZ0189660</t>
  </si>
  <si>
    <t>OT1350TZ0189658</t>
  </si>
  <si>
    <t>Transfer for NTD (MDA) to P/Schools &amp; Community in Temeke Municipal</t>
  </si>
  <si>
    <t>Transfer for NTD Mass Drug Administration to P/Schools in Magu District</t>
  </si>
  <si>
    <t>Transfer for NTD Mass Drug Administration to P/Schools in Sengerema District</t>
  </si>
  <si>
    <t>Transfer for NTD (MDA) to P/Schools &amp; Community in Kinondoni Municipal</t>
  </si>
  <si>
    <t>OT13183TZ0195154</t>
  </si>
  <si>
    <t>OT13183TZ0195156</t>
  </si>
  <si>
    <t>OT13183TZ0195157</t>
  </si>
  <si>
    <t>OT13183TZ0195159</t>
  </si>
  <si>
    <t>OT13183TZ0195158</t>
  </si>
  <si>
    <t>OT13183TZ0195160</t>
  </si>
  <si>
    <t>Transfer for NTD Mass Drug Administration to P/Schools in Ukerewe District</t>
  </si>
  <si>
    <t>Transfer for NTD Mass Drug Administration to P/Schools in Ilemela District</t>
  </si>
  <si>
    <t>Transfer for NTD Mass Drug Administration to P/Schools in Misungwi District</t>
  </si>
  <si>
    <t>Transfer for NTD Mass Drug Administration to P/Schools in Kwimba District</t>
  </si>
  <si>
    <t>Transfer for NTD Mass Drug Administration to P/Schools in Mwanza Region</t>
  </si>
  <si>
    <t>Transfer for NTD Mass Drug Administration to P/Schools in Nyamagana District</t>
  </si>
  <si>
    <t>Imprest outstanding for NTD Mwanza Baseline survey</t>
  </si>
  <si>
    <t>MAIN/TISS/969</t>
  </si>
  <si>
    <t xml:space="preserve"> 07/06/2012</t>
  </si>
  <si>
    <t>Transfer for PZQ distribution (MDA) to 226 P/Schools in Mbozi District</t>
  </si>
  <si>
    <t>Baseline survey</t>
  </si>
  <si>
    <t xml:space="preserve"> 03.07.13</t>
  </si>
  <si>
    <t>31.03.13</t>
  </si>
  <si>
    <t>Bank Charges</t>
  </si>
  <si>
    <t>31.03.11</t>
  </si>
  <si>
    <t>30.04.11</t>
  </si>
  <si>
    <t>30.06.13</t>
  </si>
  <si>
    <t>31.05.11</t>
  </si>
  <si>
    <t>31.07.11</t>
  </si>
  <si>
    <t>31.08.11</t>
  </si>
  <si>
    <t>30.09.11</t>
  </si>
  <si>
    <t>31.10.11</t>
  </si>
  <si>
    <t>30.11.11</t>
  </si>
  <si>
    <t>31.12.11</t>
  </si>
  <si>
    <t>31.01.12</t>
  </si>
  <si>
    <t>29.02.12</t>
  </si>
  <si>
    <t>31.03.12</t>
  </si>
  <si>
    <t>30.04.12</t>
  </si>
  <si>
    <t>31.05.12</t>
  </si>
  <si>
    <t>30.06.12</t>
  </si>
  <si>
    <t>31.07.12</t>
  </si>
  <si>
    <t>31.08.12</t>
  </si>
  <si>
    <t>30.09.12</t>
  </si>
  <si>
    <t>31.10.12</t>
  </si>
  <si>
    <t>30.11.12</t>
  </si>
  <si>
    <t>31.01.13</t>
  </si>
  <si>
    <t>29.02.13</t>
  </si>
  <si>
    <t>30.04.13</t>
  </si>
  <si>
    <t>Total Service Fee</t>
  </si>
  <si>
    <t>Cost Study Analysis CAT2</t>
  </si>
  <si>
    <t>CAT1</t>
  </si>
  <si>
    <t>FY</t>
  </si>
  <si>
    <t>2011-12</t>
  </si>
  <si>
    <t>2012-13</t>
  </si>
  <si>
    <t>2013-14</t>
  </si>
  <si>
    <t>Programme Office Support</t>
  </si>
  <si>
    <t>Drugs/Logistics Delivery to Implementation Units</t>
  </si>
  <si>
    <t>MDA Cost</t>
  </si>
  <si>
    <t>Note</t>
  </si>
  <si>
    <t>Supported by PCD, remove these costs from DFID Cost-Study Analysis or not?</t>
  </si>
  <si>
    <t>NTD Mwanza Pre-planning Meeting</t>
  </si>
  <si>
    <t>NTD MwanzaTraining of Trainers</t>
  </si>
  <si>
    <t>NTD Transporting Medicine to Mwanza for MDA</t>
  </si>
  <si>
    <t>Production of IEC Materials</t>
  </si>
  <si>
    <t>NTD Programme Media Training and Advocacy</t>
  </si>
  <si>
    <t>Transporting Medicine to Mwanza for MDA</t>
  </si>
  <si>
    <t>NTD Programme High Level Advocacy Meeting</t>
  </si>
  <si>
    <t>NTD MDA Supervision</t>
  </si>
  <si>
    <t>Spend Category (CAT3)</t>
  </si>
  <si>
    <t>Drugs/Logistics Delivery to Implementation Units Total</t>
  </si>
  <si>
    <t>Programme Office Support Total</t>
  </si>
  <si>
    <t>2011-12 Total</t>
  </si>
  <si>
    <t>MDA Cost Total</t>
  </si>
  <si>
    <t>MDA Training Total</t>
  </si>
  <si>
    <t>Stakeholders Meeting at Central Level Total</t>
  </si>
  <si>
    <t>2012-13 Total</t>
  </si>
  <si>
    <t>M&amp;E Total</t>
  </si>
  <si>
    <t>MDA Total</t>
  </si>
  <si>
    <t>NTD MDA Supervision Total</t>
  </si>
  <si>
    <t>NTD Mwanza Pre-planning Meeting Total</t>
  </si>
  <si>
    <t>NTD MwanzaTraining of Trainers Total</t>
  </si>
  <si>
    <t>NTD Programme High Level Advocacy Meeting Total</t>
  </si>
  <si>
    <t>NTD Programme Media Training and Advocacy Total</t>
  </si>
  <si>
    <t>NTD Transporting Medicine to Mwanza for MDA Total</t>
  </si>
  <si>
    <t>Production of IEC Materials Total</t>
  </si>
  <si>
    <t>Production of Paziquantel Dose Poles Total</t>
  </si>
  <si>
    <t>Social Mobilisation Total</t>
  </si>
  <si>
    <t>Transporting Medicine to Mwanza for MDA Total</t>
  </si>
  <si>
    <t>2013-14 Total</t>
  </si>
  <si>
    <t>Cost Data Analysis</t>
  </si>
  <si>
    <t>FY Breakdown for CAT1/2/3</t>
  </si>
  <si>
    <t>Var (Tzs)</t>
  </si>
  <si>
    <t>Actual (£)</t>
  </si>
  <si>
    <t>Var (£)</t>
  </si>
  <si>
    <t xml:space="preserve">NAT &amp; DISTRICT SUPERVISION </t>
  </si>
  <si>
    <t>TANZANIA FY 2012-13</t>
  </si>
  <si>
    <t>DRUG LOGISICS</t>
  </si>
  <si>
    <t>MDA TRAINING</t>
  </si>
  <si>
    <t>TANZANIA FY 2011-12</t>
  </si>
  <si>
    <t>£1=</t>
  </si>
  <si>
    <t>PROCESS and PROCEDURE</t>
  </si>
  <si>
    <t>All data entry are done in 'WORKING' tab</t>
  </si>
  <si>
    <t>Where possible all raw data ie data submitted via receipts from countries (except Niger working from scratch via their Summary pagesubmission) are on the left with H/O working done on the right</t>
  </si>
  <si>
    <t>and are split into Cat1, Cat2 or Cat3</t>
  </si>
  <si>
    <t>Cat1.</t>
  </si>
  <si>
    <t>Categorise into 'BUDGET' categories</t>
  </si>
  <si>
    <t>Cat2.</t>
  </si>
  <si>
    <t>Categorise into 'COST DATA ANALYSIS' categories</t>
  </si>
  <si>
    <t>Cat3.</t>
  </si>
  <si>
    <t>Information manually input from receipts which might be 'useful'</t>
  </si>
  <si>
    <t>Once data are entered onto the 'WORKING' tab, analysis via pivot table(s) are made and can be seen in 'Analysis &amp; Cost Data Analysis' tab</t>
  </si>
  <si>
    <t>There are 2 pivots on 'Analysis &amp; Cost Data Analysis' tab</t>
  </si>
  <si>
    <t>a.</t>
  </si>
  <si>
    <t>Actuals categorise into Budget category (for Senior Managements to compare with Actual vs. Budgets)</t>
  </si>
  <si>
    <t>b.</t>
  </si>
  <si>
    <t>Summary of Budget vs. Actual' tab shows results of Budget vs. Actual and variances</t>
  </si>
  <si>
    <t>Review chq 97 &amp; chq 99 to see these costs should be included in DFID costs when the monies are supported by PCD</t>
  </si>
  <si>
    <t>Check exchange rate for 2011-12 and 2012-13</t>
  </si>
  <si>
    <t>Actuals categorise into Cost Data category (for Program Mananger and DFID)</t>
  </si>
  <si>
    <t>COUNTRY SPECIFIC ISSUES [CAT1.2 reviewed by Ali and SS whilst SS was in Tanzania]</t>
  </si>
  <si>
    <t>Review 2 ACTIVITIES that has no budget in 2012-13 ie genuine underspent in one year and over spent in another are activities delayed?</t>
  </si>
  <si>
    <t>Utilities</t>
  </si>
  <si>
    <t>Supplies and equipment</t>
  </si>
  <si>
    <t>Fuel and transport</t>
  </si>
  <si>
    <t>Central administration</t>
  </si>
  <si>
    <t>Total</t>
  </si>
  <si>
    <t>Per diem and allowances</t>
  </si>
  <si>
    <t>Venue and refreshments</t>
  </si>
  <si>
    <t>MDA training</t>
  </si>
  <si>
    <t>Strategic planning</t>
  </si>
  <si>
    <t>Per diems and consultancy fees</t>
  </si>
  <si>
    <t>Venue and refreshment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</si>
</sst>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  <numFmt numFmtId="166" formatCode="_(* #,##0_);_(* \(#,##0\);_(* &quot;-&quot;??_);_(@_)"/>
    <numFmt numFmtId="167" formatCode="#,##0;[Red]\(#,##0\)"/>
    <numFmt numFmtId="168" formatCode="_(&quot;$&quot;* #,##0_);_(&quot;$&quot;* \(#,##0\);_(&quot;$&quot;* &quot;-&quot;??_);_(@_)"/>
    <numFmt numFmtId="169" formatCode="&quot;£&quot;#,##0.00"/>
    <numFmt numFmtId="170" formatCode="[$$-409]#,##0.00"/>
    <numFmt numFmtId="171" formatCode="[$€-2]\ #,##0.00"/>
    <numFmt numFmtId="172" formatCode="_-* #,##0.0000_-;\-* #,##0.0000_-;_-* &quot;-&quot;??_-;_-@_-"/>
    <numFmt numFmtId="173" formatCode="_-* #,##0.00000_-;\-* #,##0.00000_-;_-* &quot;-&quot;??_-;_-@_-"/>
    <numFmt numFmtId="174" formatCode="[$USD]\ #,##0;\-[$USD]\ #,##0"/>
    <numFmt numFmtId="175" formatCode="[$TZS]\ #,##0;\-[$TZS]\ 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rgb="FF3D68A8"/>
      <name val="Arial"/>
      <family val="2"/>
    </font>
    <font>
      <b/>
      <sz val="1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44">
    <xf numFmtId="0" fontId="0" fillId="0" borderId="0" xfId="0"/>
    <xf numFmtId="0" fontId="3" fillId="3" borderId="1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0" fillId="0" borderId="0" xfId="0" applyFont="1" applyFill="1"/>
    <xf numFmtId="165" fontId="0" fillId="0" borderId="0" xfId="1" applyNumberFormat="1" applyFont="1" applyFill="1"/>
    <xf numFmtId="43" fontId="0" fillId="0" borderId="0" xfId="1" applyFont="1" applyFill="1"/>
    <xf numFmtId="0" fontId="3" fillId="4" borderId="1" xfId="0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5" fontId="0" fillId="0" borderId="1" xfId="1" applyNumberFormat="1" applyFont="1" applyFill="1" applyBorder="1"/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165" fontId="2" fillId="4" borderId="1" xfId="1" applyNumberFormat="1" applyFont="1" applyFill="1" applyBorder="1"/>
    <xf numFmtId="165" fontId="3" fillId="0" borderId="0" xfId="1" applyNumberFormat="1" applyFont="1"/>
    <xf numFmtId="165" fontId="0" fillId="0" borderId="1" xfId="1" applyNumberFormat="1" applyFont="1" applyFill="1" applyBorder="1" applyAlignment="1"/>
    <xf numFmtId="167" fontId="0" fillId="0" borderId="1" xfId="1" applyNumberFormat="1" applyFont="1" applyFill="1" applyBorder="1"/>
    <xf numFmtId="167" fontId="3" fillId="0" borderId="1" xfId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0" fillId="0" borderId="0" xfId="0" applyFont="1" applyFill="1" applyAlignment="1">
      <alignment horizontal="left" indent="1"/>
    </xf>
    <xf numFmtId="0" fontId="7" fillId="0" borderId="0" xfId="2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0" fillId="0" borderId="1" xfId="0" applyBorder="1" applyAlignment="1">
      <alignment horizontal="left" indent="1"/>
    </xf>
    <xf numFmtId="0" fontId="3" fillId="3" borderId="1" xfId="0" applyFont="1" applyFill="1" applyBorder="1" applyAlignment="1">
      <alignment horizontal="center"/>
    </xf>
    <xf numFmtId="167" fontId="0" fillId="0" borderId="0" xfId="0" applyNumberFormat="1"/>
    <xf numFmtId="0" fontId="3" fillId="3" borderId="7" xfId="0" applyFont="1" applyFill="1" applyBorder="1" applyAlignment="1"/>
    <xf numFmtId="0" fontId="7" fillId="0" borderId="0" xfId="2" applyFill="1"/>
    <xf numFmtId="14" fontId="0" fillId="0" borderId="0" xfId="0" applyNumberFormat="1" applyFill="1" applyBorder="1"/>
    <xf numFmtId="0" fontId="9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1" fontId="10" fillId="0" borderId="1" xfId="0" applyNumberFormat="1" applyFont="1" applyFill="1" applyBorder="1"/>
    <xf numFmtId="0" fontId="12" fillId="0" borderId="1" xfId="0" applyFont="1" applyBorder="1" applyAlignment="1">
      <alignment horizontal="left"/>
    </xf>
    <xf numFmtId="0" fontId="10" fillId="0" borderId="1" xfId="0" applyFont="1" applyBorder="1"/>
    <xf numFmtId="0" fontId="12" fillId="6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68" fontId="10" fillId="3" borderId="1" xfId="3" applyNumberFormat="1" applyFont="1" applyFill="1" applyBorder="1" applyAlignment="1">
      <alignment horizontal="center"/>
    </xf>
    <xf numFmtId="0" fontId="11" fillId="3" borderId="0" xfId="0" applyFont="1" applyFill="1"/>
    <xf numFmtId="170" fontId="9" fillId="0" borderId="1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166" fontId="9" fillId="0" borderId="0" xfId="1" applyNumberFormat="1" applyFont="1" applyFill="1"/>
    <xf numFmtId="169" fontId="10" fillId="0" borderId="0" xfId="0" applyNumberFormat="1" applyFont="1" applyFill="1"/>
    <xf numFmtId="17" fontId="9" fillId="0" borderId="0" xfId="0" applyNumberFormat="1" applyFont="1" applyFill="1"/>
    <xf numFmtId="3" fontId="9" fillId="0" borderId="0" xfId="0" applyNumberFormat="1" applyFont="1" applyFill="1"/>
    <xf numFmtId="169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9" fillId="0" borderId="0" xfId="0" applyFont="1"/>
    <xf numFmtId="173" fontId="9" fillId="0" borderId="0" xfId="1" applyNumberFormat="1" applyFont="1" applyFill="1"/>
    <xf numFmtId="173" fontId="10" fillId="0" borderId="0" xfId="1" applyNumberFormat="1" applyFont="1" applyFill="1"/>
    <xf numFmtId="173" fontId="11" fillId="0" borderId="0" xfId="1" applyNumberFormat="1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/>
    <xf numFmtId="166" fontId="9" fillId="0" borderId="1" xfId="1" applyNumberFormat="1" applyFont="1" applyFill="1" applyBorder="1"/>
    <xf numFmtId="169" fontId="9" fillId="0" borderId="1" xfId="0" applyNumberFormat="1" applyFont="1" applyFill="1" applyBorder="1"/>
    <xf numFmtId="168" fontId="9" fillId="0" borderId="1" xfId="3" applyNumberFormat="1" applyFont="1" applyFill="1" applyBorder="1"/>
    <xf numFmtId="166" fontId="9" fillId="3" borderId="1" xfId="1" applyNumberFormat="1" applyFont="1" applyFill="1" applyBorder="1"/>
    <xf numFmtId="168" fontId="9" fillId="3" borderId="1" xfId="3" applyNumberFormat="1" applyFont="1" applyFill="1" applyBorder="1"/>
    <xf numFmtId="169" fontId="9" fillId="3" borderId="1" xfId="0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169" fontId="10" fillId="0" borderId="1" xfId="0" applyNumberFormat="1" applyFont="1" applyFill="1" applyBorder="1" applyAlignment="1">
      <alignment horizontal="right"/>
    </xf>
    <xf numFmtId="168" fontId="10" fillId="0" borderId="1" xfId="3" applyNumberFormat="1" applyFont="1" applyFill="1" applyBorder="1" applyAlignment="1">
      <alignment horizontal="right"/>
    </xf>
    <xf numFmtId="168" fontId="10" fillId="4" borderId="1" xfId="3" applyNumberFormat="1" applyFont="1" applyFill="1" applyBorder="1" applyAlignment="1">
      <alignment horizontal="right"/>
    </xf>
    <xf numFmtId="171" fontId="9" fillId="0" borderId="1" xfId="0" applyNumberFormat="1" applyFont="1" applyFill="1" applyBorder="1"/>
    <xf numFmtId="173" fontId="9" fillId="0" borderId="1" xfId="1" applyNumberFormat="1" applyFont="1" applyFill="1" applyBorder="1"/>
    <xf numFmtId="168" fontId="9" fillId="0" borderId="1" xfId="3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73" fontId="10" fillId="3" borderId="1" xfId="1" applyNumberFormat="1" applyFont="1" applyFill="1" applyBorder="1" applyAlignment="1">
      <alignment horizontal="center" vertical="center" wrapText="1"/>
    </xf>
    <xf numFmtId="173" fontId="10" fillId="3" borderId="1" xfId="1" applyNumberFormat="1" applyFont="1" applyFill="1" applyBorder="1" applyAlignment="1">
      <alignment horizontal="center" wrapText="1"/>
    </xf>
    <xf numFmtId="168" fontId="10" fillId="3" borderId="1" xfId="3" applyNumberFormat="1" applyFont="1" applyFill="1" applyBorder="1" applyAlignment="1">
      <alignment horizontal="center" wrapText="1"/>
    </xf>
    <xf numFmtId="165" fontId="9" fillId="0" borderId="1" xfId="1" applyNumberFormat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167" fontId="10" fillId="0" borderId="1" xfId="1" applyNumberFormat="1" applyFont="1" applyFill="1" applyBorder="1" applyAlignment="1">
      <alignment horizontal="right"/>
    </xf>
    <xf numFmtId="168" fontId="10" fillId="3" borderId="1" xfId="3" applyNumberFormat="1" applyFont="1" applyFill="1" applyBorder="1" applyAlignment="1">
      <alignment horizontal="right"/>
    </xf>
    <xf numFmtId="172" fontId="8" fillId="0" borderId="0" xfId="1" applyNumberFormat="1" applyFont="1" applyFill="1"/>
    <xf numFmtId="0" fontId="9" fillId="0" borderId="4" xfId="0" applyFont="1" applyFill="1" applyBorder="1"/>
    <xf numFmtId="1" fontId="10" fillId="0" borderId="4" xfId="0" applyNumberFormat="1" applyFont="1" applyFill="1" applyBorder="1"/>
    <xf numFmtId="1" fontId="9" fillId="0" borderId="4" xfId="0" applyNumberFormat="1" applyFont="1" applyFill="1" applyBorder="1"/>
    <xf numFmtId="173" fontId="9" fillId="0" borderId="4" xfId="1" applyNumberFormat="1" applyFont="1" applyFill="1" applyBorder="1"/>
    <xf numFmtId="165" fontId="9" fillId="0" borderId="1" xfId="1" applyNumberFormat="1" applyFont="1" applyFill="1" applyBorder="1" applyAlignment="1">
      <alignment horizontal="right" vertical="center"/>
    </xf>
    <xf numFmtId="165" fontId="9" fillId="3" borderId="1" xfId="1" applyNumberFormat="1" applyFont="1" applyFill="1" applyBorder="1" applyAlignment="1">
      <alignment horizontal="right" vertical="center"/>
    </xf>
    <xf numFmtId="167" fontId="9" fillId="0" borderId="1" xfId="1" applyNumberFormat="1" applyFont="1" applyFill="1" applyBorder="1" applyAlignment="1">
      <alignment horizontal="right"/>
    </xf>
    <xf numFmtId="168" fontId="9" fillId="3" borderId="1" xfId="3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166" fontId="15" fillId="3" borderId="1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5" fontId="9" fillId="0" borderId="1" xfId="1" applyNumberFormat="1" applyFont="1" applyFill="1" applyBorder="1"/>
    <xf numFmtId="0" fontId="11" fillId="3" borderId="1" xfId="0" applyFont="1" applyFill="1" applyBorder="1"/>
    <xf numFmtId="1" fontId="10" fillId="3" borderId="1" xfId="0" applyNumberFormat="1" applyFont="1" applyFill="1" applyBorder="1" applyAlignment="1">
      <alignment horizontal="center"/>
    </xf>
    <xf numFmtId="174" fontId="9" fillId="0" borderId="1" xfId="1" applyNumberFormat="1" applyFont="1" applyFill="1" applyBorder="1"/>
    <xf numFmtId="174" fontId="10" fillId="0" borderId="1" xfId="1" applyNumberFormat="1" applyFont="1" applyFill="1" applyBorder="1"/>
    <xf numFmtId="175" fontId="9" fillId="0" borderId="1" xfId="1" applyNumberFormat="1" applyFont="1" applyFill="1" applyBorder="1"/>
    <xf numFmtId="175" fontId="10" fillId="0" borderId="1" xfId="1" applyNumberFormat="1" applyFont="1" applyFill="1" applyBorder="1"/>
    <xf numFmtId="43" fontId="11" fillId="0" borderId="0" xfId="0" applyNumberFormat="1" applyFont="1" applyFill="1" applyBorder="1"/>
    <xf numFmtId="0" fontId="10" fillId="3" borderId="1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65" fontId="0" fillId="0" borderId="0" xfId="1" applyNumberFormat="1" applyFont="1"/>
    <xf numFmtId="0" fontId="17" fillId="0" borderId="0" xfId="0" applyFont="1" applyFill="1" applyAlignment="1">
      <alignment horizontal="left"/>
    </xf>
    <xf numFmtId="14" fontId="17" fillId="0" borderId="0" xfId="0" applyNumberFormat="1" applyFont="1" applyFill="1" applyBorder="1"/>
    <xf numFmtId="0" fontId="17" fillId="0" borderId="0" xfId="0" applyFont="1" applyFill="1"/>
    <xf numFmtId="165" fontId="17" fillId="0" borderId="0" xfId="1" applyNumberFormat="1" applyFont="1" applyFill="1"/>
    <xf numFmtId="14" fontId="9" fillId="0" borderId="0" xfId="0" applyNumberFormat="1" applyFont="1" applyFill="1" applyBorder="1"/>
    <xf numFmtId="165" fontId="9" fillId="0" borderId="0" xfId="1" applyNumberFormat="1" applyFont="1" applyFill="1"/>
    <xf numFmtId="0" fontId="0" fillId="0" borderId="0" xfId="0" applyFont="1" applyFill="1" applyBorder="1"/>
    <xf numFmtId="165" fontId="0" fillId="0" borderId="0" xfId="0" applyNumberFormat="1" applyFont="1" applyFill="1"/>
    <xf numFmtId="0" fontId="0" fillId="7" borderId="0" xfId="0" applyFont="1" applyFill="1" applyAlignment="1">
      <alignment horizontal="left"/>
    </xf>
    <xf numFmtId="14" fontId="0" fillId="7" borderId="0" xfId="0" applyNumberFormat="1" applyFill="1" applyBorder="1"/>
    <xf numFmtId="0" fontId="0" fillId="7" borderId="0" xfId="0" applyFont="1" applyFill="1"/>
    <xf numFmtId="165" fontId="0" fillId="7" borderId="0" xfId="1" applyNumberFormat="1" applyFont="1" applyFill="1"/>
    <xf numFmtId="0" fontId="0" fillId="7" borderId="0" xfId="0" applyFont="1" applyFill="1" applyBorder="1"/>
    <xf numFmtId="0" fontId="0" fillId="0" borderId="9" xfId="0" pivotButton="1" applyBorder="1"/>
    <xf numFmtId="0" fontId="0" fillId="0" borderId="9" xfId="0" applyBorder="1"/>
    <xf numFmtId="0" fontId="0" fillId="0" borderId="9" xfId="0" applyBorder="1" applyAlignment="1">
      <alignment horizontal="left"/>
    </xf>
    <xf numFmtId="165" fontId="0" fillId="0" borderId="9" xfId="0" applyNumberFormat="1" applyBorder="1"/>
    <xf numFmtId="0" fontId="0" fillId="0" borderId="9" xfId="0" applyBorder="1" applyAlignment="1">
      <alignment horizontal="left" indent="1"/>
    </xf>
    <xf numFmtId="0" fontId="10" fillId="8" borderId="11" xfId="0" applyFont="1" applyFill="1" applyBorder="1"/>
    <xf numFmtId="0" fontId="10" fillId="8" borderId="11" xfId="0" applyFont="1" applyFill="1" applyBorder="1" applyAlignment="1">
      <alignment horizontal="center" wrapText="1"/>
    </xf>
    <xf numFmtId="0" fontId="10" fillId="0" borderId="10" xfId="0" applyFont="1" applyFill="1" applyBorder="1"/>
    <xf numFmtId="166" fontId="10" fillId="0" borderId="10" xfId="1" applyNumberFormat="1" applyFont="1" applyFill="1" applyBorder="1" applyAlignment="1">
      <alignment horizontal="right"/>
    </xf>
    <xf numFmtId="165" fontId="9" fillId="0" borderId="10" xfId="1" applyNumberFormat="1" applyFont="1" applyFill="1" applyBorder="1"/>
    <xf numFmtId="165" fontId="9" fillId="0" borderId="9" xfId="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indent="1"/>
    </xf>
    <xf numFmtId="3" fontId="10" fillId="3" borderId="4" xfId="0" applyNumberFormat="1" applyFont="1" applyFill="1" applyBorder="1" applyAlignment="1">
      <alignment horizontal="center" vertical="center" wrapText="1"/>
    </xf>
    <xf numFmtId="167" fontId="9" fillId="0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0" xfId="0" applyFill="1"/>
    <xf numFmtId="43" fontId="9" fillId="0" borderId="9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indent="1"/>
    </xf>
    <xf numFmtId="0" fontId="0" fillId="9" borderId="2" xfId="0" applyFill="1" applyBorder="1"/>
    <xf numFmtId="0" fontId="0" fillId="9" borderId="0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quotePrefix="1" applyFill="1" applyBorder="1"/>
    <xf numFmtId="0" fontId="0" fillId="9" borderId="14" xfId="0" applyFill="1" applyBorder="1"/>
    <xf numFmtId="0" fontId="0" fillId="9" borderId="15" xfId="0" applyFill="1" applyBorder="1"/>
    <xf numFmtId="0" fontId="0" fillId="0" borderId="0" xfId="0" applyBorder="1"/>
    <xf numFmtId="0" fontId="0" fillId="0" borderId="0" xfId="0" quotePrefix="1" applyBorder="1"/>
    <xf numFmtId="0" fontId="17" fillId="0" borderId="0" xfId="0" applyFont="1" applyBorder="1"/>
    <xf numFmtId="0" fontId="17" fillId="9" borderId="2" xfId="0" applyFont="1" applyFill="1" applyBorder="1"/>
    <xf numFmtId="49" fontId="17" fillId="9" borderId="0" xfId="0" applyNumberFormat="1" applyFont="1" applyFill="1" applyBorder="1" applyAlignment="1">
      <alignment horizontal="left"/>
    </xf>
    <xf numFmtId="0" fontId="17" fillId="9" borderId="0" xfId="0" applyFont="1" applyFill="1" applyBorder="1"/>
    <xf numFmtId="165" fontId="17" fillId="9" borderId="0" xfId="1" applyNumberFormat="1" applyFont="1" applyFill="1" applyBorder="1"/>
    <xf numFmtId="0" fontId="17" fillId="9" borderId="12" xfId="0" applyFont="1" applyFill="1" applyBorder="1"/>
    <xf numFmtId="0" fontId="17" fillId="0" borderId="0" xfId="0" applyFont="1" applyFill="1" applyBorder="1"/>
    <xf numFmtId="49" fontId="17" fillId="9" borderId="0" xfId="0" applyNumberFormat="1" applyFont="1" applyFill="1" applyBorder="1" applyAlignment="1"/>
    <xf numFmtId="0" fontId="17" fillId="9" borderId="13" xfId="0" applyFont="1" applyFill="1" applyBorder="1"/>
    <xf numFmtId="49" fontId="17" fillId="9" borderId="14" xfId="0" applyNumberFormat="1" applyFont="1" applyFill="1" applyBorder="1" applyAlignment="1"/>
    <xf numFmtId="0" fontId="17" fillId="9" borderId="14" xfId="0" applyFont="1" applyFill="1" applyBorder="1"/>
    <xf numFmtId="165" fontId="17" fillId="9" borderId="14" xfId="1" applyNumberFormat="1" applyFont="1" applyFill="1" applyBorder="1"/>
    <xf numFmtId="0" fontId="17" fillId="9" borderId="15" xfId="0" applyFont="1" applyFill="1" applyBorder="1"/>
    <xf numFmtId="0" fontId="3" fillId="11" borderId="0" xfId="0" applyFont="1" applyFill="1" applyBorder="1" applyAlignment="1">
      <alignment horizontal="center" vertical="center" wrapText="1"/>
    </xf>
    <xf numFmtId="165" fontId="0" fillId="11" borderId="0" xfId="1" applyNumberFormat="1" applyFont="1" applyFill="1"/>
    <xf numFmtId="0" fontId="0" fillId="11" borderId="0" xfId="0" applyFont="1" applyFill="1" applyBorder="1"/>
    <xf numFmtId="0" fontId="0" fillId="11" borderId="0" xfId="0" applyFont="1" applyFill="1"/>
    <xf numFmtId="165" fontId="17" fillId="11" borderId="0" xfId="1" applyNumberFormat="1" applyFont="1" applyFill="1"/>
    <xf numFmtId="0" fontId="17" fillId="11" borderId="0" xfId="0" applyFont="1" applyFill="1"/>
    <xf numFmtId="0" fontId="9" fillId="11" borderId="0" xfId="0" applyFont="1" applyFill="1"/>
    <xf numFmtId="165" fontId="0" fillId="11" borderId="0" xfId="0" applyNumberFormat="1" applyFont="1" applyFill="1"/>
    <xf numFmtId="0" fontId="0" fillId="0" borderId="9" xfId="0" applyBorder="1" applyAlignment="1">
      <alignment horizontal="left" indent="2"/>
    </xf>
    <xf numFmtId="0" fontId="1" fillId="0" borderId="0" xfId="18"/>
    <xf numFmtId="165" fontId="0" fillId="0" borderId="0" xfId="19" applyNumberFormat="1" applyFont="1" applyFill="1"/>
    <xf numFmtId="0" fontId="1" fillId="0" borderId="0" xfId="18" applyFont="1" applyFill="1"/>
    <xf numFmtId="3" fontId="1" fillId="0" borderId="0" xfId="18" applyNumberFormat="1"/>
    <xf numFmtId="0" fontId="3" fillId="0" borderId="0" xfId="18" applyFont="1" applyFill="1" applyBorder="1" applyAlignment="1">
      <alignment horizontal="center" vertical="center" wrapText="1"/>
    </xf>
    <xf numFmtId="167" fontId="0" fillId="0" borderId="3" xfId="1" applyNumberFormat="1" applyFont="1" applyFill="1" applyBorder="1" applyAlignment="1">
      <alignment horizontal="center" vertical="center"/>
    </xf>
    <xf numFmtId="167" fontId="0" fillId="0" borderId="8" xfId="1" applyNumberFormat="1" applyFont="1" applyFill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165" fontId="9" fillId="0" borderId="3" xfId="1" applyNumberFormat="1" applyFont="1" applyFill="1" applyBorder="1" applyAlignment="1">
      <alignment horizontal="right" vertical="center"/>
    </xf>
    <xf numFmtId="165" fontId="9" fillId="0" borderId="8" xfId="1" applyNumberFormat="1" applyFont="1" applyFill="1" applyBorder="1" applyAlignment="1">
      <alignment horizontal="right" vertical="center"/>
    </xf>
    <xf numFmtId="165" fontId="9" fillId="0" borderId="4" xfId="1" applyNumberFormat="1" applyFont="1" applyFill="1" applyBorder="1" applyAlignment="1">
      <alignment horizontal="right" vertical="center"/>
    </xf>
    <xf numFmtId="168" fontId="9" fillId="0" borderId="3" xfId="3" applyNumberFormat="1" applyFont="1" applyFill="1" applyBorder="1" applyAlignment="1">
      <alignment horizontal="center" vertical="center"/>
    </xf>
    <xf numFmtId="168" fontId="9" fillId="0" borderId="8" xfId="3" applyNumberFormat="1" applyFont="1" applyFill="1" applyBorder="1" applyAlignment="1">
      <alignment horizontal="center" vertical="center"/>
    </xf>
    <xf numFmtId="168" fontId="9" fillId="0" borderId="4" xfId="3" applyNumberFormat="1" applyFont="1" applyFill="1" applyBorder="1" applyAlignment="1">
      <alignment horizontal="center" vertical="center"/>
    </xf>
    <xf numFmtId="168" fontId="9" fillId="0" borderId="3" xfId="3" applyNumberFormat="1" applyFont="1" applyFill="1" applyBorder="1" applyAlignment="1">
      <alignment horizontal="center"/>
    </xf>
    <xf numFmtId="168" fontId="9" fillId="0" borderId="4" xfId="3" applyNumberFormat="1" applyFont="1" applyFill="1" applyBorder="1" applyAlignment="1">
      <alignment horizontal="center"/>
    </xf>
    <xf numFmtId="165" fontId="10" fillId="0" borderId="3" xfId="1" applyNumberFormat="1" applyFont="1" applyFill="1" applyBorder="1" applyAlignment="1">
      <alignment horizontal="right" vertical="center"/>
    </xf>
    <xf numFmtId="165" fontId="10" fillId="0" borderId="8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67" fontId="10" fillId="0" borderId="3" xfId="1" applyNumberFormat="1" applyFont="1" applyFill="1" applyBorder="1" applyAlignment="1">
      <alignment horizontal="center" vertical="center"/>
    </xf>
    <xf numFmtId="167" fontId="10" fillId="0" borderId="8" xfId="1" applyNumberFormat="1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7" borderId="0" xfId="0" applyFont="1" applyFill="1" applyAlignment="1">
      <alignment horizontal="center" vertical="center" textRotation="90"/>
    </xf>
    <xf numFmtId="0" fontId="19" fillId="0" borderId="0" xfId="1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18" applyFont="1" applyAlignment="1">
      <alignment horizontal="center"/>
    </xf>
    <xf numFmtId="0" fontId="3" fillId="0" borderId="0" xfId="0" applyFont="1" applyAlignment="1">
      <alignment horizontal="center"/>
    </xf>
  </cellXfs>
  <cellStyles count="30">
    <cellStyle name="Comma" xfId="1" builtinId="3"/>
    <cellStyle name="Comma 2" xfId="19"/>
    <cellStyle name="Currency" xfId="3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2" builtinId="8"/>
    <cellStyle name="Normal" xfId="0" builtinId="0"/>
    <cellStyle name="Normal 2" xfId="18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ont>
        <b/>
        <i val="0"/>
        <color theme="1"/>
      </font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#,##0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1.xml"/><Relationship Id="rId15" Type="http://schemas.openxmlformats.org/officeDocument/2006/relationships/pivotCacheDefinition" Target="pivotCache/pivotCacheDefinition2.xml"/><Relationship Id="rId16" Type="http://schemas.openxmlformats.org/officeDocument/2006/relationships/pivotCacheDefinition" Target="pivotCache/pivotCacheDefinition3.xml"/><Relationship Id="rId17" Type="http://schemas.openxmlformats.org/officeDocument/2006/relationships/pivotCacheDefinition" Target="pivotCache/pivotCacheDefinition4.xml"/><Relationship Id="rId18" Type="http://schemas.openxmlformats.org/officeDocument/2006/relationships/pivotCacheDefinition" Target="pivotCache/pivotCacheDefinition5.xml"/><Relationship Id="rId19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isto1/profiles/desktop/Yan/Niger/Niger%20Oct'11%20to%20May'13%20(FIN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nalysis Process"/>
      <sheetName val="Summary of Budget vs. Actual"/>
      <sheetName val="Analysis &amp; Cost Data Analysis"/>
      <sheetName val="Workings Oct2011-May2013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508.55511666667" createdVersion="4" refreshedVersion="4" minRefreshableVersion="3" recordCount="122">
  <cacheSource type="worksheet">
    <worksheetSource ref="A1:G238" sheet="Workings Mar2011-Jul2013"/>
  </cacheSource>
  <cacheFields count="11">
    <cacheField name="Cheque No." numFmtId="0">
      <sharedItems containsSemiMixedTypes="0" containsString="0" containsNumber="1" containsInteger="1" minValue="79" maxValue="89"/>
    </cacheField>
    <cacheField name="Cheque date" numFmtId="0">
      <sharedItems/>
    </cacheField>
    <cacheField name="Spend Category" numFmtId="0">
      <sharedItems count="6">
        <s v="Vehicles"/>
        <s v="Salaries + Allowances"/>
        <s v="Coordinatiom + Admin"/>
        <s v="Stationery + Supplies"/>
        <s v="Bal Fig"/>
        <s v="Allowances"/>
      </sharedItems>
    </cacheField>
    <cacheField name="Type" numFmtId="0">
      <sharedItems count="24">
        <s v="Fuel"/>
        <s v="PMO- 40 Oil"/>
        <s v="Vehicle"/>
        <s v="Vehicle Log Book"/>
        <s v="Vehicle Repairs"/>
        <s v="Vehicle Parking"/>
        <s v="Salaries"/>
        <s v="Internet, phone for coordination"/>
        <s v="Refreshment"/>
        <s v="Photo"/>
        <s v="Vehicle Engine Oil"/>
        <s v="Vehicle Insurance"/>
        <s v="Service Photocopy Machine"/>
        <s v="Kaspersky Antivirus"/>
        <s v="Toner HP "/>
        <s v="Bal Fig"/>
        <s v="Perdiem"/>
        <s v="Allowances"/>
        <s v="Document"/>
        <s v="Phone"/>
        <s v="Supplies"/>
        <s v="Stationery"/>
        <s v="UPS"/>
        <s v="Equipments"/>
      </sharedItems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4000" maxValue="4981000"/>
    </cacheField>
    <cacheField name="Study/funder" numFmtId="0">
      <sharedItems containsNonDate="0" containsString="0" containsBlank="1"/>
    </cacheField>
    <cacheField name="Sub-Total" numFmtId="0">
      <sharedItems containsString="0" containsBlank="1" containsNumber="1" minValue="407412" maxValue="14500000"/>
    </cacheField>
    <cacheField name="Budget Category1" numFmtId="0">
      <sharedItems/>
    </cacheField>
    <cacheField name="Cost Category2" numFmtId="0">
      <sharedItems count="4">
        <s v="Mapping"/>
        <s v="MDA"/>
        <s v="Central Administration"/>
        <s v="Drug Importation - Clearing Chrges, Verification et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1508.560617592593" createdVersion="4" refreshedVersion="4" minRefreshableVersion="3" recordCount="122">
  <cacheSource type="worksheet">
    <worksheetSource ref="A1:G238" sheet="Workings Mar2011-Jul2013"/>
  </cacheSource>
  <cacheFields count="12">
    <cacheField name="Cheque No." numFmtId="0">
      <sharedItems containsSemiMixedTypes="0" containsString="0" containsNumber="1" containsInteger="1" minValue="79" maxValue="89"/>
    </cacheField>
    <cacheField name="Cheque date" numFmtId="0">
      <sharedItems/>
    </cacheField>
    <cacheField name="Spend Category" numFmtId="0">
      <sharedItems count="6">
        <s v="Vehicles"/>
        <s v="Salaries + Allowances"/>
        <s v="Coordinatiom + Admin"/>
        <s v="Stationery + Supplies"/>
        <s v="Bal Fig"/>
        <s v="Allowances"/>
      </sharedItems>
    </cacheField>
    <cacheField name="Type" numFmtId="0">
      <sharedItems/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4000" maxValue="4981000"/>
    </cacheField>
    <cacheField name="Study/funder" numFmtId="0">
      <sharedItems containsNonDate="0" containsString="0" containsBlank="1"/>
    </cacheField>
    <cacheField name="Sub-Total" numFmtId="0">
      <sharedItems containsString="0" containsBlank="1" containsNumber="1" minValue="407412" maxValue="14500000"/>
    </cacheField>
    <cacheField name="Budget Category1" numFmtId="0">
      <sharedItems containsBlank="1" count="5">
        <s v="Priority areas identified through mapping of infected populations"/>
        <s v="Project countries implementing MDA"/>
        <s v="Programme office support"/>
        <s v="Drug Supply Chain"/>
        <m u="1"/>
      </sharedItems>
    </cacheField>
    <cacheField name="Cost Category2" numFmtId="0">
      <sharedItems/>
    </cacheField>
    <cacheField name="Category 3 (Chq Description)" numFmtId="0">
      <sharedItems containsBlank="1" count="6">
        <s v="Imprest Outstanding"/>
        <s v="Imprest for staff and running costs - Not Reconcile"/>
        <s v="Imprest for staff and running costs - Reconcile"/>
        <s v="Paid to KUEHNE+NAGEL for clearing cost of electrical equipment"/>
        <s v="Paid to McJURO INVESTMENTS LIMITED for clearing syringe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1516.479267129631" createdVersion="4" refreshedVersion="4" minRefreshableVersion="3" recordCount="579">
  <cacheSource type="worksheet">
    <worksheetSource ref="A1:G592" sheet="Workings Mar2011-Jul2013"/>
  </cacheSource>
  <cacheFields count="12">
    <cacheField name="Cheque No." numFmtId="0">
      <sharedItems containsSemiMixedTypes="0" containsString="0" containsNumber="1" containsInteger="1" minValue="76" maxValue="101"/>
    </cacheField>
    <cacheField name="Cheque date" numFmtId="0">
      <sharedItems/>
    </cacheField>
    <cacheField name="Spend Category" numFmtId="0">
      <sharedItems/>
    </cacheField>
    <cacheField name="Type" numFmtId="0">
      <sharedItems count="94">
        <s v="Fuel"/>
        <s v="Vehicle Parking"/>
        <s v="Full Car Wash"/>
        <s v="Vehicle Repairs"/>
        <s v="Salaries"/>
        <s v="Flash Drive"/>
        <s v="Office Supplies"/>
        <s v="Refreshments"/>
        <s v="Internet, phone for coordination"/>
        <s v="Tyre Puncture Repair"/>
        <s v="Salaries (Apr)"/>
        <s v="Salaries (May)"/>
        <s v="Salaries  (Jun)"/>
        <s v="Stationery"/>
        <s v="Official Documents"/>
        <s v="Refund of Taxi tickets"/>
        <s v="AC Belt"/>
        <s v="SCI Phone"/>
        <s v="PMO- 40 Oil"/>
        <s v="Vehicle"/>
        <s v="Vehicle Log Book"/>
        <s v="Refreshment"/>
        <s v="Photo"/>
        <s v="Vehicle Engine Oil"/>
        <s v="Vehicle Insurance"/>
        <s v="Service Photocopy Machine"/>
        <s v="Kaspersky Antivirus"/>
        <s v="Toner HP "/>
        <s v="Bal Fig"/>
        <s v="Perdiem"/>
        <s v="Document"/>
        <s v="Phone"/>
        <s v="Supplies"/>
        <s v="UPS"/>
        <s v="Equipments"/>
        <s v="Agency Fees &amp; Custom Clearance/Storage/Transportation"/>
        <s v="Medical Test Equipment"/>
        <s v="Insurance"/>
        <s v="Agency Fees &amp; Custom Clearance"/>
        <s v="Vehicle parking "/>
        <s v="Alllowances"/>
        <s v="Salaries "/>
        <s v="Internet, phone for coordination "/>
        <s v="Projector"/>
        <s v="Conference room"/>
        <s v="Central Administartion"/>
        <s v="Tonner HP Color LesserJet"/>
        <s v="Oryx motor oil"/>
        <s v="Allowance"/>
        <s v="Perdiems"/>
        <s v="Vehicle PDI"/>
        <s v="Mul-T-Lock"/>
        <s v="Mortice Lock"/>
        <s v="Mortice Lock Fitting"/>
        <s v="Photograph"/>
        <s v="Extention cable"/>
        <s v="Vehicle Registration"/>
        <s v="Air Conditioner"/>
        <s v="Computer Service an Repair"/>
        <s v="Return travel tickets"/>
        <s v="Allowances"/>
        <s v="Conference hall &amp; Refreshment"/>
        <s v="Taxi"/>
        <s v="Vehicle Canvas Cover and Fire Extinguisher"/>
        <s v="Equipment"/>
        <s v="Vehicle services "/>
        <s v="Car wash"/>
        <s v="Overall"/>
        <s v="First Aid Kit"/>
        <s v="Toolbox"/>
        <s v="Postage"/>
        <s v="HP Toners"/>
        <s v="HP LaserJet"/>
        <s v="Rims A4 Paper"/>
        <s v="Honoraria"/>
        <s v="Consultancy fee"/>
        <s v="Box files &amp; HP LaserJet"/>
        <s v="Photocopy &amp; binding"/>
        <s v="Communication charges &amp; Handover fees"/>
        <s v="Service charges for photocopy machine"/>
        <s v="Drum unit assy for Canon photocopy "/>
        <s v="Vehicle spare"/>
        <s v="Editing fee"/>
        <s v="Vehicle service"/>
        <s v="HP Toner &amp; Antivirus"/>
        <s v="UPS "/>
        <s v="Tax"/>
        <s v="Vehicle services"/>
        <s v="Procure Air conditioner machine"/>
        <s v="Labour charges for AC machine"/>
        <s v="3 Microscopes clearing cost"/>
        <s v="Procure 3 SCI mobile phones"/>
        <s v="Official and finacial documents"/>
        <s v="Fuel (return receipts) Mbeya-DSM-Mbeya"/>
      </sharedItems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3500" maxValue="9042512.1999999993"/>
    </cacheField>
    <cacheField name="Study/funder" numFmtId="0">
      <sharedItems containsBlank="1"/>
    </cacheField>
    <cacheField name="Sub-Total" numFmtId="0">
      <sharedItems containsBlank="1" containsMixedTypes="1" containsNumber="1" minValue="407412" maxValue="37584000"/>
    </cacheField>
    <cacheField name="Budget Category1" numFmtId="0">
      <sharedItems count="7">
        <s v="Program Office Support"/>
        <s v="Stakeholders Meeting at Central Level"/>
        <s v="Training"/>
        <s v="M&amp;E"/>
        <s v="Social Mobilisation"/>
        <s v="Central Administration" u="1"/>
        <s v="Programme office support" u="1"/>
      </sharedItems>
    </cacheField>
    <cacheField name="Cost Category2" numFmtId="0">
      <sharedItems count="7">
        <s v="Central Administration"/>
        <s v="Central Management"/>
        <s v="Advocacy"/>
        <s v="Drug Supply Chain"/>
        <s v="Drug Importation - Clearance Charges"/>
        <s v="Training"/>
        <s v="M&amp;E"/>
      </sharedItems>
    </cacheField>
    <cacheField name="Category 3 (Chq/Receipts Description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1522.657452662039" createdVersion="4" refreshedVersion="4" minRefreshableVersion="3" recordCount="579">
  <cacheSource type="worksheet">
    <worksheetSource ref="A1:I592" sheet="Workings Mar2011-Jul2013"/>
  </cacheSource>
  <cacheFields count="13">
    <cacheField name="Cheque No." numFmtId="0">
      <sharedItems containsSemiMixedTypes="0" containsString="0" containsNumber="1" containsInteger="1" minValue="76" maxValue="101"/>
    </cacheField>
    <cacheField name="Cheque date" numFmtId="0">
      <sharedItems/>
    </cacheField>
    <cacheField name="Spend Category" numFmtId="0">
      <sharedItems/>
    </cacheField>
    <cacheField name="Type" numFmtId="0">
      <sharedItems count="94">
        <s v="Fuel"/>
        <s v="Vehicle Parking"/>
        <s v="Full Car Wash"/>
        <s v="Vehicle Repairs"/>
        <s v="Salaries"/>
        <s v="Flash Drive"/>
        <s v="Office Supplies"/>
        <s v="Refreshments"/>
        <s v="Internet, phone for coordination"/>
        <s v="Tyre Puncture Repair"/>
        <s v="Stationery"/>
        <s v="Official Documents"/>
        <s v="Refund of Taxi tickets"/>
        <s v="AC Belt"/>
        <s v="SCI Phone"/>
        <s v="PMO- 40 Oil"/>
        <s v="Vehicle"/>
        <s v="Vehicle Log Book"/>
        <s v="Refreshment"/>
        <s v="Photo"/>
        <s v="Vehicle Engine Oil"/>
        <s v="Vehicle Insurance"/>
        <s v="Service Photocopy Machine"/>
        <s v="Kaspersky Antivirus"/>
        <s v="Toner HP "/>
        <s v="Bal Fig"/>
        <s v="Perdiem"/>
        <s v="Document"/>
        <s v="Phone"/>
        <s v="Supplies"/>
        <s v="UPS"/>
        <s v="Equipments"/>
        <s v="Agency Fees &amp; Custom Clearance/Storage/Transportation"/>
        <s v="Medical Test Equipment"/>
        <s v="Insurance"/>
        <s v="Agency Fees &amp; Custom Clearance"/>
        <s v="Alllowances"/>
        <s v="Projector"/>
        <s v="Conference room"/>
        <s v="Central Administartion"/>
        <s v="Oryx motor oil"/>
        <s v="Allowance"/>
        <s v="Vehicle PDI"/>
        <s v="Mul-T-Lock"/>
        <s v="Mortice Lock"/>
        <s v="Mortice Lock Fitting"/>
        <s v="Photograph"/>
        <s v="Extention cable"/>
        <s v="Vehicle Registration"/>
        <s v="Air Conditioner"/>
        <s v="Computer Service an Repair"/>
        <s v="Return travel tickets"/>
        <s v="Allowances"/>
        <s v="Conference hall &amp; Refreshment"/>
        <s v="Taxi"/>
        <s v="Vehicle Canvas Cover and Fire Extinguisher"/>
        <s v="Vehicle services "/>
        <s v="Car wash"/>
        <s v="Overall"/>
        <s v="First Aid Kit"/>
        <s v="Toolbox"/>
        <s v="Postage"/>
        <s v="HP Toners"/>
        <s v="HP LaserJet"/>
        <s v="Rims A4 Paper"/>
        <s v="Honoraria"/>
        <s v="Consultancy fee"/>
        <s v="Box files &amp; HP LaserJet"/>
        <s v="Photocopy &amp; binding"/>
        <s v="Communication charges &amp; Handover fees"/>
        <s v="Service charges for photocopy machine"/>
        <s v="Drum unit assy for Canon photocopy "/>
        <s v="Vehicle spare"/>
        <s v="Editing fee"/>
        <s v="HP Toner &amp; Antivirus"/>
        <s v="Tax"/>
        <s v="Procure Air conditioner machine"/>
        <s v="Labour charges for AC machine"/>
        <s v="3 Microscopes clearing cost"/>
        <s v="Procure 3 SCI mobile phones"/>
        <s v="Official and finacial documents"/>
        <s v="Fuel (return receipts) Mbeya-DSM-Mbeya"/>
        <s v="UPS " u="1"/>
        <s v="Equipment" u="1"/>
        <s v="Salaries  (Jun)" u="1"/>
        <s v="Perdiems" u="1"/>
        <s v="Vehicle service" u="1"/>
        <s v="Tonner HP Color LesserJet" u="1"/>
        <s v="Vehicle parking " u="1"/>
        <s v="Salaries " u="1"/>
        <s v="Internet, phone for coordination " u="1"/>
        <s v="Salaries (May)" u="1"/>
        <s v="Salaries (Apr)" u="1"/>
        <s v="Vehicle services" u="1"/>
      </sharedItems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3500" maxValue="9042512.1999999993"/>
    </cacheField>
    <cacheField name="Study/funder" numFmtId="0">
      <sharedItems containsBlank="1"/>
    </cacheField>
    <cacheField name="Sub-Total" numFmtId="0">
      <sharedItems containsBlank="1" containsMixedTypes="1" containsNumber="1" minValue="407412" maxValue="37584000"/>
    </cacheField>
    <cacheField name="Budget Category1" numFmtId="0">
      <sharedItems/>
    </cacheField>
    <cacheField name="Cost Category2" numFmtId="0">
      <sharedItems/>
    </cacheField>
    <cacheField name="Category 3 (Chq/Receipts Description)" numFmtId="0">
      <sharedItems/>
    </cacheField>
    <cacheField name="New CAT2 by SS" numFmtId="0">
      <sharedItems count="5">
        <s v="Central Administration"/>
        <s v="Drug Logistics"/>
        <s v="Central Management"/>
        <s v="MDA Training"/>
        <s v="Strategic Plan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hor" refreshedDate="41535.69237986111" createdVersion="4" refreshedVersion="4" minRefreshableVersion="3" recordCount="884">
  <cacheSource type="worksheet">
    <worksheetSource ref="A1:J885" sheet="Workings Mar2011-Jul2013"/>
  </cacheSource>
  <cacheFields count="10">
    <cacheField name="Cheque No." numFmtId="0">
      <sharedItems containsMixedTypes="1" containsNumber="1" containsInteger="1" minValue="76" maxValue="134"/>
    </cacheField>
    <cacheField name="Cheque date" numFmtId="0">
      <sharedItems/>
    </cacheField>
    <cacheField name="Spend Category" numFmtId="0">
      <sharedItems count="11">
        <s v="Vehicles"/>
        <s v="Salaries + Allowances"/>
        <s v="Stationery + Supplies"/>
        <s v="Coordination + Admin"/>
        <s v="Drug Logistics"/>
        <s v="Drug Supply Chain"/>
        <s v="MDA"/>
        <s v="Laboratory Equpment"/>
        <s v="Printing"/>
        <s v="Baseline survey"/>
        <s v="Bank Charges"/>
      </sharedItems>
    </cacheField>
    <cacheField name="Type" numFmtId="0">
      <sharedItems containsBlank="1"/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3500" maxValue="164360000"/>
    </cacheField>
    <cacheField name="CAT1" numFmtId="165">
      <sharedItems count="17">
        <s v="Programme Office Support"/>
        <s v="Drugs/Logistics Delivery to Implementation Units"/>
        <s v="MDA Cost"/>
        <s v="Stakeholders Meeting at Central Level"/>
        <s v="MDA Training"/>
        <s v="NTD Mwanza Pre-planning Meeting"/>
        <s v="NTD MwanzaTraining of Trainers"/>
        <s v="NTD Transporting Medicine to Mwanza for MDA"/>
        <s v="Production of IEC Materials"/>
        <s v="Production of Paziquantel Dose Poles"/>
        <s v="NTD Programme Media Training and Advocacy"/>
        <s v="Transporting Medicine to Mwanza for MDA"/>
        <s v="NTD Programme High Level Advocacy Meeting"/>
        <s v="M&amp;E"/>
        <s v="NTD MDA Supervision"/>
        <s v="Social Mobilisation"/>
        <s v="MDA"/>
      </sharedItems>
    </cacheField>
    <cacheField name="Cost Study Analysis CAT2" numFmtId="0">
      <sharedItems count="9">
        <s v="Central Administration"/>
        <s v="Drug Logistics"/>
        <s v="MDA"/>
        <s v="MDA Training"/>
        <s v="Strategic Planning"/>
        <s v="Social Mobilisation"/>
        <s v="Advocacy"/>
        <s v="M&amp;E"/>
        <s v="MDA Supervision"/>
      </sharedItems>
    </cacheField>
    <cacheField name="FY" numFmtId="0">
      <sharedItems count="3">
        <s v="2011-12"/>
        <s v="2012-13"/>
        <s v="2013-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hor" refreshedDate="41535.694825578707" createdVersion="4" refreshedVersion="4" minRefreshableVersion="3" recordCount="884">
  <cacheSource type="worksheet">
    <worksheetSource ref="A1:K885" sheet="Workings Mar2011-Jul2013"/>
  </cacheSource>
  <cacheFields count="11">
    <cacheField name="Cheque No." numFmtId="0">
      <sharedItems containsMixedTypes="1" containsNumber="1" containsInteger="1" minValue="76" maxValue="134"/>
    </cacheField>
    <cacheField name="Cheque date" numFmtId="0">
      <sharedItems/>
    </cacheField>
    <cacheField name="Spend Category (CAT3)" numFmtId="0">
      <sharedItems count="11">
        <s v="Vehicles"/>
        <s v="Salaries + Allowances"/>
        <s v="Stationery + Supplies"/>
        <s v="Coordination + Admin"/>
        <s v="Drug Logistics"/>
        <s v="Drug Supply Chain"/>
        <s v="MDA"/>
        <s v="Laboratory Equpment"/>
        <s v="Printing"/>
        <s v="Baseline survey"/>
        <s v="Bank Charges"/>
      </sharedItems>
    </cacheField>
    <cacheField name="Type" numFmtId="0">
      <sharedItems containsBlank="1"/>
    </cacheField>
    <cacheField name="Person/Supplier" numFmtId="0">
      <sharedItems containsBlank="1" containsMixedTypes="1" containsNumber="1" containsInteger="1" minValue="0" maxValue="0"/>
    </cacheField>
    <cacheField name="Spend Date" numFmtId="0">
      <sharedItems containsBlank="1" containsMixedTypes="1" containsNumber="1" containsInteger="1" minValue="0" maxValue="0"/>
    </cacheField>
    <cacheField name="Amount Tzs" numFmtId="165">
      <sharedItems containsSemiMixedTypes="0" containsString="0" containsNumber="1" minValue="3500" maxValue="164360000"/>
    </cacheField>
    <cacheField name="CAT1" numFmtId="165">
      <sharedItems count="17">
        <s v="Programme Office Support"/>
        <s v="Drugs/Logistics Delivery to Implementation Units"/>
        <s v="MDA Cost"/>
        <s v="Stakeholders Meeting at Central Level"/>
        <s v="MDA Training"/>
        <s v="NTD Mwanza Pre-planning Meeting"/>
        <s v="NTD MwanzaTraining of Trainers"/>
        <s v="NTD Transporting Medicine to Mwanza for MDA"/>
        <s v="Production of IEC Materials"/>
        <s v="Production of Paziquantel Dose Poles"/>
        <s v="NTD Programme Media Training and Advocacy"/>
        <s v="Transporting Medicine to Mwanza for MDA"/>
        <s v="NTD Programme High Level Advocacy Meeting"/>
        <s v="M&amp;E"/>
        <s v="NTD MDA Supervision"/>
        <s v="Social Mobilisation"/>
        <s v="MDA"/>
      </sharedItems>
    </cacheField>
    <cacheField name="Cost Study Analysis CAT2" numFmtId="0">
      <sharedItems count="9">
        <s v="Central Administration"/>
        <s v="Drug Logistics"/>
        <s v="MDA"/>
        <s v="MDA Training"/>
        <s v="Strategic Planning"/>
        <s v="Social Mobilisation"/>
        <s v="Advocacy"/>
        <s v="M&amp;E"/>
        <s v="MDA Supervision"/>
      </sharedItems>
    </cacheField>
    <cacheField name="FY" numFmtId="0">
      <sharedItems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79"/>
    <s v="13.09.11"/>
    <x v="0"/>
    <x v="0"/>
    <n v="0"/>
    <n v="0"/>
    <n v="163000"/>
    <m/>
    <m/>
    <s v="Priority areas identified through mapping of infected populations"/>
    <x v="0"/>
  </r>
  <r>
    <n v="79"/>
    <s v="13.09.11"/>
    <x v="0"/>
    <x v="1"/>
    <n v="0"/>
    <n v="0"/>
    <n v="20000"/>
    <m/>
    <m/>
    <s v="Priority areas identified through mapping of infected populations"/>
    <x v="0"/>
  </r>
  <r>
    <n v="79"/>
    <s v="13.09.11"/>
    <x v="0"/>
    <x v="2"/>
    <n v="0"/>
    <n v="0"/>
    <n v="16000"/>
    <m/>
    <m/>
    <s v="Priority areas identified through mapping of infected populations"/>
    <x v="0"/>
  </r>
  <r>
    <n v="79"/>
    <s v="13.09.11"/>
    <x v="0"/>
    <x v="0"/>
    <n v="0"/>
    <n v="0"/>
    <n v="179000"/>
    <m/>
    <m/>
    <s v="Priority areas identified through mapping of infected populations"/>
    <x v="0"/>
  </r>
  <r>
    <n v="79"/>
    <s v="13.09.11"/>
    <x v="0"/>
    <x v="0"/>
    <n v="0"/>
    <n v="0"/>
    <n v="140000"/>
    <m/>
    <m/>
    <s v="Priority areas identified through mapping of infected populations"/>
    <x v="0"/>
  </r>
  <r>
    <n v="79"/>
    <s v="13.09.11"/>
    <x v="0"/>
    <x v="0"/>
    <n v="0"/>
    <n v="0"/>
    <n v="147000"/>
    <m/>
    <m/>
    <s v="Priority areas identified through mapping of infected populations"/>
    <x v="0"/>
  </r>
  <r>
    <n v="79"/>
    <s v="13.09.11"/>
    <x v="0"/>
    <x v="3"/>
    <n v="0"/>
    <n v="0"/>
    <n v="4000"/>
    <m/>
    <m/>
    <s v="Priority areas identified through mapping of infected populations"/>
    <x v="0"/>
  </r>
  <r>
    <n v="79"/>
    <s v="13.09.11"/>
    <x v="0"/>
    <x v="4"/>
    <n v="0"/>
    <n v="0"/>
    <n v="200000"/>
    <m/>
    <m/>
    <s v="Priority areas identified through mapping of infected populations"/>
    <x v="0"/>
  </r>
  <r>
    <n v="79"/>
    <s v="13.09.11"/>
    <x v="0"/>
    <x v="0"/>
    <n v="0"/>
    <n v="0"/>
    <n v="156000"/>
    <m/>
    <m/>
    <s v="Priority areas identified through mapping of infected populations"/>
    <x v="0"/>
  </r>
  <r>
    <n v="79"/>
    <s v="13.09.11"/>
    <x v="0"/>
    <x v="4"/>
    <n v="0"/>
    <n v="0"/>
    <n v="986000"/>
    <m/>
    <m/>
    <s v="Priority areas identified through mapping of infected populations"/>
    <x v="0"/>
  </r>
  <r>
    <n v="79"/>
    <s v="13.09.11"/>
    <x v="0"/>
    <x v="5"/>
    <n v="0"/>
    <n v="0"/>
    <n v="30000"/>
    <m/>
    <m/>
    <s v="Priority areas identified through mapping of infected populations"/>
    <x v="0"/>
  </r>
  <r>
    <n v="79"/>
    <s v="13.09.11"/>
    <x v="1"/>
    <x v="6"/>
    <n v="0"/>
    <n v="0"/>
    <n v="1950000"/>
    <m/>
    <m/>
    <s v="Project countries implementing MDA"/>
    <x v="1"/>
  </r>
  <r>
    <n v="79"/>
    <s v="13.09.11"/>
    <x v="1"/>
    <x v="6"/>
    <n v="0"/>
    <n v="0"/>
    <n v="1950000"/>
    <m/>
    <m/>
    <s v="Project countries implementing MDA"/>
    <x v="1"/>
  </r>
  <r>
    <n v="79"/>
    <s v="13.09.11"/>
    <x v="2"/>
    <x v="7"/>
    <n v="0"/>
    <n v="0"/>
    <n v="645000"/>
    <m/>
    <m/>
    <s v="Programme office support"/>
    <x v="2"/>
  </r>
  <r>
    <n v="79"/>
    <s v="13.09.11"/>
    <x v="3"/>
    <x v="8"/>
    <n v="0"/>
    <n v="0"/>
    <n v="10000"/>
    <m/>
    <m/>
    <s v="Programme office support"/>
    <x v="2"/>
  </r>
  <r>
    <n v="79"/>
    <s v="13.09.11"/>
    <x v="3"/>
    <x v="8"/>
    <n v="0"/>
    <n v="0"/>
    <n v="14500"/>
    <m/>
    <m/>
    <s v="Programme office support"/>
    <x v="2"/>
  </r>
  <r>
    <n v="79"/>
    <s v="13.09.11"/>
    <x v="3"/>
    <x v="8"/>
    <n v="0"/>
    <n v="0"/>
    <n v="16500"/>
    <m/>
    <m/>
    <s v="Programme office support"/>
    <x v="2"/>
  </r>
  <r>
    <n v="79"/>
    <s v="13.09.11"/>
    <x v="3"/>
    <x v="8"/>
    <n v="0"/>
    <n v="0"/>
    <n v="16000"/>
    <m/>
    <m/>
    <s v="Programme office support"/>
    <x v="2"/>
  </r>
  <r>
    <n v="79"/>
    <s v="13.09.11"/>
    <x v="3"/>
    <x v="8"/>
    <n v="0"/>
    <n v="0"/>
    <n v="15500"/>
    <m/>
    <m/>
    <s v="Programme office support"/>
    <x v="2"/>
  </r>
  <r>
    <n v="79"/>
    <s v="13.09.11"/>
    <x v="3"/>
    <x v="8"/>
    <n v="0"/>
    <n v="0"/>
    <n v="16000"/>
    <m/>
    <m/>
    <s v="Programme office support"/>
    <x v="2"/>
  </r>
  <r>
    <n v="79"/>
    <s v="13.09.11"/>
    <x v="3"/>
    <x v="8"/>
    <n v="0"/>
    <n v="0"/>
    <n v="15000"/>
    <m/>
    <m/>
    <s v="Programme office support"/>
    <x v="2"/>
  </r>
  <r>
    <n v="79"/>
    <s v="13.09.11"/>
    <x v="3"/>
    <x v="8"/>
    <n v="0"/>
    <n v="0"/>
    <n v="15500"/>
    <m/>
    <m/>
    <s v="Programme office support"/>
    <x v="2"/>
  </r>
  <r>
    <n v="79"/>
    <s v="13.09.11"/>
    <x v="0"/>
    <x v="0"/>
    <n v="0"/>
    <n v="0"/>
    <n v="179000"/>
    <m/>
    <m/>
    <s v="Priority areas identified through mapping of infected populations"/>
    <x v="0"/>
  </r>
  <r>
    <n v="79"/>
    <s v="13.09.11"/>
    <x v="0"/>
    <x v="0"/>
    <n v="0"/>
    <n v="0"/>
    <n v="181000"/>
    <m/>
    <m/>
    <s v="Priority areas identified through mapping of infected populations"/>
    <x v="0"/>
  </r>
  <r>
    <n v="79"/>
    <s v="13.09.11"/>
    <x v="0"/>
    <x v="0"/>
    <n v="0"/>
    <n v="0"/>
    <n v="160000"/>
    <m/>
    <m/>
    <s v="Priority areas identified through mapping of infected populations"/>
    <x v="0"/>
  </r>
  <r>
    <n v="79"/>
    <s v="13.09.11"/>
    <x v="0"/>
    <x v="0"/>
    <n v="0"/>
    <n v="0"/>
    <n v="180000"/>
    <m/>
    <m/>
    <s v="Priority areas identified through mapping of infected populations"/>
    <x v="0"/>
  </r>
  <r>
    <n v="79"/>
    <s v="13.09.11"/>
    <x v="0"/>
    <x v="0"/>
    <n v="0"/>
    <n v="0"/>
    <n v="159000"/>
    <m/>
    <m/>
    <s v="Priority areas identified through mapping of infected populations"/>
    <x v="0"/>
  </r>
  <r>
    <n v="79"/>
    <s v="13.09.11"/>
    <x v="0"/>
    <x v="0"/>
    <n v="0"/>
    <n v="0"/>
    <n v="39000"/>
    <m/>
    <m/>
    <s v="Priority areas identified through mapping of infected populations"/>
    <x v="0"/>
  </r>
  <r>
    <n v="79"/>
    <s v="13.09.11"/>
    <x v="0"/>
    <x v="5"/>
    <n v="0"/>
    <n v="0"/>
    <n v="31000"/>
    <m/>
    <m/>
    <s v="Priority areas identified through mapping of infected populations"/>
    <x v="0"/>
  </r>
  <r>
    <n v="79"/>
    <s v="13.09.11"/>
    <x v="1"/>
    <x v="6"/>
    <s v="SCI Staff"/>
    <n v="0"/>
    <n v="1950000"/>
    <m/>
    <m/>
    <s v="Project countries implementing MDA"/>
    <x v="1"/>
  </r>
  <r>
    <n v="79"/>
    <s v="13.09.11"/>
    <x v="2"/>
    <x v="7"/>
    <n v="0"/>
    <n v="0"/>
    <n v="390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79"/>
    <s v="13.09.11"/>
    <x v="3"/>
    <x v="8"/>
    <m/>
    <m/>
    <n v="15200"/>
    <m/>
    <m/>
    <s v="Programme office support"/>
    <x v="2"/>
  </r>
  <r>
    <n v="79"/>
    <s v="13.09.11"/>
    <x v="3"/>
    <x v="8"/>
    <m/>
    <m/>
    <n v="14800"/>
    <m/>
    <m/>
    <s v="Programme office support"/>
    <x v="2"/>
  </r>
  <r>
    <n v="79"/>
    <s v="13.09.11"/>
    <x v="3"/>
    <x v="8"/>
    <m/>
    <m/>
    <n v="76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80"/>
    <s v="13.09.12"/>
    <x v="3"/>
    <x v="8"/>
    <m/>
    <m/>
    <n v="15000"/>
    <m/>
    <m/>
    <s v="Programme office support"/>
    <x v="2"/>
  </r>
  <r>
    <n v="79"/>
    <s v="13.09.11"/>
    <x v="3"/>
    <x v="9"/>
    <m/>
    <m/>
    <n v="5000"/>
    <m/>
    <m/>
    <s v="Programme office support"/>
    <x v="2"/>
  </r>
  <r>
    <n v="79"/>
    <s v="13.09.11"/>
    <x v="3"/>
    <x v="8"/>
    <m/>
    <m/>
    <n v="15000"/>
    <m/>
    <m/>
    <s v="Programme office support"/>
    <x v="2"/>
  </r>
  <r>
    <n v="79"/>
    <s v="13.09.11"/>
    <x v="3"/>
    <x v="8"/>
    <m/>
    <m/>
    <n v="13000"/>
    <m/>
    <m/>
    <s v="Programme office support"/>
    <x v="2"/>
  </r>
  <r>
    <n v="79"/>
    <s v="13.09.11"/>
    <x v="3"/>
    <x v="8"/>
    <m/>
    <m/>
    <n v="12000"/>
    <m/>
    <n v="10215000"/>
    <s v="Programme office support"/>
    <x v="2"/>
  </r>
  <r>
    <n v="80"/>
    <s v="08.11.11"/>
    <x v="0"/>
    <x v="0"/>
    <m/>
    <m/>
    <n v="156000"/>
    <m/>
    <m/>
    <s v="Priority areas identified through mapping of infected populations"/>
    <x v="0"/>
  </r>
  <r>
    <n v="80"/>
    <s v="08.11.11"/>
    <x v="0"/>
    <x v="10"/>
    <m/>
    <m/>
    <n v="10000"/>
    <m/>
    <m/>
    <s v="Priority areas identified through mapping of infected populations"/>
    <x v="0"/>
  </r>
  <r>
    <n v="80"/>
    <s v="08.11.11"/>
    <x v="0"/>
    <x v="0"/>
    <m/>
    <m/>
    <n v="169000"/>
    <m/>
    <m/>
    <s v="Priority areas identified through mapping of infected populations"/>
    <x v="0"/>
  </r>
  <r>
    <n v="80"/>
    <s v="08.11.11"/>
    <x v="0"/>
    <x v="0"/>
    <m/>
    <m/>
    <n v="172000"/>
    <m/>
    <m/>
    <s v="Priority areas identified through mapping of infected populations"/>
    <x v="0"/>
  </r>
  <r>
    <n v="80"/>
    <s v="08.11.11"/>
    <x v="0"/>
    <x v="11"/>
    <m/>
    <m/>
    <n v="1400000"/>
    <m/>
    <m/>
    <s v="Priority areas identified through mapping of infected populations"/>
    <x v="0"/>
  </r>
  <r>
    <n v="80"/>
    <s v="08.11.11"/>
    <x v="0"/>
    <x v="4"/>
    <m/>
    <m/>
    <n v="1451000"/>
    <m/>
    <m/>
    <s v="Priority areas identified through mapping of infected populations"/>
    <x v="0"/>
  </r>
  <r>
    <n v="80"/>
    <s v="08.11.11"/>
    <x v="0"/>
    <x v="0"/>
    <m/>
    <m/>
    <n v="174000"/>
    <m/>
    <m/>
    <s v="Priority areas identified through mapping of infected populations"/>
    <x v="0"/>
  </r>
  <r>
    <n v="80"/>
    <s v="08.11.11"/>
    <x v="0"/>
    <x v="0"/>
    <m/>
    <m/>
    <n v="170000"/>
    <m/>
    <m/>
    <s v="Priority areas identified through mapping of infected populations"/>
    <x v="0"/>
  </r>
  <r>
    <n v="80"/>
    <s v="08.11.11"/>
    <x v="0"/>
    <x v="5"/>
    <m/>
    <m/>
    <n v="25000"/>
    <m/>
    <m/>
    <s v="Priority areas identified through mapping of infected populations"/>
    <x v="0"/>
  </r>
  <r>
    <n v="80"/>
    <s v="08.11.11"/>
    <x v="1"/>
    <x v="6"/>
    <m/>
    <m/>
    <n v="1950000"/>
    <m/>
    <m/>
    <s v="Project countries implementing MDA"/>
    <x v="1"/>
  </r>
  <r>
    <n v="80"/>
    <s v="08.11.11"/>
    <x v="2"/>
    <x v="7"/>
    <m/>
    <m/>
    <n v="300000"/>
    <m/>
    <m/>
    <s v="Programme office support"/>
    <x v="2"/>
  </r>
  <r>
    <n v="80"/>
    <s v="08.11.11"/>
    <x v="0"/>
    <x v="4"/>
    <m/>
    <m/>
    <n v="50000"/>
    <m/>
    <m/>
    <s v="Priority areas identified through mapping of infected populations"/>
    <x v="0"/>
  </r>
  <r>
    <n v="80"/>
    <s v="08.11.11"/>
    <x v="0"/>
    <x v="0"/>
    <m/>
    <m/>
    <n v="131000"/>
    <m/>
    <m/>
    <s v="Priority areas identified through mapping of infected populations"/>
    <x v="0"/>
  </r>
  <r>
    <n v="80"/>
    <s v="08.11.11"/>
    <x v="0"/>
    <x v="0"/>
    <m/>
    <m/>
    <n v="165000"/>
    <m/>
    <m/>
    <s v="Priority areas identified through mapping of infected populations"/>
    <x v="0"/>
  </r>
  <r>
    <n v="80"/>
    <s v="08.11.11"/>
    <x v="0"/>
    <x v="0"/>
    <m/>
    <m/>
    <n v="165000"/>
    <m/>
    <m/>
    <s v="Priority areas identified through mapping of infected populations"/>
    <x v="0"/>
  </r>
  <r>
    <n v="80"/>
    <s v="08.11.11"/>
    <x v="0"/>
    <x v="4"/>
    <m/>
    <m/>
    <n v="248000"/>
    <m/>
    <m/>
    <s v="Priority areas identified through mapping of infected populations"/>
    <x v="0"/>
  </r>
  <r>
    <n v="80"/>
    <s v="08.11.11"/>
    <x v="0"/>
    <x v="0"/>
    <m/>
    <m/>
    <n v="173000"/>
    <m/>
    <m/>
    <s v="Priority areas identified through mapping of infected populations"/>
    <x v="0"/>
  </r>
  <r>
    <n v="80"/>
    <s v="08.11.11"/>
    <x v="0"/>
    <x v="4"/>
    <m/>
    <m/>
    <n v="31000"/>
    <m/>
    <m/>
    <s v="Priority areas identified through mapping of infected populations"/>
    <x v="0"/>
  </r>
  <r>
    <n v="80"/>
    <s v="08.11.11"/>
    <x v="1"/>
    <x v="6"/>
    <m/>
    <m/>
    <n v="1950000"/>
    <m/>
    <m/>
    <s v="Project countries implementing MDA"/>
    <x v="1"/>
  </r>
  <r>
    <n v="80"/>
    <s v="08.11.11"/>
    <x v="2"/>
    <x v="7"/>
    <m/>
    <m/>
    <n v="325000"/>
    <m/>
    <m/>
    <s v="Programme office support"/>
    <x v="2"/>
  </r>
  <r>
    <n v="80"/>
    <s v="08.11.11"/>
    <x v="3"/>
    <x v="12"/>
    <m/>
    <m/>
    <n v="80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13"/>
    <m/>
    <m/>
    <n v="136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8"/>
    <m/>
    <m/>
    <n v="15000"/>
    <m/>
    <m/>
    <s v="Programme office support"/>
    <x v="2"/>
  </r>
  <r>
    <n v="80"/>
    <s v="08.11.11"/>
    <x v="3"/>
    <x v="14"/>
    <m/>
    <m/>
    <n v="135000"/>
    <m/>
    <m/>
    <s v="Programme office support"/>
    <x v="2"/>
  </r>
  <r>
    <n v="80"/>
    <s v="08.11.11"/>
    <x v="3"/>
    <x v="8"/>
    <m/>
    <m/>
    <n v="14000"/>
    <m/>
    <n v="9670000"/>
    <s v="Programme office support"/>
    <x v="2"/>
  </r>
  <r>
    <n v="81"/>
    <s v="30.01.12"/>
    <x v="0"/>
    <x v="0"/>
    <n v="0"/>
    <n v="0"/>
    <n v="118000"/>
    <m/>
    <m/>
    <s v="Priority areas identified through mapping of infected populations"/>
    <x v="0"/>
  </r>
  <r>
    <n v="81"/>
    <s v="30.01.12"/>
    <x v="0"/>
    <x v="0"/>
    <n v="0"/>
    <n v="0"/>
    <n v="138000"/>
    <m/>
    <m/>
    <s v="Priority areas identified through mapping of infected populations"/>
    <x v="0"/>
  </r>
  <r>
    <n v="81"/>
    <s v="30.01.12"/>
    <x v="0"/>
    <x v="0"/>
    <n v="0"/>
    <n v="0"/>
    <n v="130000"/>
    <m/>
    <m/>
    <s v="Priority areas identified through mapping of infected populations"/>
    <x v="0"/>
  </r>
  <r>
    <n v="81"/>
    <s v="30.01.12"/>
    <x v="0"/>
    <x v="5"/>
    <n v="0"/>
    <n v="0"/>
    <n v="31000"/>
    <m/>
    <m/>
    <s v="Priority areas identified through mapping of infected populations"/>
    <x v="0"/>
  </r>
  <r>
    <n v="81"/>
    <s v="30.01.12"/>
    <x v="1"/>
    <x v="6"/>
    <s v="SCI Staff"/>
    <m/>
    <n v="2400000"/>
    <m/>
    <m/>
    <s v="Project countries implementing MDA"/>
    <x v="1"/>
  </r>
  <r>
    <n v="81"/>
    <s v="30.01.12"/>
    <x v="2"/>
    <x v="7"/>
    <m/>
    <m/>
    <n v="90000"/>
    <m/>
    <m/>
    <s v="Programme office support"/>
    <x v="2"/>
  </r>
  <r>
    <n v="81"/>
    <s v="30.01.12"/>
    <x v="0"/>
    <x v="0"/>
    <m/>
    <m/>
    <n v="178000"/>
    <m/>
    <m/>
    <s v="Priority areas identified through mapping of infected populations"/>
    <x v="0"/>
  </r>
  <r>
    <n v="81"/>
    <s v="30.01.12"/>
    <x v="0"/>
    <x v="0"/>
    <m/>
    <m/>
    <n v="189000"/>
    <m/>
    <m/>
    <s v="Priority areas identified through mapping of infected populations"/>
    <x v="0"/>
  </r>
  <r>
    <n v="81"/>
    <s v="30.01.12"/>
    <x v="0"/>
    <x v="0"/>
    <m/>
    <m/>
    <n v="187000"/>
    <m/>
    <m/>
    <s v="Priority areas identified through mapping of infected populations"/>
    <x v="0"/>
  </r>
  <r>
    <n v="81"/>
    <s v="30.01.12"/>
    <x v="0"/>
    <x v="0"/>
    <m/>
    <m/>
    <n v="188000"/>
    <m/>
    <m/>
    <s v="Priority areas identified through mapping of infected populations"/>
    <x v="0"/>
  </r>
  <r>
    <n v="81"/>
    <s v="30.01.12"/>
    <x v="0"/>
    <x v="0"/>
    <m/>
    <m/>
    <n v="112000"/>
    <m/>
    <m/>
    <s v="Priority areas identified through mapping of infected populations"/>
    <x v="0"/>
  </r>
  <r>
    <n v="81"/>
    <s v="30.01.12"/>
    <x v="0"/>
    <x v="5"/>
    <m/>
    <m/>
    <n v="31000"/>
    <m/>
    <m/>
    <s v="Priority areas identified through mapping of infected populations"/>
    <x v="0"/>
  </r>
  <r>
    <n v="81"/>
    <s v="30.01.12"/>
    <x v="1"/>
    <x v="6"/>
    <m/>
    <m/>
    <n v="2400000"/>
    <m/>
    <m/>
    <s v="Project countries implementing MDA"/>
    <x v="1"/>
  </r>
  <r>
    <n v="81"/>
    <s v="30.01.12"/>
    <x v="2"/>
    <x v="7"/>
    <m/>
    <m/>
    <n v="420000"/>
    <m/>
    <m/>
    <s v="Programme office support"/>
    <x v="2"/>
  </r>
  <r>
    <n v="81"/>
    <s v="30.01.12"/>
    <x v="0"/>
    <x v="0"/>
    <m/>
    <m/>
    <n v="118000"/>
    <m/>
    <m/>
    <s v="Priority areas identified through mapping of infected populations"/>
    <x v="0"/>
  </r>
  <r>
    <n v="81"/>
    <s v="30.01.12"/>
    <x v="0"/>
    <x v="0"/>
    <m/>
    <m/>
    <n v="138000"/>
    <m/>
    <m/>
    <s v="Priority areas identified through mapping of infected populations"/>
    <x v="0"/>
  </r>
  <r>
    <n v="81"/>
    <s v="30.01.12"/>
    <x v="0"/>
    <x v="0"/>
    <m/>
    <m/>
    <n v="130000"/>
    <m/>
    <m/>
    <s v="Priority areas identified through mapping of infected populations"/>
    <x v="0"/>
  </r>
  <r>
    <n v="81"/>
    <s v="30.01.12"/>
    <x v="0"/>
    <x v="5"/>
    <m/>
    <m/>
    <n v="31000"/>
    <m/>
    <m/>
    <s v="Priority areas identified through mapping of infected populations"/>
    <x v="0"/>
  </r>
  <r>
    <n v="81"/>
    <s v="30.01.12"/>
    <x v="1"/>
    <x v="6"/>
    <s v="SCI Staff"/>
    <m/>
    <n v="2400000"/>
    <m/>
    <m/>
    <s v="Project countries implementing MDA"/>
    <x v="1"/>
  </r>
  <r>
    <n v="81"/>
    <s v="30.01.12"/>
    <x v="2"/>
    <x v="7"/>
    <m/>
    <m/>
    <n v="90000"/>
    <m/>
    <m/>
    <s v="Programme office support"/>
    <x v="2"/>
  </r>
  <r>
    <n v="81"/>
    <s v="30.01.12"/>
    <x v="4"/>
    <x v="15"/>
    <s v="Bal Fig"/>
    <s v="Bal Fig"/>
    <n v="4981000"/>
    <m/>
    <n v="14500000"/>
    <s v="Priority areas identified through mapping of infected populations"/>
    <x v="0"/>
  </r>
  <r>
    <n v="89"/>
    <s v="23.03.12"/>
    <x v="0"/>
    <x v="0"/>
    <m/>
    <m/>
    <n v="120000"/>
    <m/>
    <m/>
    <s v="Priority areas identified through mapping of infected populations"/>
    <x v="0"/>
  </r>
  <r>
    <n v="89"/>
    <s v="23.03.12"/>
    <x v="0"/>
    <x v="0"/>
    <m/>
    <m/>
    <n v="130000"/>
    <m/>
    <m/>
    <s v="Priority areas identified through mapping of infected populations"/>
    <x v="0"/>
  </r>
  <r>
    <n v="89"/>
    <s v="23.03.12"/>
    <x v="0"/>
    <x v="0"/>
    <m/>
    <m/>
    <n v="120000"/>
    <m/>
    <m/>
    <s v="Priority areas identified through mapping of infected populations"/>
    <x v="0"/>
  </r>
  <r>
    <n v="89"/>
    <s v="23.03.12"/>
    <x v="0"/>
    <x v="0"/>
    <m/>
    <m/>
    <n v="100000"/>
    <m/>
    <m/>
    <s v="Priority areas identified through mapping of infected populations"/>
    <x v="0"/>
  </r>
  <r>
    <n v="89"/>
    <s v="23.03.12"/>
    <x v="0"/>
    <x v="0"/>
    <m/>
    <m/>
    <n v="120000"/>
    <m/>
    <m/>
    <s v="Priority areas identified through mapping of infected populations"/>
    <x v="0"/>
  </r>
  <r>
    <n v="89"/>
    <s v="23.03.12"/>
    <x v="0"/>
    <x v="0"/>
    <m/>
    <m/>
    <n v="140000"/>
    <m/>
    <m/>
    <s v="Priority areas identified through mapping of infected populations"/>
    <x v="0"/>
  </r>
  <r>
    <n v="89"/>
    <s v="23.03.12"/>
    <x v="0"/>
    <x v="4"/>
    <m/>
    <m/>
    <n v="150000"/>
    <m/>
    <m/>
    <s v="Priority areas identified through mapping of infected populations"/>
    <x v="0"/>
  </r>
  <r>
    <n v="89"/>
    <s v="23.03.12"/>
    <x v="0"/>
    <x v="0"/>
    <m/>
    <m/>
    <n v="116333"/>
    <m/>
    <m/>
    <s v="Priority areas identified through mapping of infected populations"/>
    <x v="0"/>
  </r>
  <r>
    <n v="89"/>
    <s v="23.03.12"/>
    <x v="1"/>
    <x v="16"/>
    <s v="NTD Driver"/>
    <m/>
    <n v="135000"/>
    <m/>
    <m/>
    <s v="Project countries implementing MDA"/>
    <x v="1"/>
  </r>
  <r>
    <n v="89"/>
    <s v="23.03.12"/>
    <x v="5"/>
    <x v="17"/>
    <s v="SCI Staff"/>
    <m/>
    <n v="300000"/>
    <m/>
    <m/>
    <s v="Project countries implementing MDA"/>
    <x v="1"/>
  </r>
  <r>
    <n v="89"/>
    <s v="23.03.12"/>
    <x v="5"/>
    <x v="17"/>
    <s v="SCI Staff"/>
    <m/>
    <n v="500000"/>
    <m/>
    <m/>
    <s v="Project countries implementing MDA"/>
    <x v="1"/>
  </r>
  <r>
    <n v="89"/>
    <s v="23.03.12"/>
    <x v="2"/>
    <x v="18"/>
    <s v="DHL Tanzania Ltd"/>
    <m/>
    <n v="80667"/>
    <m/>
    <m/>
    <s v="Programme office support"/>
    <x v="2"/>
  </r>
  <r>
    <n v="89"/>
    <s v="23.03.12"/>
    <x v="2"/>
    <x v="7"/>
    <m/>
    <m/>
    <n v="250000"/>
    <m/>
    <m/>
    <s v="Programme office support"/>
    <x v="2"/>
  </r>
  <r>
    <n v="89"/>
    <s v="23.03.12"/>
    <x v="3"/>
    <x v="19"/>
    <m/>
    <m/>
    <n v="500000"/>
    <m/>
    <m/>
    <s v="Programme office support"/>
    <x v="2"/>
  </r>
  <r>
    <n v="89"/>
    <s v="23.03.12"/>
    <x v="3"/>
    <x v="8"/>
    <m/>
    <m/>
    <n v="20000"/>
    <m/>
    <m/>
    <s v="Programme office support"/>
    <x v="2"/>
  </r>
  <r>
    <n v="89"/>
    <s v="23.03.12"/>
    <x v="3"/>
    <x v="8"/>
    <m/>
    <m/>
    <n v="20000"/>
    <m/>
    <m/>
    <s v="Programme office support"/>
    <x v="2"/>
  </r>
  <r>
    <n v="89"/>
    <s v="23.03.12"/>
    <x v="3"/>
    <x v="20"/>
    <m/>
    <m/>
    <n v="26500"/>
    <m/>
    <m/>
    <s v="Programme office support"/>
    <x v="2"/>
  </r>
  <r>
    <n v="89"/>
    <s v="23.03.12"/>
    <x v="3"/>
    <x v="21"/>
    <m/>
    <m/>
    <n v="184000"/>
    <m/>
    <m/>
    <s v="Programme office support"/>
    <x v="2"/>
  </r>
  <r>
    <n v="89"/>
    <s v="23.03.12"/>
    <x v="3"/>
    <x v="22"/>
    <m/>
    <m/>
    <n v="435000"/>
    <m/>
    <m/>
    <s v="Programme office support"/>
    <x v="2"/>
  </r>
  <r>
    <n v="89"/>
    <s v="23.03.12"/>
    <x v="3"/>
    <x v="19"/>
    <m/>
    <m/>
    <n v="1000000"/>
    <m/>
    <m/>
    <s v="Programme office support"/>
    <x v="2"/>
  </r>
  <r>
    <n v="89"/>
    <s v="23.03.12"/>
    <x v="3"/>
    <x v="8"/>
    <m/>
    <m/>
    <n v="165400"/>
    <m/>
    <m/>
    <s v="Programme office support"/>
    <x v="2"/>
  </r>
  <r>
    <n v="89"/>
    <s v="23.03.12"/>
    <x v="3"/>
    <x v="8"/>
    <m/>
    <m/>
    <n v="8200"/>
    <m/>
    <m/>
    <s v="Programme office support"/>
    <x v="2"/>
  </r>
  <r>
    <n v="89"/>
    <s v="23.03.12"/>
    <x v="3"/>
    <x v="8"/>
    <m/>
    <m/>
    <n v="8000"/>
    <m/>
    <m/>
    <s v="Programme office support"/>
    <x v="2"/>
  </r>
  <r>
    <n v="89"/>
    <s v="23.03.12"/>
    <x v="3"/>
    <x v="23"/>
    <m/>
    <m/>
    <n v="1061000"/>
    <m/>
    <m/>
    <s v="Programme office support"/>
    <x v="2"/>
  </r>
  <r>
    <n v="89"/>
    <s v="23.03.12"/>
    <x v="3"/>
    <x v="21"/>
    <m/>
    <m/>
    <n v="109900"/>
    <m/>
    <n v="5800000"/>
    <s v="Programme office support"/>
    <x v="2"/>
  </r>
  <r>
    <n v="83"/>
    <s v="28.03.12"/>
    <x v="4"/>
    <x v="15"/>
    <s v="Bal Fig"/>
    <s v="Bal Fig"/>
    <n v="651998.34"/>
    <m/>
    <n v="651998.34"/>
    <s v="Drug Supply Chain"/>
    <x v="3"/>
  </r>
  <r>
    <n v="84"/>
    <s v="30.03.12"/>
    <x v="4"/>
    <x v="15"/>
    <s v="Bal Fig"/>
    <s v="Bal Fig"/>
    <n v="407412"/>
    <m/>
    <n v="407412"/>
    <s v="Drug Supply Chain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2">
  <r>
    <n v="79"/>
    <s v="13.09.11"/>
    <x v="0"/>
    <s v="Fuel"/>
    <n v="0"/>
    <n v="0"/>
    <n v="163000"/>
    <m/>
    <m/>
    <x v="0"/>
    <s v="Mapping"/>
    <x v="0"/>
  </r>
  <r>
    <n v="79"/>
    <s v="13.09.11"/>
    <x v="0"/>
    <s v="PMO- 40 Oil"/>
    <n v="0"/>
    <n v="0"/>
    <n v="20000"/>
    <m/>
    <m/>
    <x v="0"/>
    <s v="Mapping"/>
    <x v="0"/>
  </r>
  <r>
    <n v="79"/>
    <s v="13.09.11"/>
    <x v="0"/>
    <s v="Vehicle"/>
    <n v="0"/>
    <n v="0"/>
    <n v="16000"/>
    <m/>
    <m/>
    <x v="0"/>
    <s v="Mapping"/>
    <x v="0"/>
  </r>
  <r>
    <n v="79"/>
    <s v="13.09.11"/>
    <x v="0"/>
    <s v="Fuel"/>
    <n v="0"/>
    <n v="0"/>
    <n v="179000"/>
    <m/>
    <m/>
    <x v="0"/>
    <s v="Mapping"/>
    <x v="0"/>
  </r>
  <r>
    <n v="79"/>
    <s v="13.09.11"/>
    <x v="0"/>
    <s v="Fuel"/>
    <n v="0"/>
    <n v="0"/>
    <n v="140000"/>
    <m/>
    <m/>
    <x v="0"/>
    <s v="Mapping"/>
    <x v="0"/>
  </r>
  <r>
    <n v="79"/>
    <s v="13.09.11"/>
    <x v="0"/>
    <s v="Fuel"/>
    <n v="0"/>
    <n v="0"/>
    <n v="147000"/>
    <m/>
    <m/>
    <x v="0"/>
    <s v="Mapping"/>
    <x v="0"/>
  </r>
  <r>
    <n v="79"/>
    <s v="13.09.11"/>
    <x v="0"/>
    <s v="Vehicle Log Book"/>
    <n v="0"/>
    <n v="0"/>
    <n v="4000"/>
    <m/>
    <m/>
    <x v="0"/>
    <s v="Mapping"/>
    <x v="0"/>
  </r>
  <r>
    <n v="79"/>
    <s v="13.09.11"/>
    <x v="0"/>
    <s v="Vehicle Repairs"/>
    <n v="0"/>
    <n v="0"/>
    <n v="200000"/>
    <m/>
    <m/>
    <x v="0"/>
    <s v="Mapping"/>
    <x v="0"/>
  </r>
  <r>
    <n v="79"/>
    <s v="13.09.11"/>
    <x v="0"/>
    <s v="Fuel"/>
    <n v="0"/>
    <n v="0"/>
    <n v="156000"/>
    <m/>
    <m/>
    <x v="0"/>
    <s v="Mapping"/>
    <x v="0"/>
  </r>
  <r>
    <n v="79"/>
    <s v="13.09.11"/>
    <x v="0"/>
    <s v="Vehicle Repairs"/>
    <n v="0"/>
    <n v="0"/>
    <n v="986000"/>
    <m/>
    <m/>
    <x v="0"/>
    <s v="Mapping"/>
    <x v="0"/>
  </r>
  <r>
    <n v="79"/>
    <s v="13.09.11"/>
    <x v="0"/>
    <s v="Vehicle Parking"/>
    <n v="0"/>
    <n v="0"/>
    <n v="30000"/>
    <m/>
    <m/>
    <x v="0"/>
    <s v="Mapping"/>
    <x v="0"/>
  </r>
  <r>
    <n v="79"/>
    <s v="13.09.11"/>
    <x v="1"/>
    <s v="Salaries"/>
    <n v="0"/>
    <n v="0"/>
    <n v="1950000"/>
    <m/>
    <m/>
    <x v="1"/>
    <s v="MDA"/>
    <x v="0"/>
  </r>
  <r>
    <n v="79"/>
    <s v="13.09.11"/>
    <x v="1"/>
    <s v="Salaries"/>
    <n v="0"/>
    <n v="0"/>
    <n v="1950000"/>
    <m/>
    <m/>
    <x v="1"/>
    <s v="MDA"/>
    <x v="0"/>
  </r>
  <r>
    <n v="79"/>
    <s v="13.09.11"/>
    <x v="2"/>
    <s v="Internet, phone for coordination"/>
    <n v="0"/>
    <n v="0"/>
    <n v="645000"/>
    <m/>
    <m/>
    <x v="2"/>
    <s v="Central Administration"/>
    <x v="0"/>
  </r>
  <r>
    <n v="79"/>
    <s v="13.09.11"/>
    <x v="3"/>
    <s v="Refreshment"/>
    <n v="0"/>
    <n v="0"/>
    <n v="10000"/>
    <m/>
    <m/>
    <x v="2"/>
    <s v="Central Administration"/>
    <x v="0"/>
  </r>
  <r>
    <n v="79"/>
    <s v="13.09.11"/>
    <x v="3"/>
    <s v="Refreshment"/>
    <n v="0"/>
    <n v="0"/>
    <n v="14500"/>
    <m/>
    <m/>
    <x v="2"/>
    <s v="Central Administration"/>
    <x v="0"/>
  </r>
  <r>
    <n v="79"/>
    <s v="13.09.11"/>
    <x v="3"/>
    <s v="Refreshment"/>
    <n v="0"/>
    <n v="0"/>
    <n v="16500"/>
    <m/>
    <m/>
    <x v="2"/>
    <s v="Central Administration"/>
    <x v="0"/>
  </r>
  <r>
    <n v="79"/>
    <s v="13.09.11"/>
    <x v="3"/>
    <s v="Refreshment"/>
    <n v="0"/>
    <n v="0"/>
    <n v="16000"/>
    <m/>
    <m/>
    <x v="2"/>
    <s v="Central Administration"/>
    <x v="0"/>
  </r>
  <r>
    <n v="79"/>
    <s v="13.09.11"/>
    <x v="3"/>
    <s v="Refreshment"/>
    <n v="0"/>
    <n v="0"/>
    <n v="15500"/>
    <m/>
    <m/>
    <x v="2"/>
    <s v="Central Administration"/>
    <x v="0"/>
  </r>
  <r>
    <n v="79"/>
    <s v="13.09.11"/>
    <x v="3"/>
    <s v="Refreshment"/>
    <n v="0"/>
    <n v="0"/>
    <n v="16000"/>
    <m/>
    <m/>
    <x v="2"/>
    <s v="Central Administration"/>
    <x v="0"/>
  </r>
  <r>
    <n v="79"/>
    <s v="13.09.11"/>
    <x v="3"/>
    <s v="Refreshment"/>
    <n v="0"/>
    <n v="0"/>
    <n v="15000"/>
    <m/>
    <m/>
    <x v="2"/>
    <s v="Central Administration"/>
    <x v="0"/>
  </r>
  <r>
    <n v="79"/>
    <s v="13.09.11"/>
    <x v="3"/>
    <s v="Refreshment"/>
    <n v="0"/>
    <n v="0"/>
    <n v="15500"/>
    <m/>
    <m/>
    <x v="2"/>
    <s v="Central Administration"/>
    <x v="0"/>
  </r>
  <r>
    <n v="79"/>
    <s v="13.09.11"/>
    <x v="0"/>
    <s v="Fuel"/>
    <n v="0"/>
    <n v="0"/>
    <n v="179000"/>
    <m/>
    <m/>
    <x v="0"/>
    <s v="Mapping"/>
    <x v="0"/>
  </r>
  <r>
    <n v="79"/>
    <s v="13.09.11"/>
    <x v="0"/>
    <s v="Fuel"/>
    <n v="0"/>
    <n v="0"/>
    <n v="181000"/>
    <m/>
    <m/>
    <x v="0"/>
    <s v="Mapping"/>
    <x v="0"/>
  </r>
  <r>
    <n v="79"/>
    <s v="13.09.11"/>
    <x v="0"/>
    <s v="Fuel"/>
    <n v="0"/>
    <n v="0"/>
    <n v="160000"/>
    <m/>
    <m/>
    <x v="0"/>
    <s v="Mapping"/>
    <x v="0"/>
  </r>
  <r>
    <n v="79"/>
    <s v="13.09.11"/>
    <x v="0"/>
    <s v="Fuel"/>
    <n v="0"/>
    <n v="0"/>
    <n v="180000"/>
    <m/>
    <m/>
    <x v="0"/>
    <s v="Mapping"/>
    <x v="0"/>
  </r>
  <r>
    <n v="79"/>
    <s v="13.09.11"/>
    <x v="0"/>
    <s v="Fuel"/>
    <n v="0"/>
    <n v="0"/>
    <n v="159000"/>
    <m/>
    <m/>
    <x v="0"/>
    <s v="Mapping"/>
    <x v="0"/>
  </r>
  <r>
    <n v="79"/>
    <s v="13.09.11"/>
    <x v="0"/>
    <s v="Fuel"/>
    <n v="0"/>
    <n v="0"/>
    <n v="39000"/>
    <m/>
    <m/>
    <x v="0"/>
    <s v="Mapping"/>
    <x v="0"/>
  </r>
  <r>
    <n v="79"/>
    <s v="13.09.11"/>
    <x v="0"/>
    <s v="Vehicle Parking"/>
    <n v="0"/>
    <n v="0"/>
    <n v="31000"/>
    <m/>
    <m/>
    <x v="0"/>
    <s v="Mapping"/>
    <x v="0"/>
  </r>
  <r>
    <n v="79"/>
    <s v="13.09.11"/>
    <x v="1"/>
    <s v="Salaries"/>
    <s v="SCI Staff"/>
    <n v="0"/>
    <n v="1950000"/>
    <m/>
    <m/>
    <x v="1"/>
    <s v="MDA"/>
    <x v="0"/>
  </r>
  <r>
    <n v="79"/>
    <s v="13.09.11"/>
    <x v="2"/>
    <s v="Internet, phone for coordination"/>
    <n v="0"/>
    <n v="0"/>
    <n v="390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79"/>
    <s v="13.09.11"/>
    <x v="3"/>
    <s v="Refreshment"/>
    <m/>
    <m/>
    <n v="15200"/>
    <m/>
    <m/>
    <x v="2"/>
    <s v="Central Administration"/>
    <x v="0"/>
  </r>
  <r>
    <n v="79"/>
    <s v="13.09.11"/>
    <x v="3"/>
    <s v="Refreshment"/>
    <m/>
    <m/>
    <n v="14800"/>
    <m/>
    <m/>
    <x v="2"/>
    <s v="Central Administration"/>
    <x v="0"/>
  </r>
  <r>
    <n v="79"/>
    <s v="13.09.11"/>
    <x v="3"/>
    <s v="Refreshment"/>
    <m/>
    <m/>
    <n v="76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80"/>
    <s v="13.09.12"/>
    <x v="3"/>
    <s v="Refreshment"/>
    <m/>
    <m/>
    <n v="15000"/>
    <m/>
    <m/>
    <x v="2"/>
    <s v="Central Administration"/>
    <x v="0"/>
  </r>
  <r>
    <n v="79"/>
    <s v="13.09.11"/>
    <x v="3"/>
    <s v="Photo"/>
    <m/>
    <m/>
    <n v="5000"/>
    <m/>
    <m/>
    <x v="2"/>
    <s v="Central Administration"/>
    <x v="0"/>
  </r>
  <r>
    <n v="79"/>
    <s v="13.09.11"/>
    <x v="3"/>
    <s v="Refreshment"/>
    <m/>
    <m/>
    <n v="15000"/>
    <m/>
    <m/>
    <x v="2"/>
    <s v="Central Administration"/>
    <x v="0"/>
  </r>
  <r>
    <n v="79"/>
    <s v="13.09.11"/>
    <x v="3"/>
    <s v="Refreshment"/>
    <m/>
    <m/>
    <n v="13000"/>
    <m/>
    <m/>
    <x v="2"/>
    <s v="Central Administration"/>
    <x v="0"/>
  </r>
  <r>
    <n v="79"/>
    <s v="13.09.11"/>
    <x v="3"/>
    <s v="Refreshment"/>
    <m/>
    <m/>
    <n v="12000"/>
    <m/>
    <n v="10215000"/>
    <x v="2"/>
    <s v="Central Administration"/>
    <x v="0"/>
  </r>
  <r>
    <n v="80"/>
    <s v="08.11.11"/>
    <x v="0"/>
    <s v="Fuel"/>
    <m/>
    <m/>
    <n v="156000"/>
    <m/>
    <m/>
    <x v="0"/>
    <s v="Mapping"/>
    <x v="0"/>
  </r>
  <r>
    <n v="80"/>
    <s v="08.11.11"/>
    <x v="0"/>
    <s v="Vehicle Engine Oil"/>
    <m/>
    <m/>
    <n v="10000"/>
    <m/>
    <m/>
    <x v="0"/>
    <s v="Mapping"/>
    <x v="0"/>
  </r>
  <r>
    <n v="80"/>
    <s v="08.11.11"/>
    <x v="0"/>
    <s v="Fuel"/>
    <m/>
    <m/>
    <n v="169000"/>
    <m/>
    <m/>
    <x v="0"/>
    <s v="Mapping"/>
    <x v="0"/>
  </r>
  <r>
    <n v="80"/>
    <s v="08.11.11"/>
    <x v="0"/>
    <s v="Fuel"/>
    <m/>
    <m/>
    <n v="172000"/>
    <m/>
    <m/>
    <x v="0"/>
    <s v="Mapping"/>
    <x v="0"/>
  </r>
  <r>
    <n v="80"/>
    <s v="08.11.11"/>
    <x v="0"/>
    <s v="Vehicle Insurance"/>
    <m/>
    <m/>
    <n v="1400000"/>
    <m/>
    <m/>
    <x v="0"/>
    <s v="Mapping"/>
    <x v="0"/>
  </r>
  <r>
    <n v="80"/>
    <s v="08.11.11"/>
    <x v="0"/>
    <s v="Vehicle Repairs"/>
    <m/>
    <m/>
    <n v="1451000"/>
    <m/>
    <m/>
    <x v="0"/>
    <s v="Mapping"/>
    <x v="0"/>
  </r>
  <r>
    <n v="80"/>
    <s v="08.11.11"/>
    <x v="0"/>
    <s v="Fuel"/>
    <m/>
    <m/>
    <n v="174000"/>
    <m/>
    <m/>
    <x v="0"/>
    <s v="Mapping"/>
    <x v="0"/>
  </r>
  <r>
    <n v="80"/>
    <s v="08.11.11"/>
    <x v="0"/>
    <s v="Fuel"/>
    <m/>
    <m/>
    <n v="170000"/>
    <m/>
    <m/>
    <x v="0"/>
    <s v="Mapping"/>
    <x v="0"/>
  </r>
  <r>
    <n v="80"/>
    <s v="08.11.11"/>
    <x v="0"/>
    <s v="Vehicle Parking"/>
    <m/>
    <m/>
    <n v="25000"/>
    <m/>
    <m/>
    <x v="0"/>
    <s v="Mapping"/>
    <x v="0"/>
  </r>
  <r>
    <n v="80"/>
    <s v="08.11.11"/>
    <x v="1"/>
    <s v="Salaries"/>
    <m/>
    <m/>
    <n v="1950000"/>
    <m/>
    <m/>
    <x v="1"/>
    <s v="MDA"/>
    <x v="0"/>
  </r>
  <r>
    <n v="80"/>
    <s v="08.11.11"/>
    <x v="2"/>
    <s v="Internet, phone for coordination"/>
    <m/>
    <m/>
    <n v="300000"/>
    <m/>
    <m/>
    <x v="2"/>
    <s v="Central Administration"/>
    <x v="0"/>
  </r>
  <r>
    <n v="80"/>
    <s v="08.11.11"/>
    <x v="0"/>
    <s v="Vehicle Repairs"/>
    <m/>
    <m/>
    <n v="50000"/>
    <m/>
    <m/>
    <x v="0"/>
    <s v="Mapping"/>
    <x v="0"/>
  </r>
  <r>
    <n v="80"/>
    <s v="08.11.11"/>
    <x v="0"/>
    <s v="Fuel"/>
    <m/>
    <m/>
    <n v="131000"/>
    <m/>
    <m/>
    <x v="0"/>
    <s v="Mapping"/>
    <x v="0"/>
  </r>
  <r>
    <n v="80"/>
    <s v="08.11.11"/>
    <x v="0"/>
    <s v="Fuel"/>
    <m/>
    <m/>
    <n v="165000"/>
    <m/>
    <m/>
    <x v="0"/>
    <s v="Mapping"/>
    <x v="0"/>
  </r>
  <r>
    <n v="80"/>
    <s v="08.11.11"/>
    <x v="0"/>
    <s v="Fuel"/>
    <m/>
    <m/>
    <n v="165000"/>
    <m/>
    <m/>
    <x v="0"/>
    <s v="Mapping"/>
    <x v="0"/>
  </r>
  <r>
    <n v="80"/>
    <s v="08.11.11"/>
    <x v="0"/>
    <s v="Vehicle Repairs"/>
    <m/>
    <m/>
    <n v="248000"/>
    <m/>
    <m/>
    <x v="0"/>
    <s v="Mapping"/>
    <x v="0"/>
  </r>
  <r>
    <n v="80"/>
    <s v="08.11.11"/>
    <x v="0"/>
    <s v="Fuel"/>
    <m/>
    <m/>
    <n v="173000"/>
    <m/>
    <m/>
    <x v="0"/>
    <s v="Mapping"/>
    <x v="0"/>
  </r>
  <r>
    <n v="80"/>
    <s v="08.11.11"/>
    <x v="0"/>
    <s v="Vehicle Repairs"/>
    <m/>
    <m/>
    <n v="31000"/>
    <m/>
    <m/>
    <x v="0"/>
    <s v="Mapping"/>
    <x v="0"/>
  </r>
  <r>
    <n v="80"/>
    <s v="08.11.11"/>
    <x v="1"/>
    <s v="Salaries"/>
    <m/>
    <m/>
    <n v="1950000"/>
    <m/>
    <m/>
    <x v="1"/>
    <s v="MDA"/>
    <x v="0"/>
  </r>
  <r>
    <n v="80"/>
    <s v="08.11.11"/>
    <x v="2"/>
    <s v="Internet, phone for coordination"/>
    <m/>
    <m/>
    <n v="325000"/>
    <m/>
    <m/>
    <x v="2"/>
    <s v="Central Administration"/>
    <x v="0"/>
  </r>
  <r>
    <n v="80"/>
    <s v="08.11.11"/>
    <x v="3"/>
    <s v="Service Photocopy Machine"/>
    <m/>
    <m/>
    <n v="80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Kaspersky Antivirus"/>
    <m/>
    <m/>
    <n v="136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Refreshment"/>
    <m/>
    <m/>
    <n v="15000"/>
    <m/>
    <m/>
    <x v="2"/>
    <s v="Central Administration"/>
    <x v="0"/>
  </r>
  <r>
    <n v="80"/>
    <s v="08.11.11"/>
    <x v="3"/>
    <s v="Toner HP "/>
    <m/>
    <m/>
    <n v="135000"/>
    <m/>
    <m/>
    <x v="2"/>
    <s v="Central Administration"/>
    <x v="0"/>
  </r>
  <r>
    <n v="80"/>
    <s v="08.11.11"/>
    <x v="3"/>
    <s v="Refreshment"/>
    <m/>
    <m/>
    <n v="14000"/>
    <m/>
    <n v="9670000"/>
    <x v="2"/>
    <s v="Central Administration"/>
    <x v="0"/>
  </r>
  <r>
    <n v="81"/>
    <s v="30.01.12"/>
    <x v="0"/>
    <s v="Fuel"/>
    <n v="0"/>
    <n v="0"/>
    <n v="118000"/>
    <m/>
    <m/>
    <x v="0"/>
    <s v="Mapping"/>
    <x v="1"/>
  </r>
  <r>
    <n v="81"/>
    <s v="30.01.12"/>
    <x v="0"/>
    <s v="Fuel"/>
    <n v="0"/>
    <n v="0"/>
    <n v="138000"/>
    <m/>
    <m/>
    <x v="0"/>
    <s v="Mapping"/>
    <x v="1"/>
  </r>
  <r>
    <n v="81"/>
    <s v="30.01.12"/>
    <x v="0"/>
    <s v="Fuel"/>
    <n v="0"/>
    <n v="0"/>
    <n v="130000"/>
    <m/>
    <m/>
    <x v="0"/>
    <s v="Mapping"/>
    <x v="1"/>
  </r>
  <r>
    <n v="81"/>
    <s v="30.01.12"/>
    <x v="0"/>
    <s v="Vehicle Parking"/>
    <n v="0"/>
    <n v="0"/>
    <n v="31000"/>
    <m/>
    <m/>
    <x v="0"/>
    <s v="Mapping"/>
    <x v="1"/>
  </r>
  <r>
    <n v="81"/>
    <s v="30.01.12"/>
    <x v="1"/>
    <s v="Salaries"/>
    <s v="SCI Staff"/>
    <m/>
    <n v="2400000"/>
    <m/>
    <m/>
    <x v="1"/>
    <s v="MDA"/>
    <x v="1"/>
  </r>
  <r>
    <n v="81"/>
    <s v="30.01.12"/>
    <x v="2"/>
    <s v="Internet, phone for coordination"/>
    <m/>
    <m/>
    <n v="90000"/>
    <m/>
    <m/>
    <x v="2"/>
    <s v="Central Administration"/>
    <x v="1"/>
  </r>
  <r>
    <n v="81"/>
    <s v="30.01.12"/>
    <x v="0"/>
    <s v="Fuel"/>
    <m/>
    <m/>
    <n v="178000"/>
    <m/>
    <m/>
    <x v="0"/>
    <s v="Mapping"/>
    <x v="1"/>
  </r>
  <r>
    <n v="81"/>
    <s v="30.01.12"/>
    <x v="0"/>
    <s v="Fuel"/>
    <m/>
    <m/>
    <n v="189000"/>
    <m/>
    <m/>
    <x v="0"/>
    <s v="Mapping"/>
    <x v="1"/>
  </r>
  <r>
    <n v="81"/>
    <s v="30.01.12"/>
    <x v="0"/>
    <s v="Fuel"/>
    <m/>
    <m/>
    <n v="187000"/>
    <m/>
    <m/>
    <x v="0"/>
    <s v="Mapping"/>
    <x v="1"/>
  </r>
  <r>
    <n v="81"/>
    <s v="30.01.12"/>
    <x v="0"/>
    <s v="Fuel"/>
    <m/>
    <m/>
    <n v="188000"/>
    <m/>
    <m/>
    <x v="0"/>
    <s v="Mapping"/>
    <x v="1"/>
  </r>
  <r>
    <n v="81"/>
    <s v="30.01.12"/>
    <x v="0"/>
    <s v="Fuel"/>
    <m/>
    <m/>
    <n v="112000"/>
    <m/>
    <m/>
    <x v="0"/>
    <s v="Mapping"/>
    <x v="1"/>
  </r>
  <r>
    <n v="81"/>
    <s v="30.01.12"/>
    <x v="0"/>
    <s v="Vehicle Parking"/>
    <m/>
    <m/>
    <n v="31000"/>
    <m/>
    <m/>
    <x v="0"/>
    <s v="Mapping"/>
    <x v="1"/>
  </r>
  <r>
    <n v="81"/>
    <s v="30.01.12"/>
    <x v="1"/>
    <s v="Salaries"/>
    <m/>
    <m/>
    <n v="2400000"/>
    <m/>
    <m/>
    <x v="1"/>
    <s v="MDA"/>
    <x v="1"/>
  </r>
  <r>
    <n v="81"/>
    <s v="30.01.12"/>
    <x v="2"/>
    <s v="Internet, phone for coordination"/>
    <m/>
    <m/>
    <n v="420000"/>
    <m/>
    <m/>
    <x v="2"/>
    <s v="Central Administration"/>
    <x v="1"/>
  </r>
  <r>
    <n v="81"/>
    <s v="30.01.12"/>
    <x v="0"/>
    <s v="Fuel"/>
    <m/>
    <m/>
    <n v="118000"/>
    <m/>
    <m/>
    <x v="0"/>
    <s v="Mapping"/>
    <x v="1"/>
  </r>
  <r>
    <n v="81"/>
    <s v="30.01.12"/>
    <x v="0"/>
    <s v="Fuel"/>
    <m/>
    <m/>
    <n v="138000"/>
    <m/>
    <m/>
    <x v="0"/>
    <s v="Mapping"/>
    <x v="1"/>
  </r>
  <r>
    <n v="81"/>
    <s v="30.01.12"/>
    <x v="0"/>
    <s v="Fuel"/>
    <m/>
    <m/>
    <n v="130000"/>
    <m/>
    <m/>
    <x v="0"/>
    <s v="Mapping"/>
    <x v="1"/>
  </r>
  <r>
    <n v="81"/>
    <s v="30.01.12"/>
    <x v="0"/>
    <s v="Vehicle Parking"/>
    <m/>
    <m/>
    <n v="31000"/>
    <m/>
    <m/>
    <x v="0"/>
    <s v="Mapping"/>
    <x v="1"/>
  </r>
  <r>
    <n v="81"/>
    <s v="30.01.12"/>
    <x v="1"/>
    <s v="Salaries"/>
    <s v="SCI Staff"/>
    <m/>
    <n v="2400000"/>
    <m/>
    <m/>
    <x v="1"/>
    <s v="MDA"/>
    <x v="1"/>
  </r>
  <r>
    <n v="81"/>
    <s v="30.01.12"/>
    <x v="2"/>
    <s v="Internet, phone for coordination"/>
    <m/>
    <m/>
    <n v="90000"/>
    <m/>
    <m/>
    <x v="2"/>
    <s v="Central Administration"/>
    <x v="1"/>
  </r>
  <r>
    <n v="81"/>
    <s v="30.01.12"/>
    <x v="4"/>
    <s v="Bal Fig"/>
    <s v="Bal Fig"/>
    <s v="Bal Fig"/>
    <n v="4981000"/>
    <m/>
    <n v="14500000"/>
    <x v="0"/>
    <s v="Mapping"/>
    <x v="1"/>
  </r>
  <r>
    <n v="89"/>
    <s v="23.03.12"/>
    <x v="0"/>
    <s v="Fuel"/>
    <m/>
    <m/>
    <n v="120000"/>
    <m/>
    <m/>
    <x v="0"/>
    <s v="Mapping"/>
    <x v="2"/>
  </r>
  <r>
    <n v="89"/>
    <s v="23.03.12"/>
    <x v="0"/>
    <s v="Fuel"/>
    <m/>
    <m/>
    <n v="130000"/>
    <m/>
    <m/>
    <x v="0"/>
    <s v="Mapping"/>
    <x v="2"/>
  </r>
  <r>
    <n v="89"/>
    <s v="23.03.12"/>
    <x v="0"/>
    <s v="Fuel"/>
    <m/>
    <m/>
    <n v="120000"/>
    <m/>
    <m/>
    <x v="0"/>
    <s v="Mapping"/>
    <x v="2"/>
  </r>
  <r>
    <n v="89"/>
    <s v="23.03.12"/>
    <x v="0"/>
    <s v="Fuel"/>
    <m/>
    <m/>
    <n v="100000"/>
    <m/>
    <m/>
    <x v="0"/>
    <s v="Mapping"/>
    <x v="2"/>
  </r>
  <r>
    <n v="89"/>
    <s v="23.03.12"/>
    <x v="0"/>
    <s v="Fuel"/>
    <m/>
    <m/>
    <n v="120000"/>
    <m/>
    <m/>
    <x v="0"/>
    <s v="Mapping"/>
    <x v="2"/>
  </r>
  <r>
    <n v="89"/>
    <s v="23.03.12"/>
    <x v="0"/>
    <s v="Fuel"/>
    <m/>
    <m/>
    <n v="140000"/>
    <m/>
    <m/>
    <x v="0"/>
    <s v="Mapping"/>
    <x v="2"/>
  </r>
  <r>
    <n v="89"/>
    <s v="23.03.12"/>
    <x v="0"/>
    <s v="Vehicle Repairs"/>
    <m/>
    <m/>
    <n v="150000"/>
    <m/>
    <m/>
    <x v="0"/>
    <s v="Mapping"/>
    <x v="2"/>
  </r>
  <r>
    <n v="89"/>
    <s v="23.03.12"/>
    <x v="0"/>
    <s v="Fuel"/>
    <m/>
    <m/>
    <n v="116333"/>
    <m/>
    <m/>
    <x v="0"/>
    <s v="Mapping"/>
    <x v="2"/>
  </r>
  <r>
    <n v="89"/>
    <s v="23.03.12"/>
    <x v="1"/>
    <s v="Perdiem"/>
    <s v="NTD Driver"/>
    <m/>
    <n v="135000"/>
    <m/>
    <m/>
    <x v="1"/>
    <s v="MDA"/>
    <x v="2"/>
  </r>
  <r>
    <n v="89"/>
    <s v="23.03.12"/>
    <x v="5"/>
    <s v="Allowances"/>
    <s v="SCI Staff"/>
    <m/>
    <n v="300000"/>
    <m/>
    <m/>
    <x v="1"/>
    <s v="MDA"/>
    <x v="2"/>
  </r>
  <r>
    <n v="89"/>
    <s v="23.03.12"/>
    <x v="5"/>
    <s v="Allowances"/>
    <s v="SCI Staff"/>
    <m/>
    <n v="500000"/>
    <m/>
    <m/>
    <x v="1"/>
    <s v="MDA"/>
    <x v="2"/>
  </r>
  <r>
    <n v="89"/>
    <s v="23.03.12"/>
    <x v="2"/>
    <s v="Document"/>
    <s v="DHL Tanzania Ltd"/>
    <m/>
    <n v="80667"/>
    <m/>
    <m/>
    <x v="2"/>
    <s v="Central Administration"/>
    <x v="2"/>
  </r>
  <r>
    <n v="89"/>
    <s v="23.03.12"/>
    <x v="2"/>
    <s v="Internet, phone for coordination"/>
    <m/>
    <m/>
    <n v="250000"/>
    <m/>
    <m/>
    <x v="2"/>
    <s v="Central Administration"/>
    <x v="2"/>
  </r>
  <r>
    <n v="89"/>
    <s v="23.03.12"/>
    <x v="3"/>
    <s v="Phone"/>
    <m/>
    <m/>
    <n v="500000"/>
    <m/>
    <m/>
    <x v="2"/>
    <s v="Central Administration"/>
    <x v="2"/>
  </r>
  <r>
    <n v="89"/>
    <s v="23.03.12"/>
    <x v="3"/>
    <s v="Refreshment"/>
    <m/>
    <m/>
    <n v="20000"/>
    <m/>
    <m/>
    <x v="2"/>
    <s v="Central Administration"/>
    <x v="2"/>
  </r>
  <r>
    <n v="89"/>
    <s v="23.03.12"/>
    <x v="3"/>
    <s v="Refreshment"/>
    <m/>
    <m/>
    <n v="20000"/>
    <m/>
    <m/>
    <x v="2"/>
    <s v="Central Administration"/>
    <x v="2"/>
  </r>
  <r>
    <n v="89"/>
    <s v="23.03.12"/>
    <x v="3"/>
    <s v="Supplies"/>
    <m/>
    <m/>
    <n v="26500"/>
    <m/>
    <m/>
    <x v="2"/>
    <s v="Central Administration"/>
    <x v="2"/>
  </r>
  <r>
    <n v="89"/>
    <s v="23.03.12"/>
    <x v="3"/>
    <s v="Stationery"/>
    <m/>
    <m/>
    <n v="184000"/>
    <m/>
    <m/>
    <x v="2"/>
    <s v="Central Administration"/>
    <x v="2"/>
  </r>
  <r>
    <n v="89"/>
    <s v="23.03.12"/>
    <x v="3"/>
    <s v="UPS"/>
    <m/>
    <m/>
    <n v="435000"/>
    <m/>
    <m/>
    <x v="2"/>
    <s v="Central Administration"/>
    <x v="2"/>
  </r>
  <r>
    <n v="89"/>
    <s v="23.03.12"/>
    <x v="3"/>
    <s v="Phone"/>
    <m/>
    <m/>
    <n v="1000000"/>
    <m/>
    <m/>
    <x v="2"/>
    <s v="Central Administration"/>
    <x v="2"/>
  </r>
  <r>
    <n v="89"/>
    <s v="23.03.12"/>
    <x v="3"/>
    <s v="Refreshment"/>
    <m/>
    <m/>
    <n v="165400"/>
    <m/>
    <m/>
    <x v="2"/>
    <s v="Central Administration"/>
    <x v="2"/>
  </r>
  <r>
    <n v="89"/>
    <s v="23.03.12"/>
    <x v="3"/>
    <s v="Refreshment"/>
    <m/>
    <m/>
    <n v="8200"/>
    <m/>
    <m/>
    <x v="2"/>
    <s v="Central Administration"/>
    <x v="2"/>
  </r>
  <r>
    <n v="89"/>
    <s v="23.03.12"/>
    <x v="3"/>
    <s v="Refreshment"/>
    <m/>
    <m/>
    <n v="8000"/>
    <m/>
    <m/>
    <x v="2"/>
    <s v="Central Administration"/>
    <x v="2"/>
  </r>
  <r>
    <n v="89"/>
    <s v="23.03.12"/>
    <x v="3"/>
    <s v="Equipments"/>
    <m/>
    <m/>
    <n v="1061000"/>
    <m/>
    <m/>
    <x v="2"/>
    <s v="Central Administration"/>
    <x v="2"/>
  </r>
  <r>
    <n v="89"/>
    <s v="23.03.12"/>
    <x v="3"/>
    <s v="Stationery"/>
    <m/>
    <m/>
    <n v="109900"/>
    <m/>
    <n v="5800000"/>
    <x v="2"/>
    <s v="Central Administration"/>
    <x v="2"/>
  </r>
  <r>
    <n v="83"/>
    <s v="28.03.12"/>
    <x v="4"/>
    <s v="Bal Fig"/>
    <s v="Bal Fig"/>
    <s v="Bal Fig"/>
    <n v="651998.34"/>
    <m/>
    <n v="651998.34"/>
    <x v="3"/>
    <s v="Drug Importation - Clearing Chrges, Verification etc"/>
    <x v="3"/>
  </r>
  <r>
    <n v="84"/>
    <s v="30.03.12"/>
    <x v="4"/>
    <s v="Bal Fig"/>
    <s v="Bal Fig"/>
    <s v="Bal Fig"/>
    <n v="407412"/>
    <m/>
    <n v="407412"/>
    <x v="3"/>
    <s v="Drug Importation - Clearing Chrges, Verification etc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9">
  <r>
    <n v="76"/>
    <s v="03.03.11"/>
    <s v="Vehicles"/>
    <x v="0"/>
    <m/>
    <m/>
    <n v="123140"/>
    <m/>
    <m/>
    <x v="0"/>
    <x v="0"/>
    <s v="Car Registration: DFD 2598"/>
  </r>
  <r>
    <n v="76"/>
    <s v="03.03.11"/>
    <s v="Vehicles"/>
    <x v="0"/>
    <m/>
    <m/>
    <n v="145860"/>
    <m/>
    <m/>
    <x v="0"/>
    <x v="0"/>
    <s v="Car Registration: DFD 2598"/>
  </r>
  <r>
    <n v="76"/>
    <s v="03.03.11"/>
    <s v="Vehicles"/>
    <x v="1"/>
    <m/>
    <m/>
    <n v="31000"/>
    <m/>
    <m/>
    <x v="0"/>
    <x v="0"/>
    <s v="Car Registration: DFD 2598"/>
  </r>
  <r>
    <n v="76"/>
    <s v="03.03.11"/>
    <s v="Vehicles"/>
    <x v="0"/>
    <m/>
    <m/>
    <n v="159300"/>
    <m/>
    <m/>
    <x v="0"/>
    <x v="0"/>
    <s v="Car Registration: DFD 2598"/>
  </r>
  <r>
    <n v="76"/>
    <s v="03.03.11"/>
    <s v="Vehicles"/>
    <x v="0"/>
    <m/>
    <m/>
    <n v="143370"/>
    <m/>
    <m/>
    <x v="0"/>
    <x v="0"/>
    <s v="Car Registration: DFD 2598"/>
  </r>
  <r>
    <n v="76"/>
    <s v="03.03.11"/>
    <s v="Vehicles"/>
    <x v="0"/>
    <m/>
    <m/>
    <n v="150450"/>
    <m/>
    <m/>
    <x v="0"/>
    <x v="0"/>
    <s v="Car Registration: DFD 2598"/>
  </r>
  <r>
    <n v="76"/>
    <s v="03.03.11"/>
    <s v="Vehicles"/>
    <x v="2"/>
    <m/>
    <m/>
    <n v="18000"/>
    <m/>
    <m/>
    <x v="0"/>
    <x v="0"/>
    <s v="Car Registration: DFD 2598"/>
  </r>
  <r>
    <n v="76"/>
    <s v="03.03.11"/>
    <s v="Vehicles"/>
    <x v="1"/>
    <m/>
    <m/>
    <n v="28000"/>
    <m/>
    <m/>
    <x v="0"/>
    <x v="0"/>
    <s v="Car Registration: DFD 2598"/>
  </r>
  <r>
    <n v="76"/>
    <s v="03.03.11"/>
    <s v="Vehicles"/>
    <x v="0"/>
    <m/>
    <m/>
    <n v="168000"/>
    <m/>
    <m/>
    <x v="0"/>
    <x v="0"/>
    <s v="Car Registration: DFD 2598"/>
  </r>
  <r>
    <n v="76"/>
    <s v="03.03.11"/>
    <s v="Vehicles"/>
    <x v="0"/>
    <m/>
    <m/>
    <n v="114000"/>
    <m/>
    <m/>
    <x v="0"/>
    <x v="0"/>
    <s v="Car Registration: DFD 2598"/>
  </r>
  <r>
    <n v="76"/>
    <s v="03.03.11"/>
    <s v="Vehicles"/>
    <x v="0"/>
    <m/>
    <m/>
    <n v="175500"/>
    <m/>
    <m/>
    <x v="0"/>
    <x v="0"/>
    <s v="Car Registration: DFD 2598"/>
  </r>
  <r>
    <n v="76"/>
    <s v="03.03.11"/>
    <s v="Vehicles"/>
    <x v="0"/>
    <m/>
    <m/>
    <n v="42500"/>
    <m/>
    <m/>
    <x v="0"/>
    <x v="0"/>
    <s v="Car Registration: DFD 2598"/>
  </r>
  <r>
    <n v="76"/>
    <s v="03.03.11"/>
    <s v="Vehicles"/>
    <x v="3"/>
    <m/>
    <m/>
    <n v="1489500"/>
    <m/>
    <m/>
    <x v="0"/>
    <x v="0"/>
    <s v="Toyota Land Rover"/>
  </r>
  <r>
    <n v="76"/>
    <s v="03.03.11"/>
    <s v="Vehicles"/>
    <x v="0"/>
    <m/>
    <m/>
    <n v="167000"/>
    <m/>
    <m/>
    <x v="0"/>
    <x v="0"/>
    <s v="Car Registration: DFD 2598"/>
  </r>
  <r>
    <n v="76"/>
    <s v="03.03.11"/>
    <s v="Vehicles"/>
    <x v="0"/>
    <m/>
    <m/>
    <n v="140000"/>
    <m/>
    <m/>
    <x v="0"/>
    <x v="0"/>
    <s v="Car Registration: DFD 2598"/>
  </r>
  <r>
    <n v="76"/>
    <s v="03.03.11"/>
    <s v="Vehicles"/>
    <x v="0"/>
    <m/>
    <m/>
    <n v="165000"/>
    <m/>
    <m/>
    <x v="0"/>
    <x v="0"/>
    <s v="Car Registration: DFD 2598"/>
  </r>
  <r>
    <n v="76"/>
    <s v="03.03.11"/>
    <s v="Vehicles"/>
    <x v="0"/>
    <m/>
    <m/>
    <n v="150000"/>
    <m/>
    <m/>
    <x v="0"/>
    <x v="0"/>
    <s v="Car Registration: DFD 2598"/>
  </r>
  <r>
    <n v="76"/>
    <s v="03.03.11"/>
    <s v="Vehicles"/>
    <x v="0"/>
    <m/>
    <m/>
    <n v="96880"/>
    <m/>
    <m/>
    <x v="0"/>
    <x v="0"/>
    <s v="Car Registration: DFD 2598"/>
  </r>
  <r>
    <n v="76"/>
    <s v="03.03.11"/>
    <s v="Salaries + Allowances"/>
    <x v="4"/>
    <m/>
    <m/>
    <n v="750000"/>
    <m/>
    <m/>
    <x v="1"/>
    <x v="1"/>
    <s v="SCI National Coordinator"/>
  </r>
  <r>
    <n v="76"/>
    <s v="03.03.11"/>
    <s v="Salaries + Allowances"/>
    <x v="4"/>
    <m/>
    <m/>
    <n v="600000"/>
    <m/>
    <m/>
    <x v="1"/>
    <x v="0"/>
    <s v="SCI Financial Office Assistant"/>
  </r>
  <r>
    <n v="76"/>
    <s v="03.03.11"/>
    <s v="Salaries + Allowances"/>
    <x v="4"/>
    <m/>
    <m/>
    <n v="600000"/>
    <m/>
    <m/>
    <x v="0"/>
    <x v="1"/>
    <s v="SCI Driver &amp; Field Assistant"/>
  </r>
  <r>
    <n v="76"/>
    <s v="03.03.11"/>
    <s v="Salaries + Allowances"/>
    <x v="4"/>
    <m/>
    <m/>
    <n v="750000"/>
    <m/>
    <m/>
    <x v="1"/>
    <x v="1"/>
    <s v="SCI National Coordinator"/>
  </r>
  <r>
    <n v="76"/>
    <s v="03.03.11"/>
    <s v="Salaries + Allowances"/>
    <x v="4"/>
    <m/>
    <m/>
    <n v="600000"/>
    <m/>
    <m/>
    <x v="1"/>
    <x v="0"/>
    <s v="SCI Financial Office Assistant"/>
  </r>
  <r>
    <n v="76"/>
    <s v="03.03.11"/>
    <s v="Salaries + Allowances"/>
    <x v="4"/>
    <m/>
    <m/>
    <n v="600000"/>
    <m/>
    <m/>
    <x v="0"/>
    <x v="1"/>
    <s v="SCI Driver &amp; Field Assistant"/>
  </r>
  <r>
    <n v="76"/>
    <s v="03.03.11"/>
    <s v="Salaries + Allowances"/>
    <x v="4"/>
    <m/>
    <m/>
    <n v="480000"/>
    <m/>
    <m/>
    <x v="1"/>
    <x v="1"/>
    <s v="SCI National Coordinator"/>
  </r>
  <r>
    <n v="76"/>
    <s v="03.03.11"/>
    <s v="Salaries + Allowances"/>
    <x v="4"/>
    <m/>
    <m/>
    <n v="390000"/>
    <m/>
    <m/>
    <x v="1"/>
    <x v="0"/>
    <s v="SCI Financial Office Assistant"/>
  </r>
  <r>
    <n v="76"/>
    <s v="03.03.11"/>
    <s v="Salaries + Allowances"/>
    <x v="4"/>
    <m/>
    <m/>
    <n v="390000"/>
    <m/>
    <m/>
    <x v="0"/>
    <x v="1"/>
    <s v="SCI Driver &amp; Field Assistant"/>
  </r>
  <r>
    <n v="76"/>
    <s v="03.03.11"/>
    <s v="Salaries + Allowances"/>
    <x v="4"/>
    <m/>
    <m/>
    <n v="750000"/>
    <m/>
    <m/>
    <x v="1"/>
    <x v="1"/>
    <s v="SCI National Coordinator"/>
  </r>
  <r>
    <n v="76"/>
    <s v="03.03.11"/>
    <s v="Salaries + Allowances"/>
    <x v="4"/>
    <m/>
    <m/>
    <n v="600000"/>
    <m/>
    <m/>
    <x v="1"/>
    <x v="0"/>
    <s v="SCI Financial Office Assistant"/>
  </r>
  <r>
    <n v="76"/>
    <s v="03.03.11"/>
    <s v="Salaries + Allowances"/>
    <x v="4"/>
    <m/>
    <m/>
    <n v="600000"/>
    <m/>
    <m/>
    <x v="0"/>
    <x v="1"/>
    <s v="SCI Driver &amp; Field Assistant"/>
  </r>
  <r>
    <n v="76"/>
    <s v="03.03.11"/>
    <s v="Stationery + Supplies"/>
    <x v="5"/>
    <m/>
    <m/>
    <n v="12000"/>
    <m/>
    <m/>
    <x v="0"/>
    <x v="0"/>
    <s v="Flash Drive"/>
  </r>
  <r>
    <n v="76"/>
    <s v="03.03.11"/>
    <s v="Stationery + Supplies"/>
    <x v="6"/>
    <m/>
    <m/>
    <n v="38000"/>
    <m/>
    <m/>
    <x v="0"/>
    <x v="0"/>
    <s v="Office Supplies"/>
  </r>
  <r>
    <n v="76"/>
    <s v="03.03.11"/>
    <s v="Stationery + Supplies"/>
    <x v="7"/>
    <m/>
    <m/>
    <n v="52500"/>
    <m/>
    <m/>
    <x v="0"/>
    <x v="0"/>
    <s v="Refreshments"/>
  </r>
  <r>
    <n v="76"/>
    <s v="03.03.11"/>
    <s v="Coordinatiom + Admin"/>
    <x v="8"/>
    <m/>
    <m/>
    <n v="770000"/>
    <m/>
    <m/>
    <x v="1"/>
    <x v="0"/>
    <s v="SCI/MOHSW"/>
  </r>
  <r>
    <n v="76"/>
    <s v="03.03.11"/>
    <s v="Coordinatiom + Admin"/>
    <x v="8"/>
    <m/>
    <m/>
    <n v="80000"/>
    <m/>
    <m/>
    <x v="1"/>
    <x v="0"/>
    <s v="SCI/MOHSW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9"/>
    <m/>
    <m/>
    <n v="3500"/>
    <m/>
    <m/>
    <x v="0"/>
    <x v="0"/>
    <s v="Car Registration: DFD 2598"/>
  </r>
  <r>
    <n v="77"/>
    <s v="09.06.11"/>
    <s v="Vehicles"/>
    <x v="0"/>
    <m/>
    <m/>
    <n v="66000"/>
    <m/>
    <m/>
    <x v="0"/>
    <x v="0"/>
    <s v="Car Registration: DFD 2598"/>
  </r>
  <r>
    <n v="77"/>
    <s v="09.06.11"/>
    <s v="Vehicles"/>
    <x v="1"/>
    <m/>
    <m/>
    <n v="3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1"/>
    <m/>
    <m/>
    <n v="31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3"/>
    <m/>
    <m/>
    <n v="11395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0"/>
    <m/>
    <m/>
    <n v="100000"/>
    <m/>
    <m/>
    <x v="0"/>
    <x v="0"/>
    <s v="Car Registration: DFD 2598"/>
  </r>
  <r>
    <n v="77"/>
    <s v="09.06.11"/>
    <s v="Vehicles"/>
    <x v="1"/>
    <m/>
    <m/>
    <n v="30000"/>
    <m/>
    <m/>
    <x v="0"/>
    <x v="0"/>
    <s v="Car Registration: DFD 2598"/>
  </r>
  <r>
    <n v="77"/>
    <s v="09.06.11"/>
    <s v="Salaries + Allowances"/>
    <x v="10"/>
    <m/>
    <m/>
    <n v="750000"/>
    <m/>
    <m/>
    <x v="1"/>
    <x v="1"/>
    <s v="SCI National Coordinator"/>
  </r>
  <r>
    <n v="77"/>
    <s v="09.06.11"/>
    <s v="Salaries + Allowances"/>
    <x v="10"/>
    <m/>
    <m/>
    <n v="600000"/>
    <m/>
    <m/>
    <x v="1"/>
    <x v="0"/>
    <s v="SCI Financial Office Assistant"/>
  </r>
  <r>
    <n v="77"/>
    <s v="09.06.11"/>
    <s v="Salaries + Allowances"/>
    <x v="10"/>
    <m/>
    <m/>
    <n v="600000"/>
    <m/>
    <m/>
    <x v="0"/>
    <x v="1"/>
    <s v="SCI Driver &amp; Field Assistant"/>
  </r>
  <r>
    <n v="77"/>
    <s v="09.06.11"/>
    <s v="Salaries + Allowances"/>
    <x v="11"/>
    <m/>
    <m/>
    <n v="750000"/>
    <m/>
    <m/>
    <x v="1"/>
    <x v="1"/>
    <s v="SCI National Coordinator"/>
  </r>
  <r>
    <n v="77"/>
    <s v="09.06.11"/>
    <s v="Salaries + Allowances"/>
    <x v="11"/>
    <m/>
    <m/>
    <n v="600000"/>
    <m/>
    <m/>
    <x v="1"/>
    <x v="0"/>
    <s v="SCI Financial Office Assistant"/>
  </r>
  <r>
    <n v="77"/>
    <s v="09.06.11"/>
    <s v="Salaries + Allowances"/>
    <x v="11"/>
    <m/>
    <m/>
    <n v="600000"/>
    <m/>
    <m/>
    <x v="0"/>
    <x v="1"/>
    <s v="SCI Driver &amp; Field Assistant"/>
  </r>
  <r>
    <n v="77"/>
    <s v="09.06.11"/>
    <s v="Salaries + Allowances"/>
    <x v="12"/>
    <m/>
    <m/>
    <n v="750000"/>
    <m/>
    <m/>
    <x v="1"/>
    <x v="1"/>
    <s v="SCI National Coordinator"/>
  </r>
  <r>
    <n v="77"/>
    <s v="09.06.11"/>
    <s v="Salaries + Allowances"/>
    <x v="12"/>
    <m/>
    <m/>
    <n v="600000"/>
    <m/>
    <m/>
    <x v="1"/>
    <x v="0"/>
    <s v="SCI Financial Office Assistant"/>
  </r>
  <r>
    <n v="77"/>
    <s v="09.06.11"/>
    <s v="Salaries + Allowances"/>
    <x v="12"/>
    <m/>
    <m/>
    <n v="600000"/>
    <m/>
    <m/>
    <x v="0"/>
    <x v="1"/>
    <s v="SCI Driver &amp; Field Assistant"/>
  </r>
  <r>
    <n v="77"/>
    <s v="09.06.11"/>
    <s v="Coordinatiom + Admin"/>
    <x v="8"/>
    <m/>
    <m/>
    <n v="300000"/>
    <m/>
    <m/>
    <x v="1"/>
    <x v="0"/>
    <s v="SCI/MOHSW"/>
  </r>
  <r>
    <n v="77"/>
    <s v="09.06.11"/>
    <s v="Coordinatiom + Admin"/>
    <x v="8"/>
    <m/>
    <m/>
    <n v="600000"/>
    <m/>
    <m/>
    <x v="1"/>
    <x v="0"/>
    <s v="SCI/MOHSW"/>
  </r>
  <r>
    <n v="77"/>
    <s v="09.06.11"/>
    <s v="Stationery + Supplies"/>
    <x v="13"/>
    <m/>
    <m/>
    <n v="250000"/>
    <m/>
    <m/>
    <x v="0"/>
    <x v="0"/>
    <s v="Stationery"/>
  </r>
  <r>
    <n v="78"/>
    <s v="30.06.11"/>
    <s v="Vehicles"/>
    <x v="0"/>
    <m/>
    <m/>
    <n v="140000"/>
    <m/>
    <m/>
    <x v="0"/>
    <x v="0"/>
    <s v="Car Registration: DFD 2598"/>
  </r>
  <r>
    <n v="78"/>
    <s v="30.06.11"/>
    <s v="Vehicles"/>
    <x v="0"/>
    <m/>
    <m/>
    <n v="149000"/>
    <m/>
    <m/>
    <x v="0"/>
    <x v="0"/>
    <s v="Car Registration: DFD 2598"/>
  </r>
  <r>
    <n v="78"/>
    <s v="30.06.11"/>
    <s v="Vehicles"/>
    <x v="0"/>
    <m/>
    <m/>
    <n v="120000"/>
    <m/>
    <m/>
    <x v="0"/>
    <x v="0"/>
    <s v="Car Registration: DFD 2598"/>
  </r>
  <r>
    <n v="78"/>
    <s v="30.06.11"/>
    <s v="Vehicles"/>
    <x v="0"/>
    <m/>
    <m/>
    <n v="160000"/>
    <m/>
    <m/>
    <x v="0"/>
    <x v="0"/>
    <s v="Car Registration: DFD 2598"/>
  </r>
  <r>
    <n v="78"/>
    <s v="30.06.11"/>
    <s v="Vehicles"/>
    <x v="0"/>
    <m/>
    <m/>
    <n v="106500"/>
    <m/>
    <m/>
    <x v="0"/>
    <x v="0"/>
    <s v="Car Registration: DFD 2598"/>
  </r>
  <r>
    <n v="78"/>
    <s v="30.06.11"/>
    <s v="Vehicles"/>
    <x v="1"/>
    <m/>
    <m/>
    <n v="31000"/>
    <m/>
    <m/>
    <x v="0"/>
    <x v="0"/>
    <s v="Car Registration: DFD 2598"/>
  </r>
  <r>
    <n v="78"/>
    <s v="30.06.11"/>
    <s v="Salaries + Allowances"/>
    <x v="4"/>
    <m/>
    <m/>
    <n v="750000"/>
    <m/>
    <m/>
    <x v="1"/>
    <x v="1"/>
    <s v="SCI National Coordinator"/>
  </r>
  <r>
    <n v="78"/>
    <s v="30.06.11"/>
    <s v="Salaries + Allowances"/>
    <x v="4"/>
    <m/>
    <m/>
    <n v="600000"/>
    <m/>
    <m/>
    <x v="1"/>
    <x v="0"/>
    <s v="SCI Financial Office Assistant"/>
  </r>
  <r>
    <n v="78"/>
    <s v="30.06.11"/>
    <s v="Salaries + Allowances"/>
    <x v="4"/>
    <m/>
    <m/>
    <n v="600000"/>
    <m/>
    <m/>
    <x v="0"/>
    <x v="1"/>
    <s v="SCI Driver &amp; Field Assistant"/>
  </r>
  <r>
    <n v="78"/>
    <s v="30.06.11"/>
    <s v="Coordinatiom + Admin"/>
    <x v="8"/>
    <m/>
    <m/>
    <n v="400000"/>
    <m/>
    <m/>
    <x v="1"/>
    <x v="0"/>
    <s v="SCI"/>
  </r>
  <r>
    <n v="78"/>
    <s v="30.06.11"/>
    <s v="Coordinatiom + Admin"/>
    <x v="14"/>
    <m/>
    <m/>
    <n v="73500"/>
    <m/>
    <m/>
    <x v="1"/>
    <x v="0"/>
    <s v="Official Documents"/>
  </r>
  <r>
    <n v="78"/>
    <s v="30.06.11"/>
    <s v="Coordinatiom + Admin"/>
    <x v="15"/>
    <m/>
    <m/>
    <n v="70000"/>
    <m/>
    <m/>
    <x v="1"/>
    <x v="0"/>
    <s v="Refund of Taxi tickets"/>
  </r>
  <r>
    <n v="78"/>
    <s v="30.06.11"/>
    <s v="Stationery + Supplies"/>
    <x v="7"/>
    <m/>
    <m/>
    <n v="150000"/>
    <m/>
    <m/>
    <x v="0"/>
    <x v="0"/>
    <s v="Refreshments"/>
  </r>
  <r>
    <n v="78"/>
    <s v="30.06.11"/>
    <s v="Vehicles"/>
    <x v="0"/>
    <m/>
    <m/>
    <n v="125210"/>
    <m/>
    <m/>
    <x v="0"/>
    <x v="0"/>
    <s v="Car Registration: DFD 2598"/>
  </r>
  <r>
    <n v="78"/>
    <s v="30.06.11"/>
    <s v="Vehicles"/>
    <x v="0"/>
    <m/>
    <m/>
    <n v="171990"/>
    <m/>
    <m/>
    <x v="0"/>
    <x v="0"/>
    <s v="Car Registration: DFD 2598"/>
  </r>
  <r>
    <n v="78"/>
    <s v="30.06.11"/>
    <s v="Vehicles"/>
    <x v="16"/>
    <m/>
    <m/>
    <n v="35000"/>
    <m/>
    <m/>
    <x v="0"/>
    <x v="0"/>
    <s v="Car Registration: DFD 2598"/>
  </r>
  <r>
    <n v="78"/>
    <s v="30.06.11"/>
    <s v="Vehicles"/>
    <x v="0"/>
    <m/>
    <m/>
    <n v="164400"/>
    <m/>
    <m/>
    <x v="0"/>
    <x v="0"/>
    <s v="Car Registration: DFD 2598"/>
  </r>
  <r>
    <n v="78"/>
    <s v="30.06.11"/>
    <s v="Vehicles"/>
    <x v="0"/>
    <m/>
    <m/>
    <n v="137600"/>
    <m/>
    <m/>
    <x v="0"/>
    <x v="0"/>
    <s v="Car Registration: DFD 2598"/>
  </r>
  <r>
    <n v="78"/>
    <s v="30.06.11"/>
    <s v="Vehicles"/>
    <x v="1"/>
    <m/>
    <m/>
    <n v="15000"/>
    <m/>
    <m/>
    <x v="0"/>
    <x v="0"/>
    <s v="Car Registration: DFD 2598"/>
  </r>
  <r>
    <n v="78"/>
    <s v="30.06.11"/>
    <s v="Coordinatiom + Admin"/>
    <x v="8"/>
    <m/>
    <m/>
    <n v="450000"/>
    <m/>
    <m/>
    <x v="1"/>
    <x v="0"/>
    <s v="SCI"/>
  </r>
  <r>
    <n v="78"/>
    <s v="30.06.11"/>
    <s v="Stationery + Supplies"/>
    <x v="13"/>
    <m/>
    <m/>
    <n v="200800"/>
    <m/>
    <m/>
    <x v="0"/>
    <x v="0"/>
    <s v="SCI"/>
  </r>
  <r>
    <n v="78"/>
    <s v="30.06.11"/>
    <s v="Stationery + Supplies"/>
    <x v="17"/>
    <m/>
    <m/>
    <n v="250000"/>
    <m/>
    <m/>
    <x v="0"/>
    <x v="0"/>
    <s v="SCI"/>
  </r>
  <r>
    <n v="79"/>
    <s v="13.09.11"/>
    <s v="Vehicles"/>
    <x v="0"/>
    <n v="0"/>
    <n v="0"/>
    <n v="163000"/>
    <m/>
    <m/>
    <x v="0"/>
    <x v="0"/>
    <s v="Car Registration: DFD 2598"/>
  </r>
  <r>
    <n v="79"/>
    <s v="13.09.11"/>
    <s v="Vehicles"/>
    <x v="18"/>
    <n v="0"/>
    <n v="0"/>
    <n v="20000"/>
    <m/>
    <m/>
    <x v="0"/>
    <x v="0"/>
    <s v="Car Registration: DFD 2598"/>
  </r>
  <r>
    <n v="79"/>
    <s v="13.09.11"/>
    <s v="Vehicles"/>
    <x v="19"/>
    <n v="0"/>
    <n v="0"/>
    <n v="16000"/>
    <m/>
    <m/>
    <x v="0"/>
    <x v="0"/>
    <s v="Car Registration: DFD 2598"/>
  </r>
  <r>
    <n v="79"/>
    <s v="13.09.11"/>
    <s v="Vehicles"/>
    <x v="0"/>
    <n v="0"/>
    <n v="0"/>
    <n v="179000"/>
    <m/>
    <m/>
    <x v="0"/>
    <x v="0"/>
    <s v="Car Registration: DFD 2598"/>
  </r>
  <r>
    <n v="79"/>
    <s v="13.09.11"/>
    <s v="Vehicles"/>
    <x v="0"/>
    <n v="0"/>
    <n v="0"/>
    <n v="140000"/>
    <m/>
    <m/>
    <x v="0"/>
    <x v="0"/>
    <s v="Car Registration: DFD 2598"/>
  </r>
  <r>
    <n v="79"/>
    <s v="13.09.11"/>
    <s v="Vehicles"/>
    <x v="0"/>
    <n v="0"/>
    <n v="0"/>
    <n v="147000"/>
    <m/>
    <m/>
    <x v="0"/>
    <x v="0"/>
    <s v="Car Registration: DFD 2598"/>
  </r>
  <r>
    <n v="79"/>
    <s v="13.09.11"/>
    <s v="Vehicles"/>
    <x v="20"/>
    <n v="0"/>
    <n v="0"/>
    <n v="4000"/>
    <m/>
    <m/>
    <x v="0"/>
    <x v="0"/>
    <s v="Car Registration: DFD 2598"/>
  </r>
  <r>
    <n v="79"/>
    <s v="13.09.11"/>
    <s v="Vehicles"/>
    <x v="3"/>
    <n v="0"/>
    <n v="0"/>
    <n v="200000"/>
    <m/>
    <m/>
    <x v="0"/>
    <x v="0"/>
    <s v="Car Registration: DFD 2598"/>
  </r>
  <r>
    <n v="79"/>
    <s v="13.09.11"/>
    <s v="Vehicles"/>
    <x v="0"/>
    <n v="0"/>
    <n v="0"/>
    <n v="156000"/>
    <m/>
    <m/>
    <x v="0"/>
    <x v="0"/>
    <s v="Car Registration: DFD 2598"/>
  </r>
  <r>
    <n v="79"/>
    <s v="13.09.11"/>
    <s v="Vehicles"/>
    <x v="3"/>
    <n v="0"/>
    <n v="0"/>
    <n v="986000"/>
    <m/>
    <m/>
    <x v="0"/>
    <x v="0"/>
    <s v="Car Registration: DFD 2598"/>
  </r>
  <r>
    <n v="79"/>
    <s v="13.09.11"/>
    <s v="Vehicles"/>
    <x v="1"/>
    <n v="0"/>
    <n v="0"/>
    <n v="30000"/>
    <m/>
    <m/>
    <x v="0"/>
    <x v="0"/>
    <s v="Car Registration: DFD 2598"/>
  </r>
  <r>
    <n v="79"/>
    <s v="13.09.11"/>
    <s v="Salaries + Allowances"/>
    <x v="4"/>
    <m/>
    <m/>
    <n v="750000"/>
    <m/>
    <m/>
    <x v="1"/>
    <x v="1"/>
    <s v="SCI National Coordinator"/>
  </r>
  <r>
    <n v="79"/>
    <s v="13.09.11"/>
    <s v="Salaries + Allowances"/>
    <x v="4"/>
    <m/>
    <m/>
    <n v="600000"/>
    <m/>
    <m/>
    <x v="1"/>
    <x v="0"/>
    <s v="SCI Financial Office Assistant"/>
  </r>
  <r>
    <n v="79"/>
    <s v="13.09.11"/>
    <s v="Salaries + Allowances"/>
    <x v="4"/>
    <m/>
    <m/>
    <n v="600000"/>
    <m/>
    <m/>
    <x v="0"/>
    <x v="1"/>
    <s v="SCI Driver &amp; Field Assistant"/>
  </r>
  <r>
    <n v="79"/>
    <s v="13.09.11"/>
    <s v="Salaries + Allowances"/>
    <x v="4"/>
    <m/>
    <m/>
    <n v="750000"/>
    <m/>
    <m/>
    <x v="1"/>
    <x v="1"/>
    <s v="SCI National Coordinator"/>
  </r>
  <r>
    <n v="79"/>
    <s v="13.09.11"/>
    <s v="Salaries + Allowances"/>
    <x v="4"/>
    <m/>
    <m/>
    <n v="600000"/>
    <m/>
    <m/>
    <x v="1"/>
    <x v="0"/>
    <s v="SCI Financial Office Assistant"/>
  </r>
  <r>
    <n v="79"/>
    <s v="13.09.11"/>
    <s v="Salaries + Allowances"/>
    <x v="4"/>
    <m/>
    <m/>
    <n v="600000"/>
    <m/>
    <m/>
    <x v="0"/>
    <x v="1"/>
    <s v="SCI Driver &amp; Field Assistant"/>
  </r>
  <r>
    <n v="79"/>
    <s v="13.09.11"/>
    <s v="Coordinatiom + Admin"/>
    <x v="8"/>
    <n v="0"/>
    <n v="0"/>
    <n v="645000"/>
    <m/>
    <m/>
    <x v="1"/>
    <x v="0"/>
    <s v="SCI/MOHSW"/>
  </r>
  <r>
    <n v="79"/>
    <s v="13.09.11"/>
    <s v="Stationery + Supplies"/>
    <x v="21"/>
    <n v="0"/>
    <n v="0"/>
    <n v="10000"/>
    <m/>
    <m/>
    <x v="0"/>
    <x v="0"/>
    <s v="SCI"/>
  </r>
  <r>
    <n v="79"/>
    <s v="13.09.11"/>
    <s v="Stationery + Supplies"/>
    <x v="21"/>
    <n v="0"/>
    <n v="0"/>
    <n v="14500"/>
    <m/>
    <m/>
    <x v="0"/>
    <x v="0"/>
    <s v="SCI"/>
  </r>
  <r>
    <n v="79"/>
    <s v="13.09.11"/>
    <s v="Stationery + Supplies"/>
    <x v="21"/>
    <n v="0"/>
    <n v="0"/>
    <n v="16500"/>
    <m/>
    <m/>
    <x v="0"/>
    <x v="0"/>
    <s v="SCI"/>
  </r>
  <r>
    <n v="79"/>
    <s v="13.09.11"/>
    <s v="Stationery + Supplies"/>
    <x v="21"/>
    <n v="0"/>
    <n v="0"/>
    <n v="16000"/>
    <m/>
    <m/>
    <x v="0"/>
    <x v="0"/>
    <s v="SCI"/>
  </r>
  <r>
    <n v="79"/>
    <s v="13.09.11"/>
    <s v="Stationery + Supplies"/>
    <x v="21"/>
    <n v="0"/>
    <n v="0"/>
    <n v="15500"/>
    <m/>
    <m/>
    <x v="0"/>
    <x v="0"/>
    <s v="SCI/MOHSW"/>
  </r>
  <r>
    <n v="79"/>
    <s v="13.09.11"/>
    <s v="Stationery + Supplies"/>
    <x v="21"/>
    <n v="0"/>
    <n v="0"/>
    <n v="16000"/>
    <m/>
    <m/>
    <x v="0"/>
    <x v="0"/>
    <s v="SCI/MOHSW"/>
  </r>
  <r>
    <n v="79"/>
    <s v="13.09.11"/>
    <s v="Stationery + Supplies"/>
    <x v="21"/>
    <n v="0"/>
    <n v="0"/>
    <n v="15000"/>
    <m/>
    <m/>
    <x v="0"/>
    <x v="0"/>
    <s v="SCI/MOHSW"/>
  </r>
  <r>
    <n v="79"/>
    <s v="13.09.11"/>
    <s v="Stationery + Supplies"/>
    <x v="21"/>
    <n v="0"/>
    <n v="0"/>
    <n v="15500"/>
    <m/>
    <m/>
    <x v="0"/>
    <x v="0"/>
    <s v="SCI/MOHSW"/>
  </r>
  <r>
    <n v="79"/>
    <s v="13.09.11"/>
    <s v="Vehicles"/>
    <x v="0"/>
    <n v="0"/>
    <n v="0"/>
    <n v="179000"/>
    <m/>
    <m/>
    <x v="0"/>
    <x v="0"/>
    <s v="Car Registration: DFD 2598"/>
  </r>
  <r>
    <n v="79"/>
    <s v="13.09.11"/>
    <s v="Vehicles"/>
    <x v="0"/>
    <n v="0"/>
    <n v="0"/>
    <n v="181000"/>
    <m/>
    <m/>
    <x v="0"/>
    <x v="0"/>
    <s v="Car Registration: DFD 2598"/>
  </r>
  <r>
    <n v="79"/>
    <s v="13.09.11"/>
    <s v="Vehicles"/>
    <x v="0"/>
    <n v="0"/>
    <n v="0"/>
    <n v="160000"/>
    <m/>
    <m/>
    <x v="0"/>
    <x v="0"/>
    <s v="Car Registration: DFD 2598"/>
  </r>
  <r>
    <n v="79"/>
    <s v="13.09.11"/>
    <s v="Vehicles"/>
    <x v="0"/>
    <n v="0"/>
    <n v="0"/>
    <n v="180000"/>
    <m/>
    <m/>
    <x v="0"/>
    <x v="0"/>
    <s v="Car Registration: DFD 2598"/>
  </r>
  <r>
    <n v="79"/>
    <s v="13.09.11"/>
    <s v="Vehicles"/>
    <x v="0"/>
    <n v="0"/>
    <n v="0"/>
    <n v="159000"/>
    <m/>
    <m/>
    <x v="0"/>
    <x v="0"/>
    <s v="Car Registration: DFD 2598"/>
  </r>
  <r>
    <n v="79"/>
    <s v="13.09.11"/>
    <s v="Vehicles"/>
    <x v="0"/>
    <n v="0"/>
    <n v="0"/>
    <n v="39000"/>
    <m/>
    <m/>
    <x v="0"/>
    <x v="0"/>
    <s v="Car Registration: DFD 2598"/>
  </r>
  <r>
    <n v="79"/>
    <s v="13.09.11"/>
    <s v="Vehicles"/>
    <x v="1"/>
    <n v="0"/>
    <n v="0"/>
    <n v="31000"/>
    <m/>
    <m/>
    <x v="0"/>
    <x v="0"/>
    <s v="Car Registration: DFD 2598"/>
  </r>
  <r>
    <n v="79"/>
    <s v="13.09.11"/>
    <s v="Salaries + Allowances"/>
    <x v="4"/>
    <m/>
    <m/>
    <n v="750000"/>
    <m/>
    <m/>
    <x v="1"/>
    <x v="1"/>
    <s v="SCI National Coordinator"/>
  </r>
  <r>
    <n v="79"/>
    <s v="13.09.11"/>
    <s v="Salaries + Allowances"/>
    <x v="4"/>
    <m/>
    <m/>
    <n v="600000"/>
    <m/>
    <m/>
    <x v="1"/>
    <x v="0"/>
    <s v="SCI Financial Office Assistant"/>
  </r>
  <r>
    <n v="79"/>
    <s v="13.09.11"/>
    <s v="Salaries + Allowances"/>
    <x v="4"/>
    <m/>
    <m/>
    <n v="600000"/>
    <m/>
    <m/>
    <x v="0"/>
    <x v="1"/>
    <s v="SCI Driver &amp; Field Assistant"/>
  </r>
  <r>
    <n v="79"/>
    <s v="13.09.11"/>
    <s v="Coordinatiom + Admin"/>
    <x v="8"/>
    <n v="0"/>
    <n v="0"/>
    <n v="390000"/>
    <m/>
    <m/>
    <x v="1"/>
    <x v="0"/>
    <s v="SCI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5200"/>
    <m/>
    <m/>
    <x v="0"/>
    <x v="0"/>
    <s v="SCI/MOHSW"/>
  </r>
  <r>
    <n v="79"/>
    <s v="13.09.11"/>
    <s v="Stationery + Supplies"/>
    <x v="21"/>
    <m/>
    <m/>
    <n v="14800"/>
    <m/>
    <m/>
    <x v="0"/>
    <x v="0"/>
    <s v="SCI/MOHSW"/>
  </r>
  <r>
    <n v="79"/>
    <s v="13.09.11"/>
    <s v="Stationery + Supplies"/>
    <x v="21"/>
    <m/>
    <m/>
    <n v="76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2"/>
    <m/>
    <m/>
    <n v="5000"/>
    <m/>
    <m/>
    <x v="0"/>
    <x v="0"/>
    <s v="SCI/MOHSW"/>
  </r>
  <r>
    <n v="79"/>
    <s v="13.09.11"/>
    <s v="Stationery + Supplies"/>
    <x v="21"/>
    <m/>
    <m/>
    <n v="15000"/>
    <m/>
    <m/>
    <x v="0"/>
    <x v="0"/>
    <s v="SCI/MOHSW"/>
  </r>
  <r>
    <n v="79"/>
    <s v="13.09.11"/>
    <s v="Stationery + Supplies"/>
    <x v="21"/>
    <m/>
    <m/>
    <n v="13000"/>
    <m/>
    <m/>
    <x v="0"/>
    <x v="0"/>
    <s v="SCI/MOHSW"/>
  </r>
  <r>
    <n v="79"/>
    <s v="13.09.11"/>
    <s v="Stationery + Supplies"/>
    <x v="21"/>
    <m/>
    <m/>
    <n v="12000"/>
    <m/>
    <n v="10215000"/>
    <x v="0"/>
    <x v="0"/>
    <s v="SCI/MOHSW"/>
  </r>
  <r>
    <n v="80"/>
    <s v="08.11.11"/>
    <s v="Vehicles"/>
    <x v="0"/>
    <m/>
    <m/>
    <n v="156000"/>
    <m/>
    <m/>
    <x v="0"/>
    <x v="0"/>
    <s v="Car Registration: DFD 2598"/>
  </r>
  <r>
    <n v="80"/>
    <s v="08.11.11"/>
    <s v="Vehicles"/>
    <x v="23"/>
    <m/>
    <m/>
    <n v="10000"/>
    <m/>
    <m/>
    <x v="0"/>
    <x v="0"/>
    <s v="Car Registration: DFD 2598"/>
  </r>
  <r>
    <n v="80"/>
    <s v="08.11.11"/>
    <s v="Vehicles"/>
    <x v="0"/>
    <m/>
    <m/>
    <n v="169000"/>
    <m/>
    <m/>
    <x v="0"/>
    <x v="0"/>
    <s v="Car Registration: DFD 2598"/>
  </r>
  <r>
    <n v="80"/>
    <s v="08.11.11"/>
    <s v="Vehicles"/>
    <x v="0"/>
    <m/>
    <m/>
    <n v="172000"/>
    <m/>
    <m/>
    <x v="0"/>
    <x v="0"/>
    <s v="Car Registration: DFD 2598"/>
  </r>
  <r>
    <n v="80"/>
    <s v="08.11.11"/>
    <s v="Vehicles"/>
    <x v="24"/>
    <m/>
    <m/>
    <n v="1400000"/>
    <m/>
    <m/>
    <x v="0"/>
    <x v="0"/>
    <s v="Car Registration: DFD 2598"/>
  </r>
  <r>
    <n v="80"/>
    <s v="08.11.11"/>
    <s v="Vehicles"/>
    <x v="3"/>
    <m/>
    <m/>
    <n v="1451000"/>
    <m/>
    <m/>
    <x v="0"/>
    <x v="0"/>
    <s v="Car Registration: DFD 2598"/>
  </r>
  <r>
    <n v="80"/>
    <s v="08.11.11"/>
    <s v="Vehicles"/>
    <x v="0"/>
    <m/>
    <m/>
    <n v="174000"/>
    <m/>
    <m/>
    <x v="0"/>
    <x v="0"/>
    <s v="Car Registration: DFD 2598"/>
  </r>
  <r>
    <n v="80"/>
    <s v="08.11.11"/>
    <s v="Vehicles"/>
    <x v="0"/>
    <m/>
    <m/>
    <n v="170000"/>
    <m/>
    <m/>
    <x v="0"/>
    <x v="0"/>
    <s v="Car Registration: DFD 2598"/>
  </r>
  <r>
    <n v="80"/>
    <s v="08.11.11"/>
    <s v="Vehicles"/>
    <x v="1"/>
    <m/>
    <m/>
    <n v="25000"/>
    <m/>
    <m/>
    <x v="0"/>
    <x v="0"/>
    <s v="Car Registration: DFD 2598"/>
  </r>
  <r>
    <n v="80"/>
    <s v="08.11.11"/>
    <s v="Salaries + Allowances"/>
    <x v="4"/>
    <m/>
    <m/>
    <n v="750000"/>
    <m/>
    <m/>
    <x v="1"/>
    <x v="1"/>
    <s v="SCI National Coordinator"/>
  </r>
  <r>
    <n v="80"/>
    <s v="08.11.11"/>
    <s v="Salaries + Allowances"/>
    <x v="4"/>
    <m/>
    <m/>
    <n v="600000"/>
    <m/>
    <m/>
    <x v="1"/>
    <x v="0"/>
    <s v="SCI Financial Office Assistant"/>
  </r>
  <r>
    <n v="80"/>
    <s v="08.11.11"/>
    <s v="Salaries + Allowances"/>
    <x v="4"/>
    <m/>
    <m/>
    <n v="600000"/>
    <m/>
    <m/>
    <x v="0"/>
    <x v="1"/>
    <s v="SCI Driver &amp; Field Assistant"/>
  </r>
  <r>
    <n v="80"/>
    <s v="08.11.11"/>
    <s v="Coordinatiom + Admin"/>
    <x v="8"/>
    <m/>
    <m/>
    <n v="300000"/>
    <m/>
    <m/>
    <x v="1"/>
    <x v="0"/>
    <s v="SCI/MOHSW"/>
  </r>
  <r>
    <n v="80"/>
    <s v="08.11.11"/>
    <s v="Vehicles"/>
    <x v="3"/>
    <m/>
    <m/>
    <n v="50000"/>
    <m/>
    <m/>
    <x v="0"/>
    <x v="0"/>
    <s v="Car Registration: DFD 2598No Chq receipts. Assumptions made"/>
  </r>
  <r>
    <n v="80"/>
    <s v="08.11.11"/>
    <s v="Vehicles"/>
    <x v="0"/>
    <m/>
    <m/>
    <n v="131000"/>
    <m/>
    <m/>
    <x v="0"/>
    <x v="0"/>
    <s v="Car Registration: DFD 2598No Chq receipts. Assumptions made"/>
  </r>
  <r>
    <n v="80"/>
    <s v="08.11.11"/>
    <s v="Vehicles"/>
    <x v="0"/>
    <m/>
    <m/>
    <n v="165000"/>
    <m/>
    <m/>
    <x v="0"/>
    <x v="0"/>
    <s v="Car Registration: DFD 2598No Chq receipts. Assumptions made"/>
  </r>
  <r>
    <n v="80"/>
    <s v="08.11.11"/>
    <s v="Vehicles"/>
    <x v="0"/>
    <m/>
    <m/>
    <n v="165000"/>
    <m/>
    <m/>
    <x v="0"/>
    <x v="0"/>
    <s v="Car Registration: DFD 2598No Chq receipts. Assumptions made"/>
  </r>
  <r>
    <n v="80"/>
    <s v="08.11.11"/>
    <s v="Vehicles"/>
    <x v="3"/>
    <m/>
    <m/>
    <n v="248000"/>
    <m/>
    <m/>
    <x v="0"/>
    <x v="0"/>
    <s v="Car Registration: DFD 2598No Chq receipts. Assumptions made"/>
  </r>
  <r>
    <n v="80"/>
    <s v="08.11.11"/>
    <s v="Vehicles"/>
    <x v="0"/>
    <m/>
    <m/>
    <n v="173000"/>
    <m/>
    <m/>
    <x v="0"/>
    <x v="0"/>
    <s v="Car Registration: DFD 2598No Chq receipts. Assumptions made"/>
  </r>
  <r>
    <n v="80"/>
    <s v="08.11.11"/>
    <s v="Vehicles"/>
    <x v="3"/>
    <m/>
    <m/>
    <n v="31000"/>
    <m/>
    <m/>
    <x v="0"/>
    <x v="0"/>
    <s v="Car Registration: DFD 2598No Chq receipts. Assumptions made"/>
  </r>
  <r>
    <n v="80"/>
    <s v="08.11.11"/>
    <s v="Salaries + Allowances"/>
    <x v="4"/>
    <m/>
    <m/>
    <n v="750000"/>
    <m/>
    <m/>
    <x v="1"/>
    <x v="1"/>
    <s v="SCI National CoordinatorNo Chq receipts. Assumptions made"/>
  </r>
  <r>
    <n v="80"/>
    <s v="08.11.11"/>
    <s v="Salaries + Allowances"/>
    <x v="4"/>
    <m/>
    <m/>
    <n v="600000"/>
    <m/>
    <m/>
    <x v="1"/>
    <x v="0"/>
    <s v="SCI Financial Office Assistant No Chq receipts. Assumptions made"/>
  </r>
  <r>
    <n v="80"/>
    <s v="08.11.11"/>
    <s v="Salaries + Allowances"/>
    <x v="4"/>
    <m/>
    <m/>
    <n v="600000"/>
    <m/>
    <m/>
    <x v="0"/>
    <x v="1"/>
    <s v="SCI Drive&amp; Field Assistant No Chq receipts. Assumptions made"/>
  </r>
  <r>
    <n v="80"/>
    <s v="08.11.11"/>
    <s v="Coordinatiom + Admin"/>
    <x v="8"/>
    <m/>
    <m/>
    <n v="325000"/>
    <m/>
    <m/>
    <x v="1"/>
    <x v="0"/>
    <s v="SCI/MOHSW"/>
  </r>
  <r>
    <n v="80"/>
    <s v="08.11.11"/>
    <s v="Stationery + Supplies"/>
    <x v="25"/>
    <m/>
    <m/>
    <n v="80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6"/>
    <m/>
    <m/>
    <n v="136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1"/>
    <m/>
    <m/>
    <n v="15000"/>
    <m/>
    <m/>
    <x v="0"/>
    <x v="0"/>
    <s v="SCI/MOHSWNo Chq receipts. Assumptions made"/>
  </r>
  <r>
    <n v="80"/>
    <s v="08.11.11"/>
    <s v="Stationery + Supplies"/>
    <x v="27"/>
    <m/>
    <m/>
    <n v="135000"/>
    <m/>
    <m/>
    <x v="0"/>
    <x v="0"/>
    <s v="SCI/MOHSWNo Chq receipts. Assumptions made"/>
  </r>
  <r>
    <n v="80"/>
    <s v="08.11.11"/>
    <s v="Stationery + Supplies"/>
    <x v="21"/>
    <m/>
    <m/>
    <n v="14000"/>
    <m/>
    <n v="9670000"/>
    <x v="0"/>
    <x v="0"/>
    <s v="SCI/MOHSWNo Chq receipts. Assumptions made"/>
  </r>
  <r>
    <n v="81"/>
    <s v="30.01.12"/>
    <s v="Vehicles"/>
    <x v="0"/>
    <n v="0"/>
    <n v="0"/>
    <n v="118000"/>
    <m/>
    <m/>
    <x v="0"/>
    <x v="0"/>
    <s v="Car Registration: DFD 2598"/>
  </r>
  <r>
    <n v="81"/>
    <s v="30.01.12"/>
    <s v="Vehicles"/>
    <x v="0"/>
    <n v="0"/>
    <n v="0"/>
    <n v="138000"/>
    <m/>
    <m/>
    <x v="0"/>
    <x v="0"/>
    <s v="Car Registration: DFD 2598"/>
  </r>
  <r>
    <n v="81"/>
    <s v="30.01.12"/>
    <s v="Vehicles"/>
    <x v="0"/>
    <n v="0"/>
    <n v="0"/>
    <n v="130000"/>
    <m/>
    <m/>
    <x v="0"/>
    <x v="0"/>
    <s v="Car Registration: DFD 2598"/>
  </r>
  <r>
    <n v="81"/>
    <s v="30.01.12"/>
    <s v="Vehicles"/>
    <x v="1"/>
    <n v="0"/>
    <n v="0"/>
    <n v="31000"/>
    <m/>
    <m/>
    <x v="0"/>
    <x v="0"/>
    <s v="Car Registration: DFD 2598"/>
  </r>
  <r>
    <n v="81"/>
    <s v="30.01.12"/>
    <s v="Salaries + Allowances"/>
    <x v="4"/>
    <m/>
    <m/>
    <n v="960000"/>
    <m/>
    <m/>
    <x v="1"/>
    <x v="1"/>
    <s v="SCI National Coordinator"/>
  </r>
  <r>
    <n v="81"/>
    <s v="30.01.12"/>
    <s v="Salaries + Allowances"/>
    <x v="4"/>
    <m/>
    <m/>
    <n v="720000"/>
    <m/>
    <m/>
    <x v="1"/>
    <x v="0"/>
    <s v="SCI Financial Office Assistant"/>
  </r>
  <r>
    <n v="81"/>
    <s v="30.01.12"/>
    <s v="Salaries + Allowances"/>
    <x v="4"/>
    <m/>
    <m/>
    <n v="720000"/>
    <m/>
    <m/>
    <x v="0"/>
    <x v="1"/>
    <s v="SCI Driver &amp; Field Assistant"/>
  </r>
  <r>
    <n v="81"/>
    <s v="30.01.12"/>
    <s v="Coordinatiom + Admin"/>
    <x v="8"/>
    <m/>
    <m/>
    <n v="90000"/>
    <m/>
    <m/>
    <x v="1"/>
    <x v="0"/>
    <s v="SCI"/>
  </r>
  <r>
    <n v="81"/>
    <s v="30.01.12"/>
    <s v="Vehicles"/>
    <x v="0"/>
    <m/>
    <m/>
    <n v="178000"/>
    <m/>
    <m/>
    <x v="0"/>
    <x v="0"/>
    <s v="Car Registration: DFD 2598"/>
  </r>
  <r>
    <n v="81"/>
    <s v="30.01.12"/>
    <s v="Vehicles"/>
    <x v="0"/>
    <m/>
    <m/>
    <n v="189000"/>
    <m/>
    <m/>
    <x v="0"/>
    <x v="0"/>
    <s v="Car Registration: DFD 2598"/>
  </r>
  <r>
    <n v="81"/>
    <s v="30.01.12"/>
    <s v="Vehicles"/>
    <x v="0"/>
    <m/>
    <m/>
    <n v="187000"/>
    <m/>
    <m/>
    <x v="0"/>
    <x v="0"/>
    <s v="Car Registration: DFD 2598"/>
  </r>
  <r>
    <n v="81"/>
    <s v="30.01.12"/>
    <s v="Vehicles"/>
    <x v="0"/>
    <m/>
    <m/>
    <n v="188000"/>
    <m/>
    <m/>
    <x v="0"/>
    <x v="0"/>
    <s v="Car Registration: DFD 2598"/>
  </r>
  <r>
    <n v="81"/>
    <s v="30.01.12"/>
    <s v="Vehicles"/>
    <x v="0"/>
    <m/>
    <m/>
    <n v="112000"/>
    <m/>
    <m/>
    <x v="0"/>
    <x v="0"/>
    <s v="Car Registration: DFD 2598"/>
  </r>
  <r>
    <n v="81"/>
    <s v="30.01.12"/>
    <s v="Vehicles"/>
    <x v="1"/>
    <m/>
    <m/>
    <n v="31000"/>
    <m/>
    <m/>
    <x v="0"/>
    <x v="0"/>
    <s v="Car Registration: DFD 2598"/>
  </r>
  <r>
    <n v="81"/>
    <s v="30.01.12"/>
    <s v="Salaries + Allowances"/>
    <x v="4"/>
    <m/>
    <m/>
    <n v="960000"/>
    <m/>
    <m/>
    <x v="1"/>
    <x v="1"/>
    <s v="SCI National Coordinator"/>
  </r>
  <r>
    <n v="81"/>
    <s v="30.01.12"/>
    <s v="Salaries + Allowances"/>
    <x v="4"/>
    <m/>
    <m/>
    <n v="720000"/>
    <m/>
    <m/>
    <x v="1"/>
    <x v="0"/>
    <s v="SCI Financial Office Assistant"/>
  </r>
  <r>
    <n v="81"/>
    <s v="30.01.12"/>
    <s v="Salaries + Allowances"/>
    <x v="4"/>
    <m/>
    <m/>
    <n v="720000"/>
    <m/>
    <m/>
    <x v="0"/>
    <x v="1"/>
    <s v="SCI Driver &amp; Field Assistant"/>
  </r>
  <r>
    <n v="81"/>
    <s v="30.01.12"/>
    <s v="Coordinatiom + Admin"/>
    <x v="8"/>
    <m/>
    <m/>
    <n v="420000"/>
    <m/>
    <m/>
    <x v="1"/>
    <x v="0"/>
    <s v="SCI"/>
  </r>
  <r>
    <n v="81"/>
    <s v="30.01.12"/>
    <s v="Bal Fig"/>
    <x v="28"/>
    <s v="Bal Fig"/>
    <s v="Bal Fig"/>
    <n v="7888000"/>
    <m/>
    <n v="14500000"/>
    <x v="0"/>
    <x v="0"/>
    <s v=" Not Reconcile"/>
  </r>
  <r>
    <n v="89"/>
    <s v="23.03.12"/>
    <s v="Vehicles"/>
    <x v="0"/>
    <m/>
    <m/>
    <n v="120000"/>
    <m/>
    <m/>
    <x v="0"/>
    <x v="0"/>
    <s v="Car Registration: DFD 2598"/>
  </r>
  <r>
    <n v="89"/>
    <s v="23.03.12"/>
    <s v="Vehicles"/>
    <x v="0"/>
    <m/>
    <m/>
    <n v="130000"/>
    <m/>
    <m/>
    <x v="0"/>
    <x v="0"/>
    <s v="Car Registration: DFD 2598"/>
  </r>
  <r>
    <n v="89"/>
    <s v="23.03.12"/>
    <s v="Vehicles"/>
    <x v="0"/>
    <m/>
    <m/>
    <n v="120000"/>
    <m/>
    <m/>
    <x v="0"/>
    <x v="0"/>
    <s v="Car Registration: DFD 2598"/>
  </r>
  <r>
    <n v="89"/>
    <s v="23.03.12"/>
    <s v="Vehicles"/>
    <x v="0"/>
    <m/>
    <m/>
    <n v="100000"/>
    <m/>
    <m/>
    <x v="0"/>
    <x v="0"/>
    <s v="Car Registration: DFD 2598"/>
  </r>
  <r>
    <n v="89"/>
    <s v="23.03.12"/>
    <s v="Vehicles"/>
    <x v="0"/>
    <m/>
    <m/>
    <n v="120000"/>
    <m/>
    <m/>
    <x v="0"/>
    <x v="0"/>
    <s v="Car Registration: DFD 2598"/>
  </r>
  <r>
    <n v="89"/>
    <s v="23.03.12"/>
    <s v="Vehicles"/>
    <x v="0"/>
    <m/>
    <m/>
    <n v="140000"/>
    <m/>
    <m/>
    <x v="0"/>
    <x v="0"/>
    <s v="Car Registration: DFD 2598"/>
  </r>
  <r>
    <n v="89"/>
    <s v="23.03.12"/>
    <s v="Vehicles"/>
    <x v="3"/>
    <m/>
    <m/>
    <n v="150000"/>
    <m/>
    <m/>
    <x v="0"/>
    <x v="0"/>
    <s v="Car Registration: DFD 2598"/>
  </r>
  <r>
    <n v="89"/>
    <s v="23.03.12"/>
    <s v="Vehicles"/>
    <x v="0"/>
    <m/>
    <m/>
    <n v="116333"/>
    <m/>
    <m/>
    <x v="0"/>
    <x v="0"/>
    <s v="Car Registration: DFD 2598"/>
  </r>
  <r>
    <n v="89"/>
    <s v="23.03.12"/>
    <s v="Salaries + Allowances"/>
    <x v="29"/>
    <s v="NTD Driver"/>
    <m/>
    <n v="135000"/>
    <m/>
    <m/>
    <x v="1"/>
    <x v="2"/>
    <s v="NTD Driver"/>
  </r>
  <r>
    <n v="89"/>
    <s v="23.03.12"/>
    <s v="Salaries + Allowances"/>
    <x v="4"/>
    <m/>
    <m/>
    <n v="120000"/>
    <m/>
    <m/>
    <x v="1"/>
    <x v="1"/>
    <s v="SCI National Coordinator"/>
  </r>
  <r>
    <n v="89"/>
    <s v="23.03.12"/>
    <s v="Salaries + Allowances"/>
    <x v="4"/>
    <m/>
    <m/>
    <n v="90000"/>
    <m/>
    <m/>
    <x v="1"/>
    <x v="0"/>
    <s v="SCI Financial Office Assistant"/>
  </r>
  <r>
    <n v="89"/>
    <s v="23.03.12"/>
    <s v="Salaries + Allowances"/>
    <x v="4"/>
    <m/>
    <m/>
    <n v="90000"/>
    <m/>
    <m/>
    <x v="0"/>
    <x v="1"/>
    <s v="SCI Driver &amp; Field Assistant"/>
  </r>
  <r>
    <n v="89"/>
    <s v="23.03.12"/>
    <s v="Salaries + Allowances"/>
    <x v="4"/>
    <m/>
    <m/>
    <n v="200000"/>
    <m/>
    <m/>
    <x v="1"/>
    <x v="1"/>
    <s v="SCI National Coordinator"/>
  </r>
  <r>
    <n v="89"/>
    <s v="23.03.12"/>
    <s v="Salaries + Allowances"/>
    <x v="4"/>
    <m/>
    <m/>
    <n v="150000"/>
    <m/>
    <m/>
    <x v="1"/>
    <x v="0"/>
    <s v="SCI Financial Office Assistant"/>
  </r>
  <r>
    <n v="89"/>
    <s v="23.03.12"/>
    <s v="Salaries + Allowances"/>
    <x v="4"/>
    <m/>
    <m/>
    <n v="150000"/>
    <m/>
    <m/>
    <x v="0"/>
    <x v="1"/>
    <s v="SCI Driver &amp; Field Assistant"/>
  </r>
  <r>
    <n v="89"/>
    <s v="23.03.12"/>
    <s v="Coordinatiom + Admin"/>
    <x v="30"/>
    <s v="DHL Tanzania Ltd"/>
    <m/>
    <n v="80667"/>
    <m/>
    <m/>
    <x v="1"/>
    <x v="0"/>
    <s v="Document"/>
  </r>
  <r>
    <n v="89"/>
    <s v="23.03.12"/>
    <s v="Coordinatiom + Admin"/>
    <x v="8"/>
    <m/>
    <m/>
    <n v="250000"/>
    <m/>
    <m/>
    <x v="1"/>
    <x v="0"/>
    <s v="SCI"/>
  </r>
  <r>
    <n v="89"/>
    <s v="23.03.12"/>
    <s v="Stationery + Supplies"/>
    <x v="31"/>
    <m/>
    <m/>
    <n v="500000"/>
    <m/>
    <m/>
    <x v="0"/>
    <x v="0"/>
    <s v="SCI"/>
  </r>
  <r>
    <n v="89"/>
    <s v="23.03.12"/>
    <s v="Stationery + Supplies"/>
    <x v="21"/>
    <m/>
    <m/>
    <n v="20000"/>
    <m/>
    <m/>
    <x v="0"/>
    <x v="0"/>
    <s v="Refreshments"/>
  </r>
  <r>
    <n v="89"/>
    <s v="23.03.12"/>
    <s v="Stationery + Supplies"/>
    <x v="21"/>
    <m/>
    <m/>
    <n v="20000"/>
    <m/>
    <m/>
    <x v="0"/>
    <x v="0"/>
    <s v="Refreshments"/>
  </r>
  <r>
    <n v="89"/>
    <s v="23.03.12"/>
    <s v="Stationery + Supplies"/>
    <x v="32"/>
    <m/>
    <m/>
    <n v="26500"/>
    <m/>
    <m/>
    <x v="0"/>
    <x v="0"/>
    <s v="Refreshments"/>
  </r>
  <r>
    <n v="89"/>
    <s v="23.03.12"/>
    <s v="Stationery + Supplies"/>
    <x v="13"/>
    <m/>
    <m/>
    <n v="184000"/>
    <m/>
    <m/>
    <x v="0"/>
    <x v="0"/>
    <s v="A4 printing paper"/>
  </r>
  <r>
    <n v="89"/>
    <s v="23.03.12"/>
    <s v="Stationery + Supplies"/>
    <x v="33"/>
    <m/>
    <m/>
    <n v="435000"/>
    <m/>
    <m/>
    <x v="0"/>
    <x v="0"/>
    <s v="USB Flash Disc"/>
  </r>
  <r>
    <n v="89"/>
    <s v="23.03.12"/>
    <s v="Stationery + Supplies"/>
    <x v="31"/>
    <m/>
    <m/>
    <n v="1000000"/>
    <m/>
    <m/>
    <x v="0"/>
    <x v="0"/>
    <s v="SCI"/>
  </r>
  <r>
    <n v="89"/>
    <s v="23.03.12"/>
    <s v="Stationery + Supplies"/>
    <x v="21"/>
    <m/>
    <m/>
    <n v="165400"/>
    <m/>
    <m/>
    <x v="0"/>
    <x v="0"/>
    <s v="SCI Box 9083"/>
  </r>
  <r>
    <n v="89"/>
    <s v="23.03.12"/>
    <s v="Stationery + Supplies"/>
    <x v="21"/>
    <m/>
    <m/>
    <n v="8200"/>
    <m/>
    <m/>
    <x v="0"/>
    <x v="0"/>
    <s v="SCI Box 9083"/>
  </r>
  <r>
    <n v="89"/>
    <s v="23.03.12"/>
    <s v="Stationery + Supplies"/>
    <x v="21"/>
    <m/>
    <m/>
    <n v="8000"/>
    <m/>
    <m/>
    <x v="0"/>
    <x v="0"/>
    <s v="SCI Box 9083"/>
  </r>
  <r>
    <n v="89"/>
    <s v="23.03.12"/>
    <s v="Stationery + Supplies"/>
    <x v="34"/>
    <m/>
    <m/>
    <n v="1061000"/>
    <m/>
    <m/>
    <x v="0"/>
    <x v="0"/>
    <s v="SCI"/>
  </r>
  <r>
    <n v="89"/>
    <s v="23.03.12"/>
    <s v="Stationery + Supplies"/>
    <x v="13"/>
    <m/>
    <m/>
    <n v="109900"/>
    <m/>
    <n v="5800000"/>
    <x v="0"/>
    <x v="0"/>
    <s v="Stationery"/>
  </r>
  <r>
    <n v="83"/>
    <s v="28.03.12"/>
    <s v="Bal Fig"/>
    <x v="28"/>
    <s v="Bal Fig"/>
    <s v="Bal Fig"/>
    <n v="651998.34"/>
    <m/>
    <n v="651998.34"/>
    <x v="0"/>
    <x v="3"/>
    <s v="Paid to KUEHNE+NAGEL for clearing cost of electrical equipment"/>
  </r>
  <r>
    <n v="84"/>
    <s v="30.03.12"/>
    <s v="Bal Fig"/>
    <x v="28"/>
    <s v="Bal Fig"/>
    <s v="Bal Fig"/>
    <n v="407412"/>
    <m/>
    <n v="407412"/>
    <x v="0"/>
    <x v="3"/>
    <s v="Paid to McJURO INVESTMENTS LIMITED for clearing syringes"/>
  </r>
  <r>
    <n v="85"/>
    <s v=" 11.04.12"/>
    <s v="Drug Supply Chain"/>
    <x v="35"/>
    <s v="Best Services Ltd"/>
    <s v="05.04.12"/>
    <n v="7215445"/>
    <s v="PCD"/>
    <n v="7215445"/>
    <x v="0"/>
    <x v="4"/>
    <s v="Paid to Best Services Limited for clearing cost of Drugs (Praziquantel)"/>
  </r>
  <r>
    <n v="86"/>
    <s v="21.06.12"/>
    <s v="Stationery + Supplies"/>
    <x v="36"/>
    <s v="KUEHNE + NAGEL"/>
    <s v="08.06.12"/>
    <n v="9042512.1999999993"/>
    <s v="PCD"/>
    <n v="9042512.1999999993"/>
    <x v="0"/>
    <x v="3"/>
    <s v="Paid to KUEHNE+NAGEL for clearing cost of two Vehicles Ford Everest"/>
  </r>
  <r>
    <n v="87"/>
    <s v="04.07.12"/>
    <s v="Vehicles"/>
    <x v="37"/>
    <s v="Citizen Insurance Consult"/>
    <s v="03.07.12"/>
    <n v="2880000"/>
    <s v="PCD"/>
    <n v="2880000"/>
    <x v="0"/>
    <x v="0"/>
    <s v="Paid to Citizen Insurance Consult (T) Ltd for Motor Insurance premium, DFP 9001 And 9002"/>
  </r>
  <r>
    <n v="88"/>
    <s v="11.07.12"/>
    <s v="Drug Supply Chain"/>
    <x v="38"/>
    <s v="Best Services Ltd"/>
    <s v="10.07.12"/>
    <n v="7169678"/>
    <s v="PCD"/>
    <n v="7169678"/>
    <x v="0"/>
    <x v="4"/>
    <s v="Paid to Best Services Limited for clearing cost of Drugs (Praziquantel)"/>
  </r>
  <r>
    <n v="91"/>
    <s v=" 03.04.12"/>
    <s v="Vehicles"/>
    <x v="0"/>
    <s v="Oil Com Service Station, Dar es Salaam"/>
    <s v=" 04.04.12"/>
    <n v="180000"/>
    <s v="DFID"/>
    <m/>
    <x v="0"/>
    <x v="0"/>
    <s v="Vehicle Registration No: DFP 2598"/>
  </r>
  <r>
    <n v="91"/>
    <s v=" 03.04.12"/>
    <s v="Vehicles"/>
    <x v="0"/>
    <s v="National Oil (T) Ltd, Kibaha"/>
    <s v=" 12.04.12"/>
    <n v="188000"/>
    <s v="DFID"/>
    <m/>
    <x v="0"/>
    <x v="0"/>
    <s v="Vehicle Registration No: DFP 2598"/>
  </r>
  <r>
    <n v="91"/>
    <s v=" 03.04.12"/>
    <s v="Vehicles"/>
    <x v="3"/>
    <s v="Lukani Investment "/>
    <s v=" 15.04.12"/>
    <n v="1478000"/>
    <s v="DFID"/>
    <m/>
    <x v="0"/>
    <x v="0"/>
    <s v="Vehicle Registration No: DFP 2598"/>
  </r>
  <r>
    <n v="91"/>
    <s v=" 03.04.12"/>
    <s v="Vehicles"/>
    <x v="0"/>
    <s v="Oryx Service Station"/>
    <s v=" 20.04.12"/>
    <n v="187000"/>
    <s v="DFID"/>
    <m/>
    <x v="0"/>
    <x v="0"/>
    <s v="Vehicle Registration No: DFP 2598"/>
  </r>
  <r>
    <n v="91"/>
    <s v=" 03.04.12"/>
    <s v="Vehicles"/>
    <x v="0"/>
    <s v="Roadway Filling Station"/>
    <s v=" 27.04.12"/>
    <n v="188000"/>
    <s v="DFID"/>
    <m/>
    <x v="0"/>
    <x v="0"/>
    <s v="Vehicle Registration No: DFP 2598"/>
  </r>
  <r>
    <n v="91"/>
    <s v=" 03.04.12"/>
    <s v="Vehicles"/>
    <x v="39"/>
    <s v="Masjid Islamiya Mbagala"/>
    <s v=" 30.04.12"/>
    <n v="25000"/>
    <s v="DFID"/>
    <m/>
    <x v="0"/>
    <x v="0"/>
    <s v="Vehicle Registration No: DFP 2598"/>
  </r>
  <r>
    <n v="91"/>
    <s v=" 03.04.12"/>
    <s v="Salaries + Allowances"/>
    <x v="40"/>
    <s v="SCI staff"/>
    <s v=" 03.04.12"/>
    <n v="100000"/>
    <s v="DFID"/>
    <m/>
    <x v="1"/>
    <x v="1"/>
    <s v="Preparations for NGDO-NTD Meeting Allowance, SCI Coord, SCI FOA, SCI FDA"/>
  </r>
  <r>
    <n v="91"/>
    <s v=" 03.04.12"/>
    <s v="Salaries + Allowances"/>
    <x v="40"/>
    <s v="NGDOs-NTD Meeting"/>
    <s v=" 03.04.12"/>
    <n v="420000"/>
    <s v="DFID"/>
    <m/>
    <x v="1"/>
    <x v="1"/>
    <s v=" NGDO-NTD Meeting Sitting Allowance"/>
  </r>
  <r>
    <n v="91"/>
    <s v=" 03.04.12"/>
    <s v="Salaries + Allowances"/>
    <x v="40"/>
    <s v="NGDOs-NTD Meeting (Drivers)"/>
    <s v=" 03.04.12"/>
    <n v="40000"/>
    <s v="DFID"/>
    <m/>
    <x v="1"/>
    <x v="1"/>
    <s v=" NGDO-NTD Meeting Sitting Allowance"/>
  </r>
  <r>
    <n v="91"/>
    <s v=" 03.04.12"/>
    <s v="Salaries + Allowances"/>
    <x v="29"/>
    <s v="SCI staff"/>
    <s v=" 09.04.12"/>
    <n v="1050000"/>
    <s v="DFID"/>
    <m/>
    <x v="1"/>
    <x v="1"/>
    <s v="School Health Meeting: SCI Coord, SCI FOA, SCI FDA"/>
  </r>
  <r>
    <n v="91"/>
    <s v=" 03.04.12"/>
    <s v="Salaries + Allowances"/>
    <x v="41"/>
    <s v="SCI staff"/>
    <s v=" 27.04.12"/>
    <n v="960000"/>
    <s v="Stakeholders Meeting at Central Level"/>
    <s v="Central Administration"/>
    <x v="1"/>
    <x v="1"/>
    <s v="Staff Payment, SCI Coordinator"/>
  </r>
  <r>
    <n v="91"/>
    <s v=" 03.04.12"/>
    <s v="Salaries + Allowances"/>
    <x v="41"/>
    <s v="SCI staff"/>
    <s v=" 27.04.12"/>
    <n v="720000"/>
    <s v="Stakeholders Meeting at Central Level"/>
    <s v="Central Administration"/>
    <x v="0"/>
    <x v="0"/>
    <s v="Staff Payment, SCI Financial &amp; Office Assistant"/>
  </r>
  <r>
    <n v="91"/>
    <s v=" 03.04.12"/>
    <s v="Salaries + Allowances"/>
    <x v="41"/>
    <s v="SCI staff"/>
    <s v=" 27.04.12"/>
    <n v="720000"/>
    <s v="Stakeholders Meeting at Central Level"/>
    <s v="Central Administration"/>
    <x v="1"/>
    <x v="1"/>
    <s v="Staff Payment, SCI Driver &amp; Field Assistant"/>
  </r>
  <r>
    <n v="91"/>
    <s v=" 03.04.12"/>
    <s v="Coordination + Admin"/>
    <x v="42"/>
    <s v="AS MM CALL SERVICE"/>
    <s v=" 05.04.12"/>
    <n v="700000"/>
    <s v="DFID"/>
    <m/>
    <x v="0"/>
    <x v="0"/>
    <s v="SCI / MOHSW"/>
  </r>
  <r>
    <n v="91"/>
    <s v=" 03.04.12"/>
    <s v="Coordination + Admin"/>
    <x v="43"/>
    <s v="DHL"/>
    <s v="19.04.12"/>
    <n v="274900"/>
    <s v="DFID"/>
    <m/>
    <x v="0"/>
    <x v="0"/>
    <s v="DHL"/>
  </r>
  <r>
    <n v="91"/>
    <s v=" 03.04.12"/>
    <s v="Coordination + Admin"/>
    <x v="44"/>
    <s v="RCHS Building - Muhimbili"/>
    <s v=" 16.04.12"/>
    <n v="40000"/>
    <s v="DFID"/>
    <m/>
    <x v="1"/>
    <x v="0"/>
    <s v="Conference room charges at RCHS building in school health program meeting"/>
  </r>
  <r>
    <n v="91"/>
    <s v=" 03.04.12"/>
    <s v="Stationery + Supplies"/>
    <x v="21"/>
    <s v="New Zahir Restaurant"/>
    <s v=" 03.04.12"/>
    <n v="78000"/>
    <s v="DFID"/>
    <m/>
    <x v="0"/>
    <x v="0"/>
    <s v="SCI Box 9083"/>
  </r>
  <r>
    <n v="91"/>
    <s v=" 03.04.12"/>
    <s v="Stationery + Supplies"/>
    <x v="21"/>
    <s v="Gelas A. Mlassani"/>
    <s v=" 03.04.12"/>
    <n v="15000"/>
    <s v="DFID"/>
    <m/>
    <x v="0"/>
    <x v="0"/>
    <s v="SCI Box 9083"/>
  </r>
  <r>
    <n v="91"/>
    <s v=" 03.04.12"/>
    <s v="Stationery + Supplies"/>
    <x v="21"/>
    <s v="New Zahir Restaurant"/>
    <s v=" 05.04.12"/>
    <n v="20000"/>
    <s v="DFID"/>
    <m/>
    <x v="0"/>
    <x v="0"/>
    <s v="SCI Box 9083"/>
  </r>
  <r>
    <n v="91"/>
    <s v=" 03.04.12"/>
    <s v="Stationery + Supplies"/>
    <x v="32"/>
    <s v="Evans A. Electronics Supplies"/>
    <s v=" 05.04.12"/>
    <n v="15000"/>
    <s v="DFID"/>
    <m/>
    <x v="0"/>
    <x v="0"/>
    <s v="SCI Box 9083"/>
  </r>
  <r>
    <n v="91"/>
    <s v=" 03.04.12"/>
    <s v="Stationery + Supplies"/>
    <x v="21"/>
    <s v="New Zahir Restaurant"/>
    <s v=" 17.04.12"/>
    <n v="20000"/>
    <s v="DFID"/>
    <m/>
    <x v="0"/>
    <x v="0"/>
    <s v="SCI Box 9083"/>
  </r>
  <r>
    <n v="91"/>
    <s v=" 03.04.12"/>
    <s v="Stationery + Supplies"/>
    <x v="21"/>
    <s v="New Zahir Restaurant"/>
    <s v=" 20.04.12"/>
    <n v="20000"/>
    <s v="DFID"/>
    <m/>
    <x v="0"/>
    <x v="0"/>
    <s v="SCI Box 9083"/>
  </r>
  <r>
    <n v="91"/>
    <s v=" 03.04.12"/>
    <s v="Vehicles"/>
    <x v="0"/>
    <s v="BP Dar es salaam Filling Station"/>
    <s v=" 01.06.12"/>
    <n v="111000"/>
    <s v="DFID"/>
    <m/>
    <x v="0"/>
    <x v="0"/>
    <s v="Vehicle No: T729 BLM"/>
  </r>
  <r>
    <n v="91"/>
    <s v=" 03.04.12"/>
    <s v="Vehicles"/>
    <x v="0"/>
    <s v="BP Filling Station"/>
    <s v="05.06.12"/>
    <n v="115000"/>
    <s v="DFID"/>
    <m/>
    <x v="0"/>
    <x v="0"/>
    <s v="Vehicle No: T729 BLM"/>
  </r>
  <r>
    <n v="91"/>
    <s v=" 03.04.12"/>
    <s v="Vehicles"/>
    <x v="3"/>
    <s v="Lukani Investment "/>
    <s v=" 08.06.12"/>
    <n v="4950000"/>
    <s v="DFID"/>
    <m/>
    <x v="0"/>
    <x v="0"/>
    <s v="Vehicle No: DFP 2598"/>
  </r>
  <r>
    <n v="91"/>
    <s v=" 03.04.12"/>
    <s v="Vehicles"/>
    <x v="45"/>
    <s v="BP Dar es salaam Filling Station"/>
    <s v=" 11.06.12"/>
    <n v="110000"/>
    <s v="DFID"/>
    <m/>
    <x v="0"/>
    <x v="0"/>
    <s v="Vehicle No: T729 BLM"/>
  </r>
  <r>
    <n v="91"/>
    <s v=" 03.04.12"/>
    <s v="Vehicles"/>
    <x v="0"/>
    <s v="BP Dar es salaam Filling Station"/>
    <s v="15.06.12"/>
    <n v="187000"/>
    <s v="DFID"/>
    <m/>
    <x v="0"/>
    <x v="0"/>
    <s v="Vehicle No: DFP 2598"/>
  </r>
  <r>
    <n v="91"/>
    <s v=" 03.04.12"/>
    <s v="Vehicles"/>
    <x v="39"/>
    <s v="Masjid Islamiya Mbagala"/>
    <s v=" 15.06.12"/>
    <n v="15000"/>
    <s v="DFID"/>
    <m/>
    <x v="0"/>
    <x v="0"/>
    <s v="Vehicle No: T729 BLM"/>
  </r>
  <r>
    <n v="91"/>
    <s v=" 03.04.12"/>
    <s v="Coordination + Admin"/>
    <x v="42"/>
    <s v="AS MM CALL SERVICE"/>
    <s v=" 01.06.12"/>
    <n v="500000"/>
    <s v="DFID"/>
    <m/>
    <x v="0"/>
    <x v="0"/>
    <s v="SCI / MOHSW"/>
  </r>
  <r>
    <n v="91"/>
    <s v=" 03.04.12"/>
    <s v="Stationery + Supplies"/>
    <x v="46"/>
    <s v="B &amp; F Stationery"/>
    <s v=" 04.06.12"/>
    <n v="1600000"/>
    <s v="DFID"/>
    <m/>
    <x v="0"/>
    <x v="0"/>
    <s v="SCI / MOHSW Box 9083"/>
  </r>
  <r>
    <n v="91"/>
    <s v=" 03.04.12"/>
    <s v="Stationery + Supplies"/>
    <x v="21"/>
    <s v="New Zahir Restaurant"/>
    <s v=" 07.06.12"/>
    <n v="20000"/>
    <s v="DFID"/>
    <m/>
    <x v="0"/>
    <x v="0"/>
    <s v="SCI Box 9083 DSM"/>
  </r>
  <r>
    <n v="91"/>
    <s v=" 03.04.12"/>
    <s v="Stationery + Supplies"/>
    <x v="21"/>
    <s v="New Zahir Restaurant"/>
    <s v=" 11.06.12"/>
    <n v="9100"/>
    <s v="DFID"/>
    <m/>
    <x v="0"/>
    <x v="0"/>
    <s v="SCI Box 9083 DSM"/>
  </r>
  <r>
    <n v="91"/>
    <s v=" 03.04.12"/>
    <s v="Stationery + Supplies"/>
    <x v="13"/>
    <s v="Tahfif School Supplies Ltd"/>
    <s v=" 13.06.12"/>
    <n v="5000"/>
    <s v="DFID"/>
    <m/>
    <x v="0"/>
    <x v="0"/>
    <s v="Box 2355"/>
  </r>
  <r>
    <n v="91"/>
    <s v=" 03.04.12"/>
    <s v="Vehicles"/>
    <x v="0"/>
    <s v="Oil Com Service Station "/>
    <s v=" 02.05.12"/>
    <n v="183000"/>
    <s v="DFID"/>
    <m/>
    <x v="0"/>
    <x v="0"/>
    <s v="Vehicle No: DFP 2598"/>
  </r>
  <r>
    <n v="91"/>
    <s v=" 03.04.12"/>
    <s v="Vehicles"/>
    <x v="0"/>
    <s v="Total Service Station "/>
    <s v=" 07.05.12"/>
    <n v="175000"/>
    <s v="DFID"/>
    <m/>
    <x v="0"/>
    <x v="0"/>
    <s v="Vehicle No: DFP 2598"/>
  </r>
  <r>
    <n v="91"/>
    <s v=" 03.04.12"/>
    <s v="Vehicles"/>
    <x v="47"/>
    <s v="Oryx Pwani Service Station"/>
    <s v=" 09.05.12"/>
    <n v="18000"/>
    <s v="DFID"/>
    <m/>
    <x v="0"/>
    <x v="0"/>
    <s v="Vehicle No: DFP 2598"/>
  </r>
  <r>
    <n v="91"/>
    <s v=" 03.04.12"/>
    <s v="Vehicles"/>
    <x v="0"/>
    <s v="Bp Bashiru Filling Station"/>
    <s v=" 09.05.12"/>
    <n v="144000"/>
    <s v="DFID"/>
    <m/>
    <x v="0"/>
    <x v="0"/>
    <s v="Vehicle No: DFP 2598"/>
  </r>
  <r>
    <n v="91"/>
    <s v=" 03.04.12"/>
    <s v="Vehicles"/>
    <x v="0"/>
    <s v="Bp Dar es Salaam Filling Station"/>
    <s v=" 12.05.12"/>
    <n v="162000"/>
    <s v="DFID"/>
    <m/>
    <x v="0"/>
    <x v="0"/>
    <s v="Vehicle No: DFP 2598"/>
  </r>
  <r>
    <n v="91"/>
    <s v=" 03.04.12"/>
    <s v="Vehicles"/>
    <x v="0"/>
    <s v="Total Service Station "/>
    <s v=" 17.05.12"/>
    <n v="182000"/>
    <s v="DFID"/>
    <m/>
    <x v="0"/>
    <x v="0"/>
    <s v="Vehicle No: DFP 2598"/>
  </r>
  <r>
    <n v="91"/>
    <s v=" 03.04.12"/>
    <s v="Vehicles"/>
    <x v="0"/>
    <s v="Oryx Pwani Service Station"/>
    <s v=" 23.05.12"/>
    <n v="183000"/>
    <s v="DFID"/>
    <m/>
    <x v="0"/>
    <x v="0"/>
    <s v="Vehicle No: DFP 2598"/>
  </r>
  <r>
    <n v="91"/>
    <s v=" 03.04.12"/>
    <s v="Vehicles"/>
    <x v="39"/>
    <s v="Masjid Islamiya Mbagala"/>
    <s v=" 31.05.12"/>
    <n v="24000"/>
    <s v="DFID"/>
    <m/>
    <x v="0"/>
    <x v="0"/>
    <s v="Parking, PO Box 104656"/>
  </r>
  <r>
    <n v="91"/>
    <s v=" 03.04.12"/>
    <s v="Salaries + Allowances"/>
    <x v="48"/>
    <s v="SCI staff"/>
    <s v="07.05.12"/>
    <n v="470000"/>
    <s v="DFID"/>
    <m/>
    <x v="1"/>
    <x v="0"/>
    <s v="Stakeholder Meeting Allowance, SCI Coord, SCI FOA, SCI FDA"/>
  </r>
  <r>
    <n v="91"/>
    <s v=" 03.04.12"/>
    <s v="Salaries + Allowances"/>
    <x v="49"/>
    <s v="SCI staff"/>
    <s v="28.05.12"/>
    <n v="260000"/>
    <s v="DFID"/>
    <m/>
    <x v="2"/>
    <x v="5"/>
    <s v="NTD training, SCI Driver &amp; Field Assistant"/>
  </r>
  <r>
    <n v="91"/>
    <s v=" 03.04.12"/>
    <s v="Salaries + Allowances"/>
    <x v="41"/>
    <s v="SCI staff"/>
    <s v=" 28.05.12"/>
    <n v="960000"/>
    <s v="Programme Office Support"/>
    <s v="Central Administration"/>
    <x v="1"/>
    <x v="1"/>
    <s v="Staff Payment, SCI Coordinator"/>
  </r>
  <r>
    <n v="91"/>
    <s v=" 03.04.12"/>
    <s v="Salaries + Allowances"/>
    <x v="41"/>
    <s v="SCI staff"/>
    <s v=" 28.05.12"/>
    <n v="720000"/>
    <s v="Programme Office Support"/>
    <s v="Central Administration"/>
    <x v="0"/>
    <x v="0"/>
    <s v="Staff Payment, SCI Financial &amp; Office Assistant"/>
  </r>
  <r>
    <n v="91"/>
    <s v=" 03.04.12"/>
    <s v="Salaries + Allowances"/>
    <x v="41"/>
    <s v="SCI staff"/>
    <s v=" 28.05.12"/>
    <n v="720000"/>
    <s v="Programme Office Support"/>
    <s v="Central Administration"/>
    <x v="1"/>
    <x v="1"/>
    <s v="Staff Payment, SCI Driver &amp; Field Assistant"/>
  </r>
  <r>
    <n v="91"/>
    <s v=" 03.04.12"/>
    <s v="Coordination + Admin"/>
    <x v="42"/>
    <s v="AS MM CALL SERVICE"/>
    <s v=" 07.05.12"/>
    <n v="700000"/>
    <s v="DFID"/>
    <m/>
    <x v="0"/>
    <x v="0"/>
    <s v="SCI Box 9083"/>
  </r>
  <r>
    <n v="91"/>
    <s v=" 03.04.12"/>
    <s v="Coordination + Admin"/>
    <x v="21"/>
    <s v="New Zahir Restaurant"/>
    <s v=" 15.05.12"/>
    <n v="25000"/>
    <s v="DFID"/>
    <m/>
    <x v="0"/>
    <x v="0"/>
    <s v="Box 83"/>
  </r>
  <r>
    <n v="91"/>
    <s v=" 03.04.12"/>
    <s v="Coordination + Admin"/>
    <x v="21"/>
    <s v="New Zahir Restaurant"/>
    <s v=" 13.05.12"/>
    <n v="13000"/>
    <s v="DFID"/>
    <n v="20000000"/>
    <x v="0"/>
    <x v="0"/>
    <s v="Box 83"/>
  </r>
  <r>
    <n v="92"/>
    <s v="25.06.12"/>
    <s v="Vehicles"/>
    <x v="0"/>
    <s v="BP Filling Station"/>
    <m/>
    <n v="184000"/>
    <s v="PCD"/>
    <m/>
    <x v="0"/>
    <x v="0"/>
    <s v="Vehicle No: DFP 2598"/>
  </r>
  <r>
    <n v="92"/>
    <s v="25.06.12"/>
    <s v="Vehicles"/>
    <x v="0"/>
    <s v="BP Filling Station"/>
    <m/>
    <n v="182000"/>
    <s v="PCD"/>
    <m/>
    <x v="0"/>
    <x v="0"/>
    <s v="Vehicle No: DFP 2598"/>
  </r>
  <r>
    <n v="92"/>
    <s v="25.06.12"/>
    <s v="Vehicles"/>
    <x v="0"/>
    <s v="BP Filling Station"/>
    <m/>
    <n v="180000"/>
    <s v="PCD"/>
    <m/>
    <x v="0"/>
    <x v="0"/>
    <s v="Vehicle No: DFP 2598"/>
  </r>
  <r>
    <n v="92"/>
    <s v="25.06.12"/>
    <s v="Vehicles"/>
    <x v="3"/>
    <m/>
    <m/>
    <n v="455000"/>
    <s v="PCD"/>
    <m/>
    <x v="0"/>
    <x v="0"/>
    <s v="SCI Box 9083"/>
  </r>
  <r>
    <n v="92"/>
    <s v="25.06.12"/>
    <s v="Vehicles"/>
    <x v="0"/>
    <s v="BP Filling Station"/>
    <m/>
    <n v="181000"/>
    <s v="PCD"/>
    <m/>
    <x v="0"/>
    <x v="0"/>
    <s v="Vehicle No: DFP 9001"/>
  </r>
  <r>
    <n v="92"/>
    <s v="25.06.12"/>
    <s v="Vehicles"/>
    <x v="0"/>
    <s v="BP Filling Station"/>
    <m/>
    <n v="127000"/>
    <s v="PCD"/>
    <m/>
    <x v="0"/>
    <x v="0"/>
    <s v="Vehicle No: DFP 9001"/>
  </r>
  <r>
    <n v="92"/>
    <s v="25.06.12"/>
    <s v="Vehicles"/>
    <x v="3"/>
    <m/>
    <m/>
    <n v="1640000"/>
    <s v="PCD"/>
    <m/>
    <x v="0"/>
    <x v="0"/>
    <s v="SCI Box 9083"/>
  </r>
  <r>
    <n v="92"/>
    <s v="25.06.12"/>
    <s v="Vehicles"/>
    <x v="20"/>
    <m/>
    <m/>
    <n v="4000"/>
    <s v="PCD"/>
    <m/>
    <x v="0"/>
    <x v="0"/>
    <s v="SCI"/>
  </r>
  <r>
    <n v="92"/>
    <s v="25.06.12"/>
    <s v="Vehicles"/>
    <x v="50"/>
    <m/>
    <m/>
    <n v="396480"/>
    <s v="PCD"/>
    <m/>
    <x v="0"/>
    <x v="0"/>
    <s v="SCI Box 9083"/>
  </r>
  <r>
    <n v="92"/>
    <s v="25.06.12"/>
    <s v="Vehicles"/>
    <x v="0"/>
    <m/>
    <m/>
    <n v="174352"/>
    <s v="PCD"/>
    <m/>
    <x v="0"/>
    <x v="0"/>
    <s v="Vehicle No: DFP 9001"/>
  </r>
  <r>
    <n v="92"/>
    <s v="25.06.12"/>
    <s v="Vehicles"/>
    <x v="51"/>
    <m/>
    <m/>
    <n v="882168"/>
    <s v="PCD"/>
    <m/>
    <x v="0"/>
    <x v="0"/>
    <s v="SCI Box 9083 DSM"/>
  </r>
  <r>
    <n v="92"/>
    <s v="25.06.12"/>
    <s v="Vehicles"/>
    <x v="39"/>
    <m/>
    <m/>
    <n v="25000"/>
    <s v="PCD"/>
    <m/>
    <x v="0"/>
    <x v="0"/>
    <s v="Vehicle No: DFP 2598"/>
  </r>
  <r>
    <n v="92"/>
    <s v="25.06.12"/>
    <s v="Salaries + Allowances"/>
    <x v="4"/>
    <s v="SCI staff"/>
    <m/>
    <n v="960000"/>
    <s v="Programme Office Support"/>
    <s v="Central Administration"/>
    <x v="1"/>
    <x v="1"/>
    <s v="Staff Payment, SCI Coordinator"/>
  </r>
  <r>
    <n v="92"/>
    <s v="25.06.12"/>
    <s v="Salaries + Allowances"/>
    <x v="4"/>
    <s v="SCI staff"/>
    <m/>
    <n v="720000"/>
    <s v="Programme Office Support"/>
    <s v="Central Administration"/>
    <x v="0"/>
    <x v="0"/>
    <s v="Staff Payment, SCI Financial &amp; Office Assistant"/>
  </r>
  <r>
    <n v="92"/>
    <s v="25.06.12"/>
    <s v="Salaries + Allowances"/>
    <x v="4"/>
    <s v="SCI staff"/>
    <m/>
    <n v="720000"/>
    <s v="Programme Office Support"/>
    <s v="Central Administration"/>
    <x v="1"/>
    <x v="1"/>
    <s v="Staff Payment, SCI Driver &amp; Field Assistant"/>
  </r>
  <r>
    <n v="92"/>
    <s v="25.06.12"/>
    <s v="Coordination + Admin"/>
    <x v="42"/>
    <m/>
    <m/>
    <n v="450000"/>
    <s v="PCD"/>
    <m/>
    <x v="0"/>
    <x v="0"/>
    <s v="SCI Box 9083 DSM"/>
  </r>
  <r>
    <n v="92"/>
    <s v="25.06.12"/>
    <s v="Stationery + Supplies"/>
    <x v="21"/>
    <m/>
    <m/>
    <n v="13700"/>
    <s v="PCD"/>
    <m/>
    <x v="0"/>
    <x v="0"/>
    <s v="SCI"/>
  </r>
  <r>
    <n v="92"/>
    <s v="25.06.12"/>
    <s v="Stationery + Supplies"/>
    <x v="52"/>
    <m/>
    <m/>
    <n v="38000"/>
    <s v="PCD"/>
    <m/>
    <x v="0"/>
    <x v="0"/>
    <s v="SCI Box 9083 DSM"/>
  </r>
  <r>
    <n v="92"/>
    <s v="25.06.12"/>
    <s v="Stationery + Supplies"/>
    <x v="53"/>
    <m/>
    <m/>
    <n v="23000"/>
    <s v="PCD"/>
    <m/>
    <x v="0"/>
    <x v="0"/>
    <s v="SCI Box 9083 DSM"/>
  </r>
  <r>
    <n v="92"/>
    <s v="25.06.12"/>
    <s v="Stationery + Supplies"/>
    <x v="21"/>
    <m/>
    <m/>
    <n v="35000"/>
    <s v="PCD"/>
    <m/>
    <x v="0"/>
    <x v="0"/>
    <s v="SCI DSM"/>
  </r>
  <r>
    <n v="92"/>
    <s v="25.06.12"/>
    <s v="Stationery + Supplies"/>
    <x v="21"/>
    <m/>
    <m/>
    <n v="23000"/>
    <s v="PCD"/>
    <m/>
    <x v="0"/>
    <x v="0"/>
    <s v="SCI DSM"/>
  </r>
  <r>
    <n v="92"/>
    <s v="25.06.12"/>
    <s v="Stationery + Supplies"/>
    <x v="54"/>
    <m/>
    <m/>
    <n v="30000"/>
    <s v="PCD"/>
    <m/>
    <x v="0"/>
    <x v="0"/>
    <s v="SCI DSM"/>
  </r>
  <r>
    <n v="92"/>
    <s v="25.06.12"/>
    <s v="Stationery + Supplies"/>
    <x v="55"/>
    <m/>
    <m/>
    <n v="16000"/>
    <s v="PCD"/>
    <m/>
    <x v="0"/>
    <x v="0"/>
    <s v="SCI DSM"/>
  </r>
  <r>
    <n v="92"/>
    <s v="25.06.12"/>
    <s v="Vehicles"/>
    <x v="0"/>
    <m/>
    <m/>
    <n v="189000"/>
    <s v="PCD"/>
    <m/>
    <x v="0"/>
    <x v="0"/>
    <s v="Vehicle No: DFP 2598"/>
  </r>
  <r>
    <n v="92"/>
    <s v="25.06.12"/>
    <s v="Vehicles"/>
    <x v="0"/>
    <m/>
    <m/>
    <n v="185000"/>
    <s v="PCD"/>
    <m/>
    <x v="0"/>
    <x v="0"/>
    <s v="Vehicle No: DFP 2598"/>
  </r>
  <r>
    <n v="92"/>
    <s v="25.06.12"/>
    <s v="Vehicles"/>
    <x v="56"/>
    <m/>
    <m/>
    <n v="50000"/>
    <s v="PCD"/>
    <m/>
    <x v="0"/>
    <x v="0"/>
    <s v="Vehicle No: DFP 2598"/>
  </r>
  <r>
    <n v="92"/>
    <s v="25.06.12"/>
    <s v="Vehicles"/>
    <x v="56"/>
    <m/>
    <m/>
    <n v="50000"/>
    <s v="PCD"/>
    <m/>
    <x v="0"/>
    <x v="0"/>
    <s v="Vehicle No: DFP 2598"/>
  </r>
  <r>
    <n v="92"/>
    <s v="25.06.12"/>
    <s v="Vehicles"/>
    <x v="39"/>
    <m/>
    <m/>
    <n v="15000"/>
    <s v="PCD"/>
    <m/>
    <x v="0"/>
    <x v="0"/>
    <s v="Parking, PO Box 104656"/>
  </r>
  <r>
    <n v="92"/>
    <s v="30.07.12"/>
    <s v="Salaries + Allowances"/>
    <x v="4"/>
    <s v="SCI staff"/>
    <m/>
    <n v="960000"/>
    <s v="Programme Office Support"/>
    <s v="Central Administration"/>
    <x v="1"/>
    <x v="1"/>
    <s v="Staff Payment, SCI Coordinator"/>
  </r>
  <r>
    <n v="92"/>
    <s v="30.07.12"/>
    <s v="Salaries + Allowances"/>
    <x v="4"/>
    <s v="SCI staff"/>
    <m/>
    <n v="720000"/>
    <s v="Programme Office Support"/>
    <s v="Central Administration"/>
    <x v="0"/>
    <x v="0"/>
    <s v="Staff Payment, SCI Financial &amp; Office Assistant"/>
  </r>
  <r>
    <n v="92"/>
    <s v="30.07.12"/>
    <s v="Salaries + Allowances"/>
    <x v="4"/>
    <s v="SCI staff"/>
    <m/>
    <n v="720000"/>
    <s v="Programme Office Support"/>
    <s v="Central Administration"/>
    <x v="1"/>
    <x v="1"/>
    <s v="Staff Payment, SCI Driver &amp; Field Assistant"/>
  </r>
  <r>
    <n v="92"/>
    <s v="25.06.12"/>
    <s v="Coordination + Admin"/>
    <x v="42"/>
    <m/>
    <m/>
    <n v="450000"/>
    <s v="PCD"/>
    <m/>
    <x v="0"/>
    <x v="0"/>
    <s v="SCI / MOHSW Box 9083"/>
  </r>
  <r>
    <n v="92"/>
    <s v="25.06.12"/>
    <s v="Stationery + Supplies"/>
    <x v="57"/>
    <m/>
    <m/>
    <n v="65000"/>
    <s v="PCD"/>
    <m/>
    <x v="0"/>
    <x v="0"/>
    <s v="SCI Box 9083"/>
  </r>
  <r>
    <n v="92"/>
    <s v="25.06.12"/>
    <s v="Stationery + Supplies"/>
    <x v="58"/>
    <m/>
    <m/>
    <n v="336300"/>
    <s v="PCD"/>
    <n v="11200000"/>
    <x v="0"/>
    <x v="0"/>
    <s v="SCI"/>
  </r>
  <r>
    <n v="93"/>
    <s v="21.07.12"/>
    <s v="Vehicles"/>
    <x v="0"/>
    <m/>
    <m/>
    <n v="100000"/>
    <s v="PCD"/>
    <m/>
    <x v="0"/>
    <x v="0"/>
    <s v="Vechile No: DFP 9001"/>
  </r>
  <r>
    <n v="93"/>
    <s v="21.07.12"/>
    <s v="Vehicles"/>
    <x v="0"/>
    <m/>
    <m/>
    <n v="100000"/>
    <s v="PCD"/>
    <m/>
    <x v="0"/>
    <x v="0"/>
    <s v="Vechile No: DFP 6598"/>
  </r>
  <r>
    <n v="93"/>
    <s v="21.07.12"/>
    <s v="Vehicles"/>
    <x v="0"/>
    <m/>
    <m/>
    <n v="40000"/>
    <s v="PCD"/>
    <m/>
    <x v="0"/>
    <x v="0"/>
    <s v="Vechile No: T783CBB"/>
  </r>
  <r>
    <n v="93"/>
    <s v="21.07.12"/>
    <s v="Vehicles"/>
    <x v="0"/>
    <m/>
    <m/>
    <n v="60000"/>
    <s v="PCD"/>
    <m/>
    <x v="0"/>
    <x v="0"/>
    <s v="Vechile No: T895 ATL"/>
  </r>
  <r>
    <n v="93"/>
    <s v="21.07.12"/>
    <s v="Vehicles"/>
    <x v="0"/>
    <m/>
    <m/>
    <n v="120000"/>
    <s v="PCD"/>
    <m/>
    <x v="0"/>
    <x v="0"/>
    <s v="Vechile No: STK 4410"/>
  </r>
  <r>
    <n v="93"/>
    <s v="21.07.12"/>
    <s v="Vehicles"/>
    <x v="59"/>
    <m/>
    <m/>
    <n v="1592200"/>
    <s v="PCD"/>
    <m/>
    <x v="0"/>
    <x v="0"/>
    <s v="Travel"/>
  </r>
  <r>
    <n v="93"/>
    <s v="21.07.12"/>
    <s v="Vehicles"/>
    <x v="0"/>
    <m/>
    <m/>
    <n v="102000"/>
    <s v="PCD"/>
    <m/>
    <x v="0"/>
    <x v="0"/>
    <s v="Vechile No: STK 4410"/>
  </r>
  <r>
    <n v="93"/>
    <s v="21.07.12"/>
    <s v="Vehicles"/>
    <x v="0"/>
    <m/>
    <m/>
    <n v="102000"/>
    <s v="PCD"/>
    <m/>
    <x v="0"/>
    <x v="0"/>
    <s v="Vechile No: DFP 9001"/>
  </r>
  <r>
    <n v="93"/>
    <s v="21.07.12"/>
    <s v="Vehicles"/>
    <x v="0"/>
    <m/>
    <m/>
    <n v="102000"/>
    <s v="PCD"/>
    <m/>
    <x v="0"/>
    <x v="0"/>
    <s v="Vechile No: DFP 6598"/>
  </r>
  <r>
    <n v="93"/>
    <s v="21.07.12"/>
    <s v="Salaries + Allowances"/>
    <x v="60"/>
    <s v="SCI staff"/>
    <m/>
    <n v="600000"/>
    <s v="PCD"/>
    <m/>
    <x v="2"/>
    <x v="5"/>
    <s v="DSM and Mwanza School Health Coordinators training at Kibaha, MOHSW"/>
  </r>
  <r>
    <n v="93"/>
    <s v="21.07.12"/>
    <s v="Salaries + Allowances"/>
    <x v="29"/>
    <s v="RSHC &amp; DSHC"/>
    <m/>
    <n v="2160000"/>
    <s v="PCD"/>
    <m/>
    <x v="2"/>
    <x v="5"/>
    <s v="DSM and Mwanza School Health Coordinators training at Kibaha, DSHC, RAO"/>
  </r>
  <r>
    <n v="93"/>
    <s v="21.07.12"/>
    <s v="Salaries + Allowances"/>
    <x v="29"/>
    <s v="RSHC &amp; DSHC"/>
    <m/>
    <n v="6400000"/>
    <s v="PCD"/>
    <m/>
    <x v="2"/>
    <x v="5"/>
    <s v="DSM and Mwanza School Health Coordinators training at Kibaha, DSHC"/>
  </r>
  <r>
    <n v="93"/>
    <s v="21.07.12"/>
    <s v="Salaries + Allowances"/>
    <x v="29"/>
    <s v="Secretary MOHSW"/>
    <m/>
    <n v="620000"/>
    <s v="PCD"/>
    <m/>
    <x v="2"/>
    <x v="5"/>
    <s v="DSM and Mwanza School Health Coordinators training at Kibaha, MOHSW"/>
  </r>
  <r>
    <n v="93"/>
    <s v="21.07.12"/>
    <s v="Salaries + Allowances"/>
    <x v="29"/>
    <s v="SCI staff"/>
    <m/>
    <n v="520000"/>
    <s v="PCD"/>
    <m/>
    <x v="2"/>
    <x v="5"/>
    <s v="DSM and Mwanza School Health Coordinators training at Kibaha, MOHSW"/>
  </r>
  <r>
    <n v="93"/>
    <s v="21.07.12"/>
    <s v="Salaries + Allowances"/>
    <x v="29"/>
    <s v="Facilitators"/>
    <m/>
    <n v="2240000"/>
    <s v="PCD"/>
    <m/>
    <x v="2"/>
    <x v="5"/>
    <s v="DSM and Mwanza School Health Coordinators training at Kibaha, MOHSW"/>
  </r>
  <r>
    <n v="93"/>
    <s v="21.07.12"/>
    <s v="Salaries + Allowances"/>
    <x v="29"/>
    <s v="Facilitators"/>
    <m/>
    <n v="1120000"/>
    <s v="PCD"/>
    <m/>
    <x v="2"/>
    <x v="5"/>
    <s v="DSM and Mwanza School Health Coordinators training at Kibaha, MOHSW"/>
  </r>
  <r>
    <n v="93"/>
    <s v="21.07.12"/>
    <s v="Salaries + Allowances"/>
    <x v="29"/>
    <s v="SCI staff"/>
    <m/>
    <n v="260000"/>
    <s v="PCD"/>
    <m/>
    <x v="2"/>
    <x v="5"/>
    <s v="DSM and Mwanza School Health Coordinators training at Kibaha, MOHSW"/>
  </r>
  <r>
    <n v="93"/>
    <s v="21.07.12"/>
    <s v="Salaries + Allowances"/>
    <x v="29"/>
    <s v="Secretary MOHSW"/>
    <m/>
    <n v="310000"/>
    <s v="PCD"/>
    <m/>
    <x v="2"/>
    <x v="5"/>
    <s v="DSM and Mwanza School Health Coordinators training at Kibaha, MOHSW"/>
  </r>
  <r>
    <n v="93"/>
    <s v="21.07.12"/>
    <s v="Coordination + Admin"/>
    <x v="42"/>
    <m/>
    <m/>
    <n v="100000"/>
    <s v="PCD"/>
    <m/>
    <x v="0"/>
    <x v="0"/>
    <s v="SCI Box 9083 DSM"/>
  </r>
  <r>
    <n v="93"/>
    <s v="21.07.12"/>
    <s v="Stationery + Supplies"/>
    <x v="13"/>
    <m/>
    <m/>
    <n v="191800"/>
    <s v="PCD"/>
    <m/>
    <x v="2"/>
    <x v="5"/>
    <s v="DSM and Mwanza School Health Coordinators training at Kibaha"/>
  </r>
  <r>
    <n v="93"/>
    <s v="21.07.12"/>
    <s v="Stationery + Supplies"/>
    <x v="13"/>
    <m/>
    <m/>
    <n v="65000"/>
    <s v="PCD"/>
    <m/>
    <x v="0"/>
    <x v="0"/>
    <s v="SCI MOHSW Box 9083 DSM"/>
  </r>
  <r>
    <n v="93"/>
    <s v="21.07.12"/>
    <s v="Stationery + Supplies"/>
    <x v="61"/>
    <m/>
    <m/>
    <n v="4095000"/>
    <s v="PCD"/>
    <n v="21000000"/>
    <x v="0"/>
    <x v="0"/>
    <s v="SCI Box 9083 DSM"/>
  </r>
  <r>
    <n v="94"/>
    <s v=" 10.08.12"/>
    <s v="Vehicles"/>
    <x v="0"/>
    <s v="BP Ocean Road"/>
    <s v=" 06.06.12"/>
    <n v="160000"/>
    <s v="DFID"/>
    <m/>
    <x v="0"/>
    <x v="0"/>
    <s v="Vehicle No: DFP 9001"/>
  </r>
  <r>
    <n v="94"/>
    <s v=" 10.08.12"/>
    <s v="Vehicles"/>
    <x v="0"/>
    <s v="BP Ocean Road"/>
    <s v=" 13.08.12"/>
    <n v="156000"/>
    <s v="DFID"/>
    <m/>
    <x v="0"/>
    <x v="0"/>
    <s v="Vehicle No: DFP 9001"/>
  </r>
  <r>
    <n v="94"/>
    <s v=" 10.08.12"/>
    <s v="Vehicles"/>
    <x v="0"/>
    <s v="BP Ocean Road"/>
    <s v=" 17.08.12"/>
    <n v="170000"/>
    <s v="DFID"/>
    <m/>
    <x v="0"/>
    <x v="0"/>
    <s v="Vehicle No: DFP 9001"/>
  </r>
  <r>
    <n v="94"/>
    <s v=" 10.08.12"/>
    <s v="Vehicles"/>
    <x v="0"/>
    <s v="BP Ocean Road"/>
    <s v=" 24.08.12"/>
    <n v="165000"/>
    <s v="DFID"/>
    <m/>
    <x v="0"/>
    <x v="0"/>
    <s v="Vehicle No: DFP 9001"/>
  </r>
  <r>
    <n v="94"/>
    <s v=" 10.08.12"/>
    <s v="Vehicles"/>
    <x v="0"/>
    <s v="Oil Com Service Station"/>
    <s v=" 29.08.12"/>
    <n v="173000"/>
    <s v="DFID"/>
    <m/>
    <x v="0"/>
    <x v="0"/>
    <s v="Vehicle No: DFP 9001"/>
  </r>
  <r>
    <n v="94"/>
    <s v=" 10.08.12"/>
    <s v="Vehicles"/>
    <x v="39"/>
    <s v="Masjid Islamiya Mbagala"/>
    <s v=" 31.08.12"/>
    <n v="31000"/>
    <s v="DFID"/>
    <m/>
    <x v="0"/>
    <x v="0"/>
    <s v="Vehicle No: DFP 9001"/>
  </r>
  <r>
    <n v="94"/>
    <s v=" 10.08.12"/>
    <s v="Salaries + Allowances"/>
    <x v="41"/>
    <s v="SCI staff"/>
    <s v=" 28.08.12"/>
    <n v="960000"/>
    <s v="Programme Office Support"/>
    <s v="Central Administration"/>
    <x v="1"/>
    <x v="1"/>
    <s v="Staff Payment, SCI Coordinator"/>
  </r>
  <r>
    <n v="94"/>
    <s v=" 10.08.12"/>
    <s v="Salaries + Allowances"/>
    <x v="41"/>
    <s v="SCI staff"/>
    <s v=" 28.08.12"/>
    <n v="720000"/>
    <s v="Programme Office Support"/>
    <s v="Central Administration"/>
    <x v="0"/>
    <x v="0"/>
    <s v="Staff Payment, SCI Financial &amp; Office Assistant"/>
  </r>
  <r>
    <n v="94"/>
    <s v=" 10.08.12"/>
    <s v="Salaries + Allowances"/>
    <x v="41"/>
    <s v="SCI staff"/>
    <s v=" 28.08.12"/>
    <n v="720000"/>
    <s v="Programme Office Support"/>
    <s v="Central Administration"/>
    <x v="1"/>
    <x v="1"/>
    <s v="Staff Payment, SCI Driver &amp; Field Assistant"/>
  </r>
  <r>
    <n v="94"/>
    <s v=" 10.08.12"/>
    <s v="Coordination + Admin"/>
    <x v="42"/>
    <s v="AS MM CALL SERVICE"/>
    <s v="10.08.12"/>
    <n v="450000"/>
    <s v="DFID"/>
    <m/>
    <x v="0"/>
    <x v="0"/>
    <s v="SCI Box 9083"/>
  </r>
  <r>
    <n v="94"/>
    <s v=" 10.08.12"/>
    <s v="Stationery + Supplies"/>
    <x v="13"/>
    <s v="Choice Stationery"/>
    <s v=" 16.08.12"/>
    <n v="450000"/>
    <s v="DFID"/>
    <m/>
    <x v="0"/>
    <x v="0"/>
    <s v="SCI Box 9083"/>
  </r>
  <r>
    <n v="94"/>
    <s v="10.08.12"/>
    <s v="Vehicles"/>
    <x v="3"/>
    <m/>
    <m/>
    <n v="99120"/>
    <s v="DFID"/>
    <m/>
    <x v="0"/>
    <x v="0"/>
    <s v="SCI Box 9083 DSM"/>
  </r>
  <r>
    <n v="94"/>
    <s v="10.08.12"/>
    <s v="Vehicles"/>
    <x v="0"/>
    <m/>
    <m/>
    <n v="174000"/>
    <s v="DFID"/>
    <m/>
    <x v="0"/>
    <x v="0"/>
    <s v="Vehicle No: DFP 9001"/>
  </r>
  <r>
    <n v="94"/>
    <s v="10.08.12"/>
    <s v="Vehicles"/>
    <x v="62"/>
    <m/>
    <m/>
    <n v="28000"/>
    <s v="DFID"/>
    <m/>
    <x v="0"/>
    <x v="0"/>
    <s v="Taxi, T127AXY"/>
  </r>
  <r>
    <n v="94"/>
    <s v="10.08.12"/>
    <s v="Vehicles"/>
    <x v="62"/>
    <m/>
    <m/>
    <n v="5000"/>
    <s v="DFID"/>
    <m/>
    <x v="0"/>
    <x v="0"/>
    <s v="Taxi, T127AXY"/>
  </r>
  <r>
    <n v="94"/>
    <s v="10.08.12"/>
    <s v="Vehicles"/>
    <x v="0"/>
    <m/>
    <m/>
    <n v="57000"/>
    <s v="DFID"/>
    <m/>
    <x v="0"/>
    <x v="0"/>
    <s v="Vehicle No: T729 BLM"/>
  </r>
  <r>
    <n v="94"/>
    <s v="10.08.12"/>
    <s v="Vehicles"/>
    <x v="3"/>
    <m/>
    <m/>
    <n v="225498"/>
    <s v="DFID"/>
    <m/>
    <x v="0"/>
    <x v="0"/>
    <s v="SCI Box 9083 DSM"/>
  </r>
  <r>
    <n v="94"/>
    <s v="10.08.12"/>
    <s v="Vehicles"/>
    <x v="62"/>
    <m/>
    <m/>
    <n v="28000"/>
    <s v="DFID"/>
    <m/>
    <x v="0"/>
    <x v="0"/>
    <s v="Taxi, T233AE14"/>
  </r>
  <r>
    <n v="94"/>
    <s v="10.08.12"/>
    <s v="Vehicles"/>
    <x v="62"/>
    <m/>
    <m/>
    <n v="5000"/>
    <s v="DFID"/>
    <m/>
    <x v="0"/>
    <x v="0"/>
    <s v="Taxi, T505A0N"/>
  </r>
  <r>
    <n v="94"/>
    <s v="10.08.12"/>
    <s v="Vehicles"/>
    <x v="0"/>
    <m/>
    <m/>
    <n v="185000"/>
    <s v="DFID"/>
    <m/>
    <x v="0"/>
    <x v="0"/>
    <s v="Vehicle No: DFP 9001"/>
  </r>
  <r>
    <n v="94"/>
    <s v="10.08.12"/>
    <s v="Vehicles"/>
    <x v="63"/>
    <m/>
    <m/>
    <n v="380000"/>
    <s v="DFID"/>
    <m/>
    <x v="0"/>
    <x v="0"/>
    <s v="SCI Box 9083, Vehicle No: DFP 9001"/>
  </r>
  <r>
    <n v="94"/>
    <s v="10.08.12"/>
    <s v="Vehicles"/>
    <x v="0"/>
    <m/>
    <m/>
    <n v="180000"/>
    <s v="DFID"/>
    <m/>
    <x v="0"/>
    <x v="0"/>
    <s v="Vehicle No: DFP 9001"/>
  </r>
  <r>
    <n v="94"/>
    <s v="10.08.12"/>
    <s v="Vehicles"/>
    <x v="0"/>
    <m/>
    <m/>
    <n v="191000"/>
    <s v="DFID"/>
    <m/>
    <x v="0"/>
    <x v="0"/>
    <s v="Vehicle No: DFP 9001"/>
  </r>
  <r>
    <n v="94"/>
    <s v="10.08.12"/>
    <s v="Vehicles"/>
    <x v="0"/>
    <m/>
    <m/>
    <n v="178382"/>
    <s v="DFID"/>
    <m/>
    <x v="0"/>
    <x v="0"/>
    <s v="Vehicle No: DFP 9001"/>
  </r>
  <r>
    <n v="94"/>
    <s v="10.08.12"/>
    <s v="Vehicles"/>
    <x v="0"/>
    <m/>
    <m/>
    <n v="185000"/>
    <s v="DFID"/>
    <m/>
    <x v="0"/>
    <x v="0"/>
    <s v="Vehicle No: DFP 9001"/>
  </r>
  <r>
    <n v="94"/>
    <s v="10.08.12"/>
    <s v="Vehicles"/>
    <x v="39"/>
    <m/>
    <m/>
    <n v="29000"/>
    <s v="DFID"/>
    <m/>
    <x v="0"/>
    <x v="0"/>
    <s v="Vehicle No: DFP 9001"/>
  </r>
  <r>
    <n v="94"/>
    <s v="10.08.12"/>
    <s v="Coordination + Admin"/>
    <x v="42"/>
    <m/>
    <m/>
    <n v="450000"/>
    <s v="DFID"/>
    <m/>
    <x v="0"/>
    <x v="0"/>
    <s v="SCI Box 9083 DSM"/>
  </r>
  <r>
    <n v="94"/>
    <s v=" 10.08.12"/>
    <s v="Salaries + Allowances"/>
    <x v="41"/>
    <s v="SCI staff"/>
    <s v=" 28.08.12"/>
    <n v="960000"/>
    <s v="Programme Office Support"/>
    <s v="Central Administration"/>
    <x v="1"/>
    <x v="1"/>
    <s v="Staff Payment, SCI Coordinator"/>
  </r>
  <r>
    <n v="94"/>
    <s v=" 10.08.12"/>
    <s v="Salaries + Allowances"/>
    <x v="41"/>
    <s v="SCI staff"/>
    <s v=" 28.08.12"/>
    <n v="720000"/>
    <s v="Programme Office Support"/>
    <s v="Central Administration"/>
    <x v="0"/>
    <x v="0"/>
    <s v="Staff Payment, SCI Financial &amp; Office Assistant"/>
  </r>
  <r>
    <n v="94"/>
    <s v=" 10.08.12"/>
    <s v="Salaries + Allowances"/>
    <x v="41"/>
    <s v="SCI staff"/>
    <s v=" 28.08.12"/>
    <n v="720000"/>
    <s v="Programme Office Support"/>
    <s v="Central Administration"/>
    <x v="1"/>
    <x v="1"/>
    <s v="Staff Payment, SCI Driver &amp; Field Assistant"/>
  </r>
  <r>
    <n v="94"/>
    <s v="10.08.12"/>
    <s v="Stationery + Supplies"/>
    <x v="64"/>
    <m/>
    <m/>
    <n v="368000"/>
    <s v="DFID"/>
    <m/>
    <x v="0"/>
    <x v="0"/>
    <s v="SCI Box 9083 DSM"/>
  </r>
  <r>
    <n v="94"/>
    <s v="10.08.12"/>
    <s v="Stationery + Supplies"/>
    <x v="21"/>
    <m/>
    <m/>
    <n v="25000"/>
    <s v="DFID"/>
    <m/>
    <x v="0"/>
    <x v="0"/>
    <s v="Box 9083 DSM"/>
  </r>
  <r>
    <n v="94"/>
    <s v="10.08.12"/>
    <s v="Stationery + Supplies"/>
    <x v="21"/>
    <m/>
    <m/>
    <n v="30000"/>
    <s v="DFID"/>
    <m/>
    <x v="0"/>
    <x v="0"/>
    <s v="Box 9083 DSM"/>
  </r>
  <r>
    <n v="94"/>
    <s v="10.08.12"/>
    <s v="Stationery + Supplies"/>
    <x v="21"/>
    <m/>
    <m/>
    <n v="27000"/>
    <s v="DFID"/>
    <m/>
    <x v="0"/>
    <x v="0"/>
    <s v="Box 9083 DSM"/>
  </r>
  <r>
    <n v="94"/>
    <s v="10.08.12"/>
    <s v="Stationery + Supplies"/>
    <x v="21"/>
    <m/>
    <m/>
    <n v="17500"/>
    <s v="DFID"/>
    <m/>
    <x v="0"/>
    <x v="0"/>
    <s v="SCI Box 9083 DSM"/>
  </r>
  <r>
    <n v="94"/>
    <s v="10.08.12"/>
    <s v="Stationery + Supplies"/>
    <x v="21"/>
    <m/>
    <m/>
    <n v="147500"/>
    <s v="DFID"/>
    <n v="9570000"/>
    <x v="0"/>
    <x v="0"/>
    <s v="SCI Box 9083 DSM"/>
  </r>
  <r>
    <n v="95"/>
    <s v="03.10.12"/>
    <s v="Vehicles"/>
    <x v="0"/>
    <m/>
    <m/>
    <n v="175000"/>
    <s v="PCD"/>
    <m/>
    <x v="0"/>
    <x v="0"/>
    <s v="Vehicle No: DFP 9001"/>
  </r>
  <r>
    <n v="95"/>
    <s v="03.10.12"/>
    <s v="Vehicles"/>
    <x v="0"/>
    <m/>
    <m/>
    <n v="168000"/>
    <s v="PCD"/>
    <m/>
    <x v="0"/>
    <x v="0"/>
    <s v="Vehicle No: DFP 9001"/>
  </r>
  <r>
    <n v="95"/>
    <s v="03.10.12"/>
    <s v="Vehicles"/>
    <x v="0"/>
    <m/>
    <m/>
    <n v="170000"/>
    <s v="PCD"/>
    <m/>
    <x v="0"/>
    <x v="0"/>
    <s v="Vehicle No: DFP 9001"/>
  </r>
  <r>
    <n v="95"/>
    <s v="03.10.12"/>
    <s v="Vehicles"/>
    <x v="0"/>
    <m/>
    <m/>
    <n v="174000"/>
    <s v="PCD"/>
    <m/>
    <x v="0"/>
    <x v="0"/>
    <s v="Vehicle No: DFP 9001"/>
  </r>
  <r>
    <n v="95"/>
    <s v="03.10.12"/>
    <s v="Vehicles"/>
    <x v="0"/>
    <m/>
    <m/>
    <n v="172000"/>
    <s v="PCD"/>
    <m/>
    <x v="0"/>
    <x v="0"/>
    <s v="Vehicle No: DFP 9001"/>
  </r>
  <r>
    <n v="95"/>
    <s v="03.10.12"/>
    <s v="Vehicles"/>
    <x v="0"/>
    <m/>
    <m/>
    <n v="100000"/>
    <s v="PCD"/>
    <m/>
    <x v="0"/>
    <x v="0"/>
    <s v="Vehicle No: DFP 9001"/>
  </r>
  <r>
    <n v="95"/>
    <s v="03.10.12"/>
    <s v="Vehicles"/>
    <x v="0"/>
    <m/>
    <m/>
    <n v="31000"/>
    <s v="PCD"/>
    <m/>
    <x v="0"/>
    <x v="0"/>
    <s v="Vehicle No: DFP 9001"/>
  </r>
  <r>
    <n v="95"/>
    <s v="03.10.12"/>
    <s v="Salaries + Allowances"/>
    <x v="60"/>
    <s v="MOHSW"/>
    <m/>
    <n v="160000"/>
    <s v="Programme Office Support"/>
    <s v="Central Administration"/>
    <x v="1"/>
    <x v="1"/>
    <s v="Staff Payment, SCI Coordinator"/>
  </r>
  <r>
    <n v="95"/>
    <s v="03.10.12"/>
    <s v="Salaries + Allowances"/>
    <x v="60"/>
    <s v="MOHSW"/>
    <m/>
    <n v="120000"/>
    <s v="Programme Office Support"/>
    <s v="Central Administration"/>
    <x v="0"/>
    <x v="0"/>
    <s v="Staff Payment, SCI Financial &amp; Office Assistant"/>
  </r>
  <r>
    <n v="95"/>
    <s v="03.10.12"/>
    <s v="Salaries + Allowances"/>
    <x v="60"/>
    <s v="MOHSW"/>
    <m/>
    <n v="120000"/>
    <s v="Programme Office Support"/>
    <s v="Central Administration"/>
    <x v="1"/>
    <x v="1"/>
    <s v="Staff Payment, SCI Driver &amp; Field Assistant"/>
  </r>
  <r>
    <n v="95"/>
    <s v="03.10.12"/>
    <s v="Salaries + Allowances"/>
    <x v="60"/>
    <s v="MOHSW"/>
    <m/>
    <n v="40000"/>
    <s v="Programme Office Support"/>
    <s v="Central Administration"/>
    <x v="1"/>
    <x v="1"/>
    <s v="Staff Payment, SCI Coordinator"/>
  </r>
  <r>
    <n v="95"/>
    <s v="03.10.12"/>
    <s v="Salaries + Allowances"/>
    <x v="60"/>
    <s v="MOHSW"/>
    <m/>
    <n v="30000"/>
    <s v="Programme Office Support"/>
    <s v="Central Administration"/>
    <x v="0"/>
    <x v="0"/>
    <s v="Staff Payment, SCI Financial &amp; Office Assistant"/>
  </r>
  <r>
    <n v="95"/>
    <s v="03.10.12"/>
    <s v="Salaries + Allowances"/>
    <x v="60"/>
    <s v="MOHSW"/>
    <m/>
    <n v="30000"/>
    <s v="Programme Office Support"/>
    <s v="Central Administration"/>
    <x v="1"/>
    <x v="1"/>
    <s v="Staff Payment, SCI Driver &amp; Field Assistant"/>
  </r>
  <r>
    <n v="95"/>
    <s v="03.10.12"/>
    <s v="Salaries + Allowances"/>
    <x v="4"/>
    <m/>
    <m/>
    <n v="960000"/>
    <s v="Programme Office Support"/>
    <s v="Central Administration"/>
    <x v="1"/>
    <x v="1"/>
    <s v="Staff Payment, SCI Coordinator"/>
  </r>
  <r>
    <n v="95"/>
    <s v="03.10.12"/>
    <s v="Salaries + Allowances"/>
    <x v="4"/>
    <m/>
    <m/>
    <n v="720000"/>
    <s v="Programme Office Support"/>
    <s v="Central Administration"/>
    <x v="0"/>
    <x v="0"/>
    <s v="Staff Payment, SCI Financial &amp; Office Assistant"/>
  </r>
  <r>
    <n v="95"/>
    <s v="03.10.12"/>
    <s v="Salaries + Allowances"/>
    <x v="4"/>
    <m/>
    <m/>
    <n v="720000"/>
    <s v="Programme Office Support"/>
    <s v="Central Administration"/>
    <x v="1"/>
    <x v="1"/>
    <s v="Staff Payment, SCI Driver &amp; Field Assistant"/>
  </r>
  <r>
    <n v="95"/>
    <s v="03.10.12"/>
    <s v="Coordination + Admin"/>
    <x v="42"/>
    <m/>
    <m/>
    <n v="570000"/>
    <s v="PCD"/>
    <m/>
    <x v="0"/>
    <x v="0"/>
    <s v="SCI Box 9083 DSM"/>
  </r>
  <r>
    <n v="95"/>
    <s v="03.10.12"/>
    <s v="Stationery + Supplies"/>
    <x v="21"/>
    <m/>
    <m/>
    <n v="35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Box 83"/>
  </r>
  <r>
    <n v="95"/>
    <s v="03.10.12"/>
    <s v="Stationery + Supplies"/>
    <x v="21"/>
    <m/>
    <m/>
    <n v="35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34"/>
    <m/>
    <m/>
    <n v="300000"/>
    <s v="PCD"/>
    <m/>
    <x v="0"/>
    <x v="0"/>
    <s v="SCI Box 9083 DSM"/>
  </r>
  <r>
    <n v="95"/>
    <s v="03.10.12"/>
    <s v="Stationery + Supplies"/>
    <x v="34"/>
    <m/>
    <m/>
    <n v="24000"/>
    <s v="PCD"/>
    <m/>
    <x v="0"/>
    <x v="0"/>
    <s v="SCI, RC 10122918"/>
  </r>
  <r>
    <n v="95"/>
    <s v="03.10.12"/>
    <s v="Stationery + Supplies"/>
    <x v="34"/>
    <m/>
    <m/>
    <n v="48000"/>
    <s v="PCD"/>
    <m/>
    <x v="0"/>
    <x v="0"/>
    <s v="SCI MOHSW DSM"/>
  </r>
  <r>
    <n v="95"/>
    <s v="03.10.12"/>
    <s v="Stationery + Supplies"/>
    <x v="34"/>
    <m/>
    <m/>
    <n v="3640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21"/>
    <m/>
    <m/>
    <n v="30000"/>
    <s v="PCD"/>
    <m/>
    <x v="0"/>
    <x v="0"/>
    <s v="SCI Box 9083 DSM"/>
  </r>
  <r>
    <n v="95"/>
    <s v="03.10.12"/>
    <s v="Stationery + Supplies"/>
    <x v="32"/>
    <m/>
    <m/>
    <n v="30000"/>
    <s v="PCD"/>
    <m/>
    <x v="0"/>
    <x v="0"/>
    <s v="SCI Box 9083 DSM"/>
  </r>
  <r>
    <n v="95"/>
    <s v="03.10.12"/>
    <s v="Stationery + Supplies"/>
    <x v="21"/>
    <m/>
    <m/>
    <n v="9500"/>
    <s v="PCD"/>
    <n v="8760000"/>
    <x v="0"/>
    <x v="0"/>
    <s v="SCI Box 9083 DSM"/>
  </r>
  <r>
    <n v="96"/>
    <s v=" 02.11.12"/>
    <s v="Vehicles"/>
    <x v="0"/>
    <s v="GBP Tanzania Ltd"/>
    <s v=" 02.11.12"/>
    <n v="175000"/>
    <s v="DFID"/>
    <m/>
    <x v="0"/>
    <x v="0"/>
    <s v="Vehicle No: DFP 9001"/>
  </r>
  <r>
    <n v="96"/>
    <s v=" 02.11.12"/>
    <s v="Vehicles"/>
    <x v="65"/>
    <s v="CMC Automobiles Ltd"/>
    <s v=" 07.11.12"/>
    <n v="326331"/>
    <s v="DFID"/>
    <m/>
    <x v="0"/>
    <x v="0"/>
    <s v="Vehicle No: DFP 9001, SCI 9083 DSM"/>
  </r>
  <r>
    <n v="96"/>
    <s v=" 02.11.12"/>
    <s v="Vehicles"/>
    <x v="0"/>
    <s v="Puma Taifa Service Station"/>
    <s v=" 08.11.12"/>
    <n v="177528"/>
    <s v="DFID"/>
    <m/>
    <x v="0"/>
    <x v="0"/>
    <s v="Vehicle No: DFP 9001"/>
  </r>
  <r>
    <n v="96"/>
    <s v=" 02.11.12"/>
    <s v="Vehicles"/>
    <x v="0"/>
    <s v="Zam Zam Oil Com Ltd"/>
    <s v=" 14.11.12"/>
    <n v="175000"/>
    <s v="DFID"/>
    <m/>
    <x v="0"/>
    <x v="0"/>
    <s v="Vehicle No: DFP 9001"/>
  </r>
  <r>
    <n v="96"/>
    <s v=" 02.11.12"/>
    <s v="Vehicles"/>
    <x v="66"/>
    <s v="Gapco Service Station"/>
    <s v=" 17.11.12"/>
    <n v="30000"/>
    <s v="DFID"/>
    <m/>
    <x v="0"/>
    <x v="0"/>
    <s v="Vehicle No: DFP 9001"/>
  </r>
  <r>
    <n v="96"/>
    <s v=" 02.11.12"/>
    <s v="Vehicles"/>
    <x v="0"/>
    <s v="Viluproma Investments"/>
    <s v=" 27.11.12"/>
    <n v="174000"/>
    <s v="DFID"/>
    <m/>
    <x v="0"/>
    <x v="0"/>
    <s v="Vehicle No: DFP 9001"/>
  </r>
  <r>
    <n v="96"/>
    <s v=" 02.11.12"/>
    <s v="Vehicles"/>
    <x v="20"/>
    <s v="Q Print Ltd"/>
    <s v=" 27.11.12"/>
    <n v="4000"/>
    <s v="DFID"/>
    <m/>
    <x v="0"/>
    <x v="0"/>
    <s v="SCI DSM"/>
  </r>
  <r>
    <n v="96"/>
    <s v=" 02.11.12"/>
    <s v="Vehicles"/>
    <x v="67"/>
    <s v="Jovin General Tailors/Garments"/>
    <s v=" 27.11.12"/>
    <n v="140000"/>
    <s v="DFID"/>
    <m/>
    <x v="0"/>
    <x v="0"/>
    <s v="SCI Box 9083 DSM"/>
  </r>
  <r>
    <n v="96"/>
    <s v=" 02.11.12"/>
    <s v="Vehicles"/>
    <x v="68"/>
    <s v="Surgi Medics Ltd"/>
    <s v=" 30.11.12"/>
    <n v="42000"/>
    <s v="DFID"/>
    <m/>
    <x v="0"/>
    <x v="0"/>
    <s v="SCI Box 9083 DSM"/>
  </r>
  <r>
    <n v="96"/>
    <s v=" 02.11.12"/>
    <s v="Vehicles"/>
    <x v="69"/>
    <s v="Triple H Trading"/>
    <s v=" 30.11.12"/>
    <n v="250000"/>
    <s v="DFID"/>
    <m/>
    <x v="0"/>
    <x v="0"/>
    <s v="SCI"/>
  </r>
  <r>
    <n v="96"/>
    <s v=" 02.11.12"/>
    <s v="Vehicles"/>
    <x v="0"/>
    <s v="Puma Taifa Service Station"/>
    <s v=" 30.11.12"/>
    <n v="175669.25"/>
    <s v="DFID"/>
    <m/>
    <x v="0"/>
    <x v="0"/>
    <s v="Vehicle No: DFP 9001"/>
  </r>
  <r>
    <n v="96"/>
    <s v=" 02.11.12"/>
    <s v="Vehicles"/>
    <x v="39"/>
    <s v="Masjid Islamiya Mbagala"/>
    <s v=" 30.11.12"/>
    <n v="21000"/>
    <s v="DFID"/>
    <m/>
    <x v="0"/>
    <x v="0"/>
    <s v="Vehicle No: DFP 9001"/>
  </r>
  <r>
    <n v="96"/>
    <s v=" 02.11.12"/>
    <s v="Salaries + Allowances"/>
    <x v="60"/>
    <s v="SCI staff, MOHSW"/>
    <s v=" 03.11.12"/>
    <n v="200000"/>
    <s v="Programme Office Support"/>
    <s v="Central Administration"/>
    <x v="1"/>
    <x v="1"/>
    <s v="Staff Payment, SCI Coordinator"/>
  </r>
  <r>
    <n v="96"/>
    <s v=" 02.11.12"/>
    <s v="Salaries + Allowances"/>
    <x v="60"/>
    <s v="SCI staff, MOHSW"/>
    <s v=" 03.11.12"/>
    <n v="150000"/>
    <s v="Programme Office Support"/>
    <s v="Central Administration"/>
    <x v="0"/>
    <x v="0"/>
    <s v="Staff Payment, SCI Financial &amp; Office Assistant"/>
  </r>
  <r>
    <n v="96"/>
    <s v=" 02.11.12"/>
    <s v="Salaries + Allowances"/>
    <x v="60"/>
    <s v="SCI staff, MOHSW"/>
    <s v=" 03.11.12"/>
    <n v="150000"/>
    <s v="Programme Office Support"/>
    <s v="Central Administration"/>
    <x v="1"/>
    <x v="1"/>
    <s v="Staff Payment, SCI Driver &amp; Field Assistant"/>
  </r>
  <r>
    <n v="96"/>
    <s v=" 02.11.12"/>
    <s v="Salaries + Allowances"/>
    <x v="4"/>
    <s v="SCI staff"/>
    <s v=" 29.11.12"/>
    <n v="960000"/>
    <s v="Programme Office Support"/>
    <s v="Central Administration"/>
    <x v="1"/>
    <x v="1"/>
    <s v="Staff Payment, SCI Coordinator"/>
  </r>
  <r>
    <n v="96"/>
    <s v=" 02.11.12"/>
    <s v="Salaries + Allowances"/>
    <x v="4"/>
    <s v="SCI staff"/>
    <s v=" 29.11.12"/>
    <n v="720000"/>
    <s v="Programme Office Support"/>
    <s v="Central Administration"/>
    <x v="0"/>
    <x v="0"/>
    <s v="Staff Payment, SCI Financial &amp; Office Assistant"/>
  </r>
  <r>
    <n v="96"/>
    <s v=" 02.11.12"/>
    <s v="Salaries + Allowances"/>
    <x v="4"/>
    <s v="SCI staff"/>
    <s v=" 29.11.12"/>
    <n v="720000"/>
    <s v="Programme Office Support"/>
    <s v="Central Administration"/>
    <x v="1"/>
    <x v="1"/>
    <s v="Staff Payment, SCI Driver &amp; Field Assistant"/>
  </r>
  <r>
    <n v="96"/>
    <s v=" 02.11.12"/>
    <s v="Coordination + Admin"/>
    <x v="42"/>
    <s v="AS MM CALL SERVICE"/>
    <s v=" 02.11.12"/>
    <n v="520000"/>
    <s v="DFID"/>
    <m/>
    <x v="0"/>
    <x v="0"/>
    <s v="SCI Box 9083 DSM"/>
  </r>
  <r>
    <n v="96"/>
    <s v=" 02.11.12"/>
    <s v="Stationery + Supplies"/>
    <x v="36"/>
    <s v="KUEHNE + NAGEL"/>
    <s v=" 05.11.12"/>
    <n v="359471.75"/>
    <s v="DFID"/>
    <m/>
    <x v="0"/>
    <x v="0"/>
    <s v="World Health Organisation, Box 9292, Shipment, DSM"/>
  </r>
  <r>
    <n v="96"/>
    <s v=" 02.11.12"/>
    <s v="Stationery + Supplies"/>
    <x v="21"/>
    <s v="New Zahir Restaurant"/>
    <s v=" 06.11.12"/>
    <n v="25000"/>
    <s v="DFID"/>
    <m/>
    <x v="0"/>
    <x v="0"/>
    <s v="Box 83 DSM"/>
  </r>
  <r>
    <n v="96"/>
    <s v=" 02.11.12"/>
    <s v="Stationery + Supplies"/>
    <x v="21"/>
    <s v="New Zahir Restaurant"/>
    <s v=" 09.11.12"/>
    <n v="25000"/>
    <s v="DFID"/>
    <m/>
    <x v="0"/>
    <x v="0"/>
    <s v="Box 83 DSM"/>
  </r>
  <r>
    <n v="96"/>
    <s v=" 02.11.12"/>
    <s v="Stationery + Supplies"/>
    <x v="21"/>
    <s v="Delicious Food Restaurant"/>
    <s v=" 14.11.12"/>
    <n v="17400"/>
    <s v="DFID"/>
    <m/>
    <x v="0"/>
    <x v="0"/>
    <s v="Box 76142 DSM"/>
  </r>
  <r>
    <n v="96"/>
    <s v=" 02.11.12"/>
    <s v="Stationery + Supplies"/>
    <x v="21"/>
    <s v="Delicious Food Restaurant"/>
    <s v=" 16.11.12"/>
    <n v="30700"/>
    <s v="DFID"/>
    <m/>
    <x v="0"/>
    <x v="0"/>
    <s v="Box 76142 DSM"/>
  </r>
  <r>
    <n v="96"/>
    <s v=" 02.11.12"/>
    <s v="Stationery + Supplies"/>
    <x v="70"/>
    <s v="Tanzania Posta Corporation"/>
    <s v=" 17.11.12"/>
    <n v="125000"/>
    <s v="DFID"/>
    <m/>
    <x v="0"/>
    <x v="0"/>
    <s v="SCI MOHSW Box 9083 DSM"/>
  </r>
  <r>
    <n v="96"/>
    <s v=" 02.11.12"/>
    <s v="Stationery + Supplies"/>
    <x v="71"/>
    <s v="Zamzam Stationery Supermarket"/>
    <s v=" 27.11.12"/>
    <n v="386900"/>
    <s v="DFID"/>
    <m/>
    <x v="0"/>
    <x v="0"/>
    <s v="Box 20994"/>
  </r>
  <r>
    <n v="96"/>
    <s v=" 02.11.12"/>
    <s v="Stationery + Supplies"/>
    <x v="21"/>
    <s v="Delicious Food Restaurant"/>
    <s v=" 28.11.12"/>
    <n v="23000"/>
    <s v="DFID"/>
    <m/>
    <x v="0"/>
    <x v="0"/>
    <s v="Box 76142 DSM"/>
  </r>
  <r>
    <n v="96"/>
    <s v=" 02.11.12"/>
    <s v="Stationery + Supplies"/>
    <x v="21"/>
    <s v="Delicious Food Restaurant"/>
    <s v=" 22.11.12"/>
    <n v="22000"/>
    <s v="DFID"/>
    <m/>
    <x v="0"/>
    <x v="0"/>
    <s v="Box 76142 DSM"/>
  </r>
  <r>
    <n v="96"/>
    <s v=" 02.11.12"/>
    <s v="Stationery + Supplies"/>
    <x v="72"/>
    <s v="B &amp; F Stationery"/>
    <s v=" 30.11.12"/>
    <n v="400000"/>
    <s v="DFID"/>
    <m/>
    <x v="0"/>
    <x v="0"/>
    <s v="SCI MOHSW DSM"/>
  </r>
  <r>
    <n v="96"/>
    <s v=" 02.11.12"/>
    <s v="Stationery + Supplies"/>
    <x v="73"/>
    <s v="Ngota Stationery &amp; Book Shop"/>
    <s v=" 30.11.12"/>
    <n v="180000"/>
    <s v="DFID"/>
    <m/>
    <x v="0"/>
    <x v="0"/>
    <s v="SCI"/>
  </r>
  <r>
    <n v="96"/>
    <s v=" 02.11.12"/>
    <s v="Stationery + Supplies"/>
    <x v="55"/>
    <s v="Nguki Electrical"/>
    <s v=" 30.11.12"/>
    <n v="15000"/>
    <s v="DFID"/>
    <n v="6720000"/>
    <x v="0"/>
    <x v="0"/>
    <s v="SCI MOHSW Box 9083 DSM"/>
  </r>
  <r>
    <n v="97"/>
    <s v=" 15.11.12"/>
    <s v="Vehicles"/>
    <x v="0"/>
    <s v="Puma Taifa Service Station"/>
    <s v=" 18.11.12"/>
    <n v="65000"/>
    <s v="PCD"/>
    <m/>
    <x v="0"/>
    <x v="0"/>
    <s v="Vehicle No: T783 CBB"/>
  </r>
  <r>
    <n v="97"/>
    <s v=" 15.11.12"/>
    <s v="Vehicles"/>
    <x v="0"/>
    <s v="Banana Service Ltd"/>
    <s v=" 18.11.12"/>
    <n v="50000"/>
    <s v="PCD"/>
    <m/>
    <x v="0"/>
    <x v="0"/>
    <s v="Vehicle No: T135 ATL"/>
  </r>
  <r>
    <n v="97"/>
    <s v=" 15.11.12"/>
    <s v="Vehicles"/>
    <x v="0"/>
    <s v="Puma Ocean Road"/>
    <s v=" 18.11.12"/>
    <n v="60000"/>
    <s v="PCD"/>
    <m/>
    <x v="0"/>
    <x v="0"/>
    <s v="Vehicle No: DFP 9001"/>
  </r>
  <r>
    <n v="97"/>
    <s v=" 15.11.12"/>
    <s v="Vehicles"/>
    <x v="0"/>
    <s v="Puma Taifa Service Station"/>
    <s v=" 18.11.12"/>
    <n v="65000"/>
    <s v="PCD"/>
    <m/>
    <x v="0"/>
    <x v="0"/>
    <s v="Vehicle No: STK 1737"/>
  </r>
  <r>
    <n v="97"/>
    <s v=" 15.11.12"/>
    <s v="Vehicles"/>
    <x v="0"/>
    <s v="Puma Ocean Road"/>
    <s v="18.11.12"/>
    <n v="100000"/>
    <s v="PCD"/>
    <m/>
    <x v="0"/>
    <x v="0"/>
    <s v="Vehcile No: DFP T680 ATL"/>
  </r>
  <r>
    <n v="97"/>
    <s v=" 15.11.12"/>
    <s v="Vehicles"/>
    <x v="0"/>
    <s v="Puma Kibaha Service Station"/>
    <s v=" 23.11.12"/>
    <n v="60000"/>
    <s v="PCD"/>
    <m/>
    <x v="0"/>
    <x v="0"/>
    <s v="Vehicle No: DFP 9001"/>
  </r>
  <r>
    <n v="97"/>
    <s v=" 15.11.12"/>
    <s v="Vehicles"/>
    <x v="0"/>
    <s v="ORYX Pwani Service Station"/>
    <s v=" 23.11.12"/>
    <n v="100000"/>
    <s v="PCD"/>
    <m/>
    <x v="0"/>
    <x v="0"/>
    <s v="Vehicle No: T135 ATL"/>
  </r>
  <r>
    <n v="97"/>
    <s v=" 15.11.12"/>
    <s v="Vehicles"/>
    <x v="0"/>
    <s v="National Oil (T) Ltd. Kibaha "/>
    <s v=" 23.11.12"/>
    <n v="90000"/>
    <s v="PCD"/>
    <m/>
    <x v="0"/>
    <x v="0"/>
    <s v="Vehicle No: T783 CBB"/>
  </r>
  <r>
    <n v="97"/>
    <s v=" 15.11.12"/>
    <s v="Vehicles"/>
    <x v="0"/>
    <s v="Mogas Mwendapole Service Station Kibaha"/>
    <s v=" 23.11.12"/>
    <n v="100000"/>
    <s v="PCD"/>
    <m/>
    <x v="0"/>
    <x v="0"/>
    <s v="Vehicle No: T144 AQA"/>
  </r>
  <r>
    <n v="97"/>
    <s v=" 15.11.12"/>
    <s v="Vehicles"/>
    <x v="0"/>
    <s v="Kibaha Petrol Station"/>
    <s v=" 23.11.12"/>
    <n v="100000"/>
    <s v="PCD"/>
    <m/>
    <x v="0"/>
    <x v="0"/>
    <s v="Vehilce No: STK 2295"/>
  </r>
  <r>
    <n v="97"/>
    <s v=" 15.11.12"/>
    <s v="Vehicles"/>
    <x v="0"/>
    <s v="National Oil (T) Ltd. Kibaha "/>
    <s v=" 23.11.12"/>
    <n v="100000"/>
    <s v="PCD"/>
    <m/>
    <x v="0"/>
    <x v="0"/>
    <s v="Vehicle No: DFP 9001"/>
  </r>
  <r>
    <n v="97"/>
    <s v=" 15.11.12"/>
    <s v="Salaries + Allowances"/>
    <x v="74"/>
    <s v="SCI Coord, Secr, PO-NSHP &amp; SCI Staff"/>
    <s v=" 18.11.12"/>
    <n v="440000"/>
    <s v="Stakeholders Meeting at Central Level"/>
    <s v="Central Management"/>
    <x v="1"/>
    <x v="1"/>
    <s v="Preparations for PCD supported development of NSH Strategic Plan(2013-2017), SCI Coordinator"/>
  </r>
  <r>
    <n v="97"/>
    <s v=" 15.11.12"/>
    <s v="Salaries + Allowances"/>
    <x v="74"/>
    <s v="SCI Coord, Secr, PO-NSHP &amp; SCI Staff"/>
    <s v=" 18.11.12"/>
    <n v="200000"/>
    <s v="Stakeholders Meeting at Central Level"/>
    <s v="Central Management"/>
    <x v="1"/>
    <x v="1"/>
    <s v="Preparations for PCD supported development of NSH Strategic Plan(2013-2017), Secretary"/>
  </r>
  <r>
    <n v="97"/>
    <s v=" 15.11.12"/>
    <s v="Salaries + Allowances"/>
    <x v="74"/>
    <s v="SCI Coord, Secr, PO-NSHP &amp; SCI Staff"/>
    <s v=" 18.11.12"/>
    <n v="200000"/>
    <s v="Stakeholders Meeting at Central Level"/>
    <s v="Central Management"/>
    <x v="1"/>
    <x v="1"/>
    <s v="Preparations for PCD supported development of NSH Strategic Plan(2013-2017), PO-NSHP"/>
  </r>
  <r>
    <n v="97"/>
    <s v=" 15.11.12"/>
    <s v="Salaries + Allowances"/>
    <x v="74"/>
    <s v="SCI Coord, Secr, PO-NSHP &amp; SCI Staff"/>
    <s v=" 18.11.12"/>
    <n v="280000"/>
    <s v="Stakeholders Meeting at Central Level"/>
    <s v="Central Management"/>
    <x v="1"/>
    <x v="1"/>
    <s v="Preparations for PCD supported development of NSH Strategic Plan(2013-2017), SCI Financial &amp; Office Assistant"/>
  </r>
  <r>
    <n v="97"/>
    <s v=" 15.11.12"/>
    <s v="Salaries + Allowances"/>
    <x v="74"/>
    <s v="SCI Coord, Secr, PO-NSHP &amp; SCI Staff"/>
    <s v=" 18.11.12"/>
    <n v="280000"/>
    <s v="PCD"/>
    <m/>
    <x v="1"/>
    <x v="1"/>
    <s v="Preparations for PCD supported development of NSH Strategic Plan(2013-2017), SCI Driver &amp; Field Assistant"/>
  </r>
  <r>
    <n v="97"/>
    <s v=" 15.11.12"/>
    <s v="Salaries + Allowances"/>
    <x v="29"/>
    <s v="MOHSW, MUHAS, LST, DSHC, IMTU &amp; MOEVT Staff"/>
    <s v="21.11.12"/>
    <n v="7200000"/>
    <s v="PCD"/>
    <m/>
    <x v="1"/>
    <x v="1"/>
    <s v="Developing National School Health Strategic Plan(2013-2017) supported by PCD"/>
  </r>
  <r>
    <n v="97"/>
    <s v=" 15.11.12"/>
    <s v="Salaries + Allowances"/>
    <x v="29"/>
    <s v="SCI staff"/>
    <s v="21.11.12"/>
    <n v="390000"/>
    <s v="Stakeholders Meeting at Central Level"/>
    <s v="Central Management"/>
    <x v="1"/>
    <x v="1"/>
    <s v="Developing National School Health Strategic Plan(2013-2017), SCI Financial &amp; Office Assistant"/>
  </r>
  <r>
    <n v="97"/>
    <s v=" 15.11.12"/>
    <s v="Salaries + Allowances"/>
    <x v="29"/>
    <s v="SCI staff"/>
    <s v="21.11.12"/>
    <n v="390000"/>
    <s v="PCD"/>
    <m/>
    <x v="1"/>
    <x v="1"/>
    <s v="Developing National School Health Strategic Plan(2013-2017), SCI Driver &amp; Field Assistant"/>
  </r>
  <r>
    <n v="97"/>
    <s v=" 15.11.12"/>
    <s v="Salaries + Allowances"/>
    <x v="29"/>
    <s v="MOHSW Staff"/>
    <s v="21.11.12"/>
    <n v="1230000"/>
    <s v="PCD"/>
    <m/>
    <x v="1"/>
    <x v="1"/>
    <s v="Developing National School Health Strategic Plan(2013-2017) supported by PCD"/>
  </r>
  <r>
    <n v="97"/>
    <s v=" 15.11.12"/>
    <s v="Salaries + Allowances"/>
    <x v="29"/>
    <s v="MUHAS, LST &amp; MOHSW Staff"/>
    <s v="26.11.12"/>
    <n v="1350000"/>
    <s v="PCD"/>
    <m/>
    <x v="1"/>
    <x v="1"/>
    <s v="Developing National School Health Strategic Plan(2013-2017) supported by PCD"/>
  </r>
  <r>
    <n v="97"/>
    <s v=" 15.11.12"/>
    <s v="Salaries + Allowances"/>
    <x v="75"/>
    <s v="MUHAS, WAJIBIKA &amp; Pm NSHP Staff"/>
    <s v=" 14.12.12"/>
    <n v="7200000"/>
    <s v="PCD"/>
    <m/>
    <x v="1"/>
    <x v="1"/>
    <s v="Developing National School Health Strategic Plan(2013-2017) supported by PCD"/>
  </r>
  <r>
    <n v="97"/>
    <s v=" 15.11.12"/>
    <s v="Coordination + Admin"/>
    <x v="42"/>
    <s v="AS MM CALL SERVICE"/>
    <s v=" 16.11.12"/>
    <n v="530000"/>
    <s v="PCD"/>
    <m/>
    <x v="0"/>
    <x v="0"/>
    <s v="SCI MOHSW Box 9083 DSM"/>
  </r>
  <r>
    <n v="97"/>
    <s v=" 15.11.12"/>
    <s v="Stationery + Supplies"/>
    <x v="72"/>
    <s v="Venus Stationery"/>
    <s v=" 16.11.12"/>
    <n v="1600000"/>
    <s v="PCD"/>
    <m/>
    <x v="0"/>
    <x v="0"/>
    <s v="SCI Box 9083 DSM"/>
  </r>
  <r>
    <n v="97"/>
    <s v=" 15.11.12"/>
    <s v="Stationery + Supplies"/>
    <x v="21"/>
    <s v="Delicious Food Restaurant"/>
    <s v=" 17.11.12"/>
    <n v="22000"/>
    <s v="PCD"/>
    <m/>
    <x v="0"/>
    <x v="0"/>
    <s v="Box 76142"/>
  </r>
  <r>
    <n v="97"/>
    <s v=" 15.11.12"/>
    <s v="Stationery + Supplies"/>
    <x v="76"/>
    <s v="Sumi Stationery"/>
    <s v="17.11.12"/>
    <n v="515000"/>
    <s v="PCD"/>
    <m/>
    <x v="0"/>
    <x v="0"/>
    <s v="SCI MOHSW Box 9083 DSM"/>
  </r>
  <r>
    <n v="97"/>
    <s v=" 15.11.12"/>
    <s v="Stationery + Supplies"/>
    <x v="77"/>
    <s v="Abdul Stationery"/>
    <s v="17.11.12"/>
    <n v="445000"/>
    <s v="PCD"/>
    <m/>
    <x v="0"/>
    <x v="0"/>
    <s v="SCI MOHSW Box 9083 DSM"/>
  </r>
  <r>
    <n v="97"/>
    <s v=" 15.11.12"/>
    <s v="Stationery + Supplies"/>
    <x v="21"/>
    <s v="Delicious Food Restaurant"/>
    <s v=" 18.11.12"/>
    <n v="36500"/>
    <s v="PCD"/>
    <m/>
    <x v="0"/>
    <x v="0"/>
    <s v="SCI Box 83"/>
  </r>
  <r>
    <n v="97"/>
    <s v=" 15.11.12"/>
    <s v="Stationery + Supplies"/>
    <x v="61"/>
    <s v="Kibaha Conference Centre Ltd"/>
    <s v="23.11.12"/>
    <n v="3901500"/>
    <s v="PCD"/>
    <m/>
    <x v="0"/>
    <x v="0"/>
    <s v="Ministry of health &amp; social welfare/sci P O Box 9083"/>
  </r>
  <r>
    <n v="97"/>
    <s v=" 15.11.12"/>
    <s v="Stationery + Supplies"/>
    <x v="55"/>
    <s v="Gerald C. Asenga"/>
    <s v=" 24.11.12"/>
    <n v="5000"/>
    <s v="PCD"/>
    <m/>
    <x v="0"/>
    <x v="0"/>
    <s v="Box 30114"/>
  </r>
  <r>
    <n v="97"/>
    <s v=" 15.11.12"/>
    <s v="Stationery + Supplies"/>
    <x v="61"/>
    <s v="Kibaha Conference Centre Ltd"/>
    <s v=" 25.11.12"/>
    <n v="705000"/>
    <s v="PCD"/>
    <n v="27810000"/>
    <x v="0"/>
    <x v="0"/>
    <s v="SCI MOHSW Box 9083"/>
  </r>
  <r>
    <n v="98"/>
    <s v=" 07.12.12"/>
    <s v="Vehicles"/>
    <x v="0"/>
    <s v="ABM Agencies Ltd"/>
    <s v=" 07.12.12"/>
    <n v="170000"/>
    <s v="DFID"/>
    <m/>
    <x v="0"/>
    <x v="0"/>
    <s v="Vehicle Registration No: DFP 9001"/>
  </r>
  <r>
    <n v="98"/>
    <s v=" 07.12.12"/>
    <s v="Vehicles"/>
    <x v="0"/>
    <s v="Total Service Station"/>
    <s v=" 11.12.12"/>
    <n v="170000"/>
    <s v="DFID"/>
    <m/>
    <x v="0"/>
    <x v="0"/>
    <s v="Vehicle Registration No: DFP 9001"/>
  </r>
  <r>
    <n v="98"/>
    <s v=" 07.12.12"/>
    <s v="Vehicles"/>
    <x v="0"/>
    <s v="ABM Agencies Ltd"/>
    <s v=" 15.12.12"/>
    <n v="174000"/>
    <s v="DFID"/>
    <m/>
    <x v="0"/>
    <x v="0"/>
    <s v="Vehicle Registration No: DFP 9001"/>
  </r>
  <r>
    <n v="98"/>
    <s v=" 07.12.12"/>
    <s v="Vehicles"/>
    <x v="0"/>
    <s v="ABM Agencies Ltd"/>
    <s v=" 20.12.12"/>
    <n v="170000"/>
    <s v="DFID"/>
    <m/>
    <x v="0"/>
    <x v="0"/>
    <s v="Vehicle Registration No: DFP 9001"/>
  </r>
  <r>
    <n v="98"/>
    <s v=" 07.12.12"/>
    <s v="Vehicles"/>
    <x v="0"/>
    <s v="ABM Agencies Ltd"/>
    <s v=" 24.12.12"/>
    <n v="170000"/>
    <s v="DFID"/>
    <m/>
    <x v="0"/>
    <x v="0"/>
    <s v="Vehicle Registration No: DFP 9001"/>
  </r>
  <r>
    <n v="98"/>
    <s v=" 07.12.12"/>
    <s v="Vehicles"/>
    <x v="0"/>
    <s v="Star Filling Station"/>
    <s v=" 31.12.12"/>
    <n v="108000"/>
    <s v="DFID"/>
    <m/>
    <x v="0"/>
    <x v="0"/>
    <s v="Vehicle Registration No: DFP 9001"/>
  </r>
  <r>
    <n v="98"/>
    <s v=" 07.12.12"/>
    <s v="Vehicles"/>
    <x v="39"/>
    <s v="Masjid Islamiya Mbagala"/>
    <s v=" 31.12.12"/>
    <n v="28000"/>
    <s v="DFID"/>
    <m/>
    <x v="0"/>
    <x v="0"/>
    <s v="Vehicle Registration No: DFP 9001"/>
  </r>
  <r>
    <n v="98"/>
    <s v=" 07.12.12"/>
    <s v="Salaries + Allowances"/>
    <x v="4"/>
    <s v="SCI staff"/>
    <s v=" 24.12.12"/>
    <n v="960000"/>
    <s v="DFID"/>
    <m/>
    <x v="1"/>
    <x v="1"/>
    <s v="Staff Payment, SCI Coordinator"/>
  </r>
  <r>
    <n v="98"/>
    <s v=" 07.12.12"/>
    <s v="Salaries + Allowances"/>
    <x v="4"/>
    <s v="SCI staff"/>
    <s v=" 24.12.12"/>
    <n v="720000"/>
    <s v="DFID"/>
    <m/>
    <x v="0"/>
    <x v="0"/>
    <s v="Staff Payment, SCI Financial &amp; Office Assistant"/>
  </r>
  <r>
    <n v="98"/>
    <s v=" 07.12.12"/>
    <s v="Salaries + Allowances"/>
    <x v="4"/>
    <s v="SCI staff"/>
    <s v=" 24.12.12"/>
    <n v="720000"/>
    <s v="DFID"/>
    <m/>
    <x v="1"/>
    <x v="1"/>
    <s v="Staff Payment, SCI Driver &amp; Field Assistant"/>
  </r>
  <r>
    <n v="98"/>
    <s v=" 07.12.12"/>
    <s v="Coordination + Admin"/>
    <x v="42"/>
    <s v="AS MM CALL SERVICE"/>
    <s v=" 07.12.12"/>
    <n v="550000"/>
    <s v="DFID"/>
    <m/>
    <x v="0"/>
    <x v="0"/>
    <s v="SCI MOHSW"/>
  </r>
  <r>
    <n v="98"/>
    <s v=" 07.12.12"/>
    <s v="Stationery + Supplies"/>
    <x v="78"/>
    <s v="Freight &amp; Logistics E.A Limited"/>
    <s v=" 10.12.12"/>
    <n v="130000"/>
    <s v="DFID"/>
    <m/>
    <x v="0"/>
    <x v="0"/>
    <s v="Communication charges &amp; Handover Fees"/>
  </r>
  <r>
    <n v="98"/>
    <s v=" 07.12.12"/>
    <s v="Stationery + Supplies"/>
    <x v="79"/>
    <s v="MAK Technology"/>
    <s v=" 14.12.12"/>
    <n v="80000"/>
    <s v="DFID"/>
    <m/>
    <x v="0"/>
    <x v="0"/>
    <s v="Service charges for photocopy machine, SCI MOHSW"/>
  </r>
  <r>
    <n v="98"/>
    <s v=" 07.12.12"/>
    <s v="Stationery + Supplies"/>
    <x v="21"/>
    <s v="Delicious Food Restaurant"/>
    <s v=" 20.12.12"/>
    <n v="28500"/>
    <s v="DFID"/>
    <m/>
    <x v="0"/>
    <x v="0"/>
    <s v="Refreshment"/>
  </r>
  <r>
    <n v="98"/>
    <s v=" 07.12.12"/>
    <s v="Stationery + Supplies"/>
    <x v="21"/>
    <s v="New Zahir Restaurant"/>
    <s v=" 21.12.12"/>
    <n v="30000"/>
    <s v="DFID"/>
    <m/>
    <x v="0"/>
    <x v="0"/>
    <s v="Refreshment"/>
  </r>
  <r>
    <n v="98"/>
    <s v=" 07.12.12"/>
    <s v="Stationery + Supplies"/>
    <x v="80"/>
    <s v="MAK Technology"/>
    <s v=" 28.12.12"/>
    <n v="350000"/>
    <s v="DFID"/>
    <m/>
    <x v="0"/>
    <x v="0"/>
    <s v="Drum unit assy for Canon photocopy , SCI MOHSW"/>
  </r>
  <r>
    <n v="98"/>
    <s v=" 07.12.12"/>
    <s v="Stationery + Supplies"/>
    <x v="21"/>
    <s v="Delicious Food Restaurant"/>
    <s v=" 28.12.12"/>
    <n v="20400"/>
    <s v="DFID"/>
    <m/>
    <x v="0"/>
    <x v="0"/>
    <s v="Refreshment"/>
  </r>
  <r>
    <n v="98"/>
    <s v=" 07.12.12"/>
    <s v="Stationery + Supplies"/>
    <x v="32"/>
    <s v="Gelas A. Mlassani"/>
    <s v=" 31.12.12"/>
    <n v="61100"/>
    <s v="DFID"/>
    <n v="4640000"/>
    <x v="0"/>
    <x v="0"/>
    <s v="Supplies"/>
  </r>
  <r>
    <n v="99"/>
    <s v=" 14.12.12"/>
    <s v="Vehicles"/>
    <x v="0"/>
    <s v="Puma Taifa Service Station"/>
    <s v=" 16.12.12"/>
    <n v="50000"/>
    <s v="PCD"/>
    <m/>
    <x v="0"/>
    <x v="0"/>
    <s v="Vehicle Registration No: T783 CBB"/>
  </r>
  <r>
    <n v="99"/>
    <s v=" 14.12.12"/>
    <s v="Vehicles"/>
    <x v="0"/>
    <s v="Banana Service Ltd"/>
    <s v=" 16.12.12"/>
    <n v="50000"/>
    <s v="PCD"/>
    <m/>
    <x v="0"/>
    <x v="0"/>
    <s v="No Description"/>
  </r>
  <r>
    <n v="99"/>
    <s v=" 14.12.12"/>
    <s v="Vehicles"/>
    <x v="0"/>
    <s v="Gapco Services Station"/>
    <s v=" 16.12.12"/>
    <n v="50000"/>
    <s v="PCD"/>
    <m/>
    <x v="0"/>
    <x v="0"/>
    <s v="Vehicle Registration No: STK 2295"/>
  </r>
  <r>
    <n v="99"/>
    <s v=" 14.12.12"/>
    <s v="Vehicles"/>
    <x v="0"/>
    <s v="Zam Zam Oil Com Ltd"/>
    <s v=" 16.12.12"/>
    <n v="50000"/>
    <s v="PCD"/>
    <m/>
    <x v="0"/>
    <x v="0"/>
    <s v="Vehicle Registration No: T680A4C"/>
  </r>
  <r>
    <n v="99"/>
    <s v=" 14.12.12"/>
    <s v="Vehicles"/>
    <x v="81"/>
    <s v="Kibaha Auto Garage &amp; Spare"/>
    <s v="18.12.12"/>
    <n v="300000"/>
    <s v="PCD"/>
    <m/>
    <x v="0"/>
    <x v="0"/>
    <s v="Vehicle Registration No: DFP 9001"/>
  </r>
  <r>
    <n v="99"/>
    <s v=" 14.12.12"/>
    <s v="Vehicles"/>
    <x v="0"/>
    <s v="GBP Tanzania Ltd"/>
    <s v=" 08.01.12"/>
    <n v="170000"/>
    <s v="PCD"/>
    <m/>
    <x v="0"/>
    <x v="0"/>
    <s v="Vehicle Registration No: DFP 9001"/>
  </r>
  <r>
    <n v="99"/>
    <s v=" 14.12.12"/>
    <s v="Vehicles"/>
    <x v="0"/>
    <s v="Makavu Filling Station"/>
    <s v=" 14.01.12"/>
    <n v="160600"/>
    <s v="PCD"/>
    <m/>
    <x v="0"/>
    <x v="0"/>
    <s v="Vehicle Registration No: DFP 9001"/>
  </r>
  <r>
    <n v="99"/>
    <s v=" 14.12.12"/>
    <s v="Salaries + Allowances"/>
    <x v="59"/>
    <s v="RSHC Health &amp; Education"/>
    <s v="17.12.12"/>
    <n v="1069800"/>
    <s v="PCD"/>
    <m/>
    <x v="2"/>
    <x v="5"/>
    <s v="PCD supported National School Health Directory Review and Refresher Training"/>
  </r>
  <r>
    <n v="99"/>
    <s v=" 14.12.12"/>
    <s v="Salaries + Allowances"/>
    <x v="59"/>
    <s v="RSHC Health &amp; Education"/>
    <s v="17.12.12"/>
    <n v="816600"/>
    <s v="PCD"/>
    <m/>
    <x v="2"/>
    <x v="5"/>
    <s v="PCD supported National School Health Directory Review and Refresher Training"/>
  </r>
  <r>
    <n v="99"/>
    <s v=" 14.12.12"/>
    <s v="Salaries + Allowances"/>
    <x v="59"/>
    <s v="RSHC Health &amp; Education"/>
    <s v="17.12.12"/>
    <n v="982000"/>
    <s v="PCD"/>
    <m/>
    <x v="2"/>
    <x v="5"/>
    <s v="PCD supported National School Health Directory Review and Refresher Training"/>
  </r>
  <r>
    <n v="99"/>
    <s v=" 14.12.12"/>
    <s v="Salaries + Allowances"/>
    <x v="29"/>
    <s v="MOHSW, MUHAS, OXFAM &amp; MOEVT Staff"/>
    <s v="17.12.12"/>
    <n v="3200000"/>
    <s v="PCD"/>
    <m/>
    <x v="2"/>
    <x v="5"/>
    <s v="PCD supported National School Health Directory Review and Refresher Training"/>
  </r>
  <r>
    <n v="99"/>
    <s v=" 14.12.12"/>
    <s v="Salaries + Allowances"/>
    <x v="29"/>
    <s v="MOHSW Staff"/>
    <s v="17.12.12"/>
    <n v="620000"/>
    <s v="PCD"/>
    <m/>
    <x v="2"/>
    <x v="5"/>
    <s v="PCD supported National School Health Directory Review and Refresher Training"/>
  </r>
  <r>
    <n v="99"/>
    <s v=" 14.12.12"/>
    <s v="Salaries + Allowances"/>
    <x v="29"/>
    <s v="SCI staff"/>
    <s v="17.12.12"/>
    <n v="520000"/>
    <s v="PCD"/>
    <m/>
    <x v="2"/>
    <x v="5"/>
    <s v="PCD supported National School Health Directory Review and Refresher Training"/>
  </r>
  <r>
    <n v="99"/>
    <s v=" 14.12.12"/>
    <s v="Salaries + Allowances"/>
    <x v="29"/>
    <s v="RSHC Health &amp; Education"/>
    <s v=" 18.12.12"/>
    <n v="4480000"/>
    <s v="PCD"/>
    <m/>
    <x v="2"/>
    <x v="5"/>
    <s v="PCD supported National School Health Directory Review and Refresher Training"/>
  </r>
  <r>
    <n v="99"/>
    <s v=" 14.12.12"/>
    <s v="Salaries + Allowances"/>
    <x v="29"/>
    <s v="RSHC Health &amp; Education"/>
    <s v="18.12.12"/>
    <n v="4800000"/>
    <s v="PCD"/>
    <m/>
    <x v="2"/>
    <x v="5"/>
    <s v="PCD supported National School Health Directory Review and Refresher Training"/>
  </r>
  <r>
    <n v="99"/>
    <s v=" 14.12.12"/>
    <s v="Salaries + Allowances"/>
    <x v="29"/>
    <s v="RSHC Health &amp; Education"/>
    <s v="18.12.12"/>
    <n v="4800000"/>
    <s v="PCD"/>
    <m/>
    <x v="2"/>
    <x v="5"/>
    <s v="PCD supported National School Health Directory Review and Refresher Training"/>
  </r>
  <r>
    <n v="99"/>
    <s v=" 14.12.12"/>
    <s v="Salaries + Allowances"/>
    <x v="29"/>
    <s v="RSHC Health &amp; Education"/>
    <s v="18.12.12"/>
    <n v="720000"/>
    <s v="PCD"/>
    <m/>
    <x v="2"/>
    <x v="5"/>
    <s v="PCD supported National School Health Directory Review and Refresher Training"/>
  </r>
  <r>
    <n v="99"/>
    <s v=" 14.12.12"/>
    <s v="Salaries + Allowances"/>
    <x v="74"/>
    <s v="SCI Coord, Secr, PO-NSHP &amp; SCI Staff"/>
    <s v="18.12.12"/>
    <n v="1200000"/>
    <s v="PCD"/>
    <m/>
    <x v="2"/>
    <x v="5"/>
    <s v="PCD supported National School Health Directory Review and Refresher Training"/>
  </r>
  <r>
    <n v="99"/>
    <s v=" 14.12.12"/>
    <s v="Salaries + Allowances"/>
    <x v="82"/>
    <s v="PM-NSHP"/>
    <s v="31.12.12"/>
    <n v="2500000"/>
    <s v="PCD"/>
    <m/>
    <x v="3"/>
    <x v="6"/>
    <s v="School Health Resource Directory Review/Updating"/>
  </r>
  <r>
    <n v="99"/>
    <s v=" 14.12.12"/>
    <s v="Salaries + Allowances"/>
    <x v="29"/>
    <s v="SCI Coord, Secr &amp; SCI Staff"/>
    <s v="08.12.12"/>
    <n v="1925000"/>
    <s v="PCD"/>
    <m/>
    <x v="3"/>
    <x v="6"/>
    <s v="Data entry and editing"/>
  </r>
  <r>
    <n v="99"/>
    <s v=" 14.12.12"/>
    <s v="Coordination + Admin"/>
    <x v="42"/>
    <s v="AS MM CALL SERVICE"/>
    <s v=" 14.12.12"/>
    <n v="550000"/>
    <s v="PCD"/>
    <m/>
    <x v="0"/>
    <x v="0"/>
    <s v="SCI MOHSW"/>
  </r>
  <r>
    <n v="99"/>
    <s v=" 14.12.12"/>
    <s v="Coordination + Admin"/>
    <x v="42"/>
    <s v="AS MM CALL SERVICE"/>
    <s v=" 08.01.13"/>
    <n v="170000"/>
    <s v="PCD"/>
    <m/>
    <x v="0"/>
    <x v="0"/>
    <s v="SCI MOHSW"/>
  </r>
  <r>
    <n v="99"/>
    <s v=" 14.12.12"/>
    <s v="Stationery + Supplies"/>
    <x v="13"/>
    <s v="Vozine Stationer"/>
    <s v="14.12.12"/>
    <n v="348000"/>
    <s v="PCD"/>
    <m/>
    <x v="0"/>
    <x v="0"/>
    <s v="SCI MOHSW"/>
  </r>
  <r>
    <n v="99"/>
    <s v=" 14.12.12"/>
    <s v="Stationery + Supplies"/>
    <x v="61"/>
    <s v="Kibaha Conference Centre Ltd"/>
    <s v=" 19.12.12"/>
    <n v="6942000"/>
    <s v="PCD"/>
    <m/>
    <x v="0"/>
    <x v="0"/>
    <s v="Conference hall &amp; Refreshment"/>
  </r>
  <r>
    <n v="99"/>
    <s v=" 14.12.12"/>
    <s v="Stationery + Supplies"/>
    <x v="61"/>
    <s v="Oasis Ltd"/>
    <s v=" 14.01.12"/>
    <n v="1110000"/>
    <s v="PCD"/>
    <n v="37584000"/>
    <x v="0"/>
    <x v="0"/>
    <s v="Conference hall &amp; Refreshment"/>
  </r>
  <r>
    <n v="100"/>
    <s v=" 28.01.13"/>
    <s v="Vehicles"/>
    <x v="0"/>
    <s v="New Msimbazi Kerosene Ltd"/>
    <s v=" 02.03.13"/>
    <n v="65500"/>
    <s v=" DFID "/>
    <m/>
    <x v="0"/>
    <x v="0"/>
    <s v="Vehicle Registration No: DFP 9001"/>
  </r>
  <r>
    <n v="100"/>
    <s v=" 28.01.13"/>
    <s v="Vehicles"/>
    <x v="0"/>
    <s v="Viluproma Investments Ltd"/>
    <s v=" 04.03.13"/>
    <n v="170000"/>
    <s v=" DFID "/>
    <m/>
    <x v="0"/>
    <x v="0"/>
    <s v="Vehicle Registration No: DFP 9001"/>
  </r>
  <r>
    <n v="100"/>
    <s v=" 28.01.13"/>
    <s v="Vehicles"/>
    <x v="0"/>
    <s v="ABM Agencies Ltd"/>
    <s v=" 11.03.13"/>
    <n v="160000"/>
    <s v=" DFID "/>
    <m/>
    <x v="0"/>
    <x v="0"/>
    <s v="Vehicle Registration No: DFP 9001"/>
  </r>
  <r>
    <n v="100"/>
    <s v=" 28.01.13"/>
    <s v="Vehicles"/>
    <x v="0"/>
    <s v="ABM Agencies Ltd"/>
    <s v=" 18.03.13"/>
    <n v="168000"/>
    <s v=" DFID "/>
    <m/>
    <x v="0"/>
    <x v="0"/>
    <s v="Vehicle Registration No: DFP 9001"/>
  </r>
  <r>
    <n v="100"/>
    <s v=" 28.01.13"/>
    <s v="Vehicles"/>
    <x v="62"/>
    <s v="Tanzania Driver Association"/>
    <s v=" 22.03.13"/>
    <n v="5000"/>
    <s v=" DFID "/>
    <m/>
    <x v="0"/>
    <x v="0"/>
    <s v="Taxi"/>
  </r>
  <r>
    <n v="100"/>
    <s v=" 28.01.13"/>
    <s v="Vehicles"/>
    <x v="0"/>
    <s v="ABM Agencies Ltd"/>
    <s v=" 22.03.13"/>
    <n v="170759"/>
    <s v=" DFID "/>
    <m/>
    <x v="0"/>
    <x v="0"/>
    <s v="Vehicle Registration No: DFP 9001"/>
  </r>
  <r>
    <n v="100"/>
    <s v=" 28.01.13"/>
    <s v="Vehicles"/>
    <x v="83"/>
    <s v="CMC Automobiles Ltd"/>
    <s v=" 25.03.13"/>
    <n v="659282"/>
    <s v=" DFID "/>
    <m/>
    <x v="0"/>
    <x v="0"/>
    <s v="Vehicle Registration No: DFP 9001"/>
  </r>
  <r>
    <n v="100"/>
    <s v=" 28.01.13"/>
    <s v="Vehicles"/>
    <x v="62"/>
    <s v="Tanzania Driver Association"/>
    <s v=" 23.03.13"/>
    <n v="5000"/>
    <s v=" DFID "/>
    <m/>
    <x v="0"/>
    <x v="0"/>
    <s v="Taxi"/>
  </r>
  <r>
    <n v="100"/>
    <s v=" 28.01.13"/>
    <s v="Vehicles"/>
    <x v="0"/>
    <s v="ABM Agencies Ltd"/>
    <s v=" 28.03.13"/>
    <n v="171000"/>
    <s v=" DFID "/>
    <m/>
    <x v="0"/>
    <x v="0"/>
    <s v="Vehicle Registration No: DFP 9001"/>
  </r>
  <r>
    <n v="100"/>
    <s v=" 28.01.13"/>
    <s v="Vehicles"/>
    <x v="62"/>
    <s v="Tanzania Driver Association"/>
    <s v=" 29.03.13"/>
    <n v="30000"/>
    <s v=" DFID "/>
    <m/>
    <x v="0"/>
    <x v="0"/>
    <s v="Taxi"/>
  </r>
  <r>
    <n v="100"/>
    <s v=" 28.01.13"/>
    <s v="Vehicles"/>
    <x v="39"/>
    <s v="Masjid Islamiya Mbagala"/>
    <s v=" 31.03.13"/>
    <n v="28000"/>
    <s v=" DFID "/>
    <m/>
    <x v="0"/>
    <x v="0"/>
    <s v="Vehicle parking "/>
  </r>
  <r>
    <n v="100"/>
    <s v=" 28.01.13"/>
    <s v="Salaries + Allowances"/>
    <x v="4"/>
    <s v="SCI staff"/>
    <s v=" 28.01.13"/>
    <n v="80000"/>
    <s v="Programme Office Support, Financial Report total doesn't match the total here for chq 100"/>
    <s v="Central Administration"/>
    <x v="1"/>
    <x v="1"/>
    <s v="Staff Payment, SCI Coordinator"/>
  </r>
  <r>
    <n v="100"/>
    <s v=" 28.01.13"/>
    <s v="Salaries + Allowances"/>
    <x v="4"/>
    <s v="SCI staff"/>
    <s v=" 28.01.13"/>
    <n v="60000"/>
    <s v="Programme Office Support, Financial Report total doesn't match the total here for chq 100"/>
    <s v="Central Administration"/>
    <x v="0"/>
    <x v="0"/>
    <s v="Staff Payment, SCI Driver &amp; Field Assistant"/>
  </r>
  <r>
    <n v="100"/>
    <s v=" 28.01.13"/>
    <s v="Salaries + Allowances"/>
    <x v="4"/>
    <s v="SCI staff"/>
    <s v=" 28.03.13"/>
    <n v="960000"/>
    <m/>
    <m/>
    <x v="1"/>
    <x v="1"/>
    <s v="Staff Payment, SCI Coordinator"/>
  </r>
  <r>
    <n v="100"/>
    <s v=" 28.01.13"/>
    <s v="Salaries + Allowances"/>
    <x v="4"/>
    <s v="SCI staff"/>
    <s v=" 28.03.13"/>
    <n v="720000"/>
    <m/>
    <m/>
    <x v="0"/>
    <x v="0"/>
    <s v="Staff Payment, SCI Financial &amp; Office Assistant"/>
  </r>
  <r>
    <n v="100"/>
    <s v=" 28.01.13"/>
    <s v="Salaries + Allowances"/>
    <x v="4"/>
    <s v="SCI staff"/>
    <s v=" 28.03.13"/>
    <n v="720000"/>
    <m/>
    <m/>
    <x v="1"/>
    <x v="1"/>
    <s v="Staff Payment, SCI Driver &amp; Field Assistant"/>
  </r>
  <r>
    <n v="100"/>
    <s v=" 28.01.13"/>
    <s v="Coordination + Admin"/>
    <x v="42"/>
    <s v="AS MM CALL SERVICE"/>
    <s v=" 11.03.13"/>
    <n v="500000"/>
    <s v=" DFID "/>
    <m/>
    <x v="0"/>
    <x v="0"/>
    <s v="SCI Box 9083 DSM"/>
  </r>
  <r>
    <n v="100"/>
    <s v=" 28.01.13"/>
    <s v="Stationery + Supplies"/>
    <x v="84"/>
    <s v="B &amp; F Stationery"/>
    <s v=" 19.03.13"/>
    <n v="375000"/>
    <s v=" DFID "/>
    <m/>
    <x v="0"/>
    <x v="0"/>
    <s v="SCI MOHSW"/>
  </r>
  <r>
    <n v="100"/>
    <s v=" 28.01.13"/>
    <s v="Stationery + Supplies"/>
    <x v="21"/>
    <s v="Gelas A. Mlassani"/>
    <s v=" 19.03.13"/>
    <n v="103500"/>
    <s v=" DFID "/>
    <m/>
    <x v="0"/>
    <x v="0"/>
    <s v="SCI MOHSW"/>
  </r>
  <r>
    <n v="100"/>
    <s v=" 28.01.13"/>
    <s v="Stationery + Supplies"/>
    <x v="32"/>
    <s v="Tahfif Office &amp; School Supplies Ltd"/>
    <s v=" 19.03.13"/>
    <n v="255500"/>
    <s v=" DFID "/>
    <m/>
    <x v="0"/>
    <x v="0"/>
    <s v="SCI MOHSW"/>
  </r>
  <r>
    <n v="100"/>
    <s v=" 28.01.13"/>
    <s v="Stationery + Supplies"/>
    <x v="85"/>
    <s v="Pomoni Stationery"/>
    <s v=" 25.03.13"/>
    <n v="280000"/>
    <s v=" DFID "/>
    <m/>
    <x v="0"/>
    <x v="0"/>
    <s v="SCI MOHSW"/>
  </r>
  <r>
    <n v="100"/>
    <s v=" 28.01.13"/>
    <s v="Stationery + Supplies"/>
    <x v="21"/>
    <s v="New Zahir Restaurant"/>
    <s v=" 28.03.13"/>
    <n v="30000"/>
    <s v=" DFID "/>
    <m/>
    <x v="0"/>
    <x v="0"/>
    <s v="Refreshment"/>
  </r>
  <r>
    <n v="100"/>
    <s v=" 28.01.13"/>
    <s v="Stationery + Supplies"/>
    <x v="32"/>
    <s v="S A Alibhai and Sons"/>
    <s v=" 28.03.13"/>
    <n v="31000"/>
    <s v=" DFID "/>
    <m/>
    <x v="0"/>
    <x v="0"/>
    <s v="Supplies"/>
  </r>
  <r>
    <n v="100"/>
    <s v=" 28.01.13"/>
    <s v="Vehicles"/>
    <x v="0"/>
    <s v="Puma Dar es Salaam Filling Station"/>
    <s v=" 28.01.13"/>
    <n v="148500"/>
    <s v="DFID"/>
    <m/>
    <x v="0"/>
    <x v="0"/>
    <s v="Vehicle Registration No: DFP 9001"/>
  </r>
  <r>
    <n v="100"/>
    <s v=" 28.01.13"/>
    <s v="Vehicles"/>
    <x v="86"/>
    <s v="Tanzania Driver Association"/>
    <s v=" 30.01.13"/>
    <n v="5000"/>
    <s v="DFID"/>
    <m/>
    <x v="0"/>
    <x v="0"/>
    <s v="No Description - Assumes Vehicle Registration No: DFP 9001"/>
  </r>
  <r>
    <n v="100"/>
    <s v=" 28.01.13"/>
    <s v="Vehicles"/>
    <x v="86"/>
    <s v="Tanzania Driver Association"/>
    <s v=" 30.01.13"/>
    <n v="30000"/>
    <s v="DFID"/>
    <m/>
    <x v="0"/>
    <x v="0"/>
    <s v="No Description - Assumes Vehicle Registration No: DFP 9001"/>
  </r>
  <r>
    <n v="100"/>
    <s v=" 28.01.13"/>
    <s v="Vehicles"/>
    <x v="86"/>
    <s v="Tanzania Driver Association"/>
    <s v=" 31.01.13"/>
    <n v="5000"/>
    <s v="DFID"/>
    <m/>
    <x v="0"/>
    <x v="0"/>
    <s v="No Description - Assumes Vehicle Registration No: DFP 9001"/>
  </r>
  <r>
    <n v="100"/>
    <s v=" 28.01.13"/>
    <s v="Vehicles"/>
    <x v="87"/>
    <s v="CMC Automobiles Ltd"/>
    <s v=" 31.01.13"/>
    <n v="706491"/>
    <s v="DFID"/>
    <m/>
    <x v="0"/>
    <x v="0"/>
    <s v="Vehicle Registration No: DFP 9001"/>
  </r>
  <r>
    <n v="100"/>
    <s v=" 28.01.13"/>
    <s v="Vehicles"/>
    <x v="39"/>
    <s v="Masjid Islamiya Mbagala"/>
    <s v=" 31.01.13"/>
    <n v="23000"/>
    <s v="DFID"/>
    <m/>
    <x v="0"/>
    <x v="0"/>
    <s v="Vehicle Registration No: DFP 9001"/>
  </r>
  <r>
    <n v="100"/>
    <s v=" 28.01.13"/>
    <s v="Salaries + Allowances"/>
    <x v="4"/>
    <s v="SCI staff"/>
    <s v=" 28.03.13"/>
    <n v="960000"/>
    <m/>
    <m/>
    <x v="1"/>
    <x v="1"/>
    <s v="Staff Payment, SCI Coordinator"/>
  </r>
  <r>
    <n v="100"/>
    <s v=" 28.01.13"/>
    <s v="Salaries + Allowances"/>
    <x v="4"/>
    <s v="SCI staff"/>
    <s v=" 28.03.13"/>
    <n v="720000"/>
    <m/>
    <m/>
    <x v="0"/>
    <x v="0"/>
    <s v="Staff Payment, SCI Financial &amp; Office Assistant"/>
  </r>
  <r>
    <n v="100"/>
    <s v=" 28.01.13"/>
    <s v="Salaries + Allowances"/>
    <x v="4"/>
    <s v="SCI staff"/>
    <s v=" 28.03.13"/>
    <n v="720000"/>
    <m/>
    <m/>
    <x v="1"/>
    <x v="1"/>
    <s v="Staff Payment, SCI Driver &amp; Field Assistant"/>
  </r>
  <r>
    <n v="100"/>
    <s v=" 28.01.13"/>
    <s v="Coordination + Admin"/>
    <x v="42"/>
    <s v="AS MM CALL SERVICE"/>
    <s v=" 28.01.13"/>
    <n v="230000"/>
    <s v="DFID"/>
    <m/>
    <x v="0"/>
    <x v="0"/>
    <s v="SCI MOHSW"/>
  </r>
  <r>
    <n v="100"/>
    <s v=" 28.01.13"/>
    <s v="Stationery + Supplies"/>
    <x v="88"/>
    <s v="Al Shaaf Bargain Centre Limited"/>
    <s v=" 30.01.13"/>
    <n v="650000"/>
    <s v="DFID"/>
    <m/>
    <x v="0"/>
    <x v="0"/>
    <s v="Procure Air conditioner machine"/>
  </r>
  <r>
    <n v="100"/>
    <s v=" 28.01.13"/>
    <s v="Stationery + Supplies"/>
    <x v="89"/>
    <s v="Henji Refrigeration &amp; Air Conditioning Services"/>
    <s v=" 30.01.13"/>
    <n v="120000"/>
    <s v="DFID"/>
    <m/>
    <x v="0"/>
    <x v="0"/>
    <s v="Labour charges for AC machine"/>
  </r>
  <r>
    <n v="100"/>
    <s v=" 28.01.13"/>
    <s v="Stationery + Supplies"/>
    <x v="90"/>
    <s v="McJuro Investments Ltd"/>
    <s v=" 31.01.13"/>
    <n v="452226.56"/>
    <s v="DFID"/>
    <m/>
    <x v="0"/>
    <x v="0"/>
    <s v="3 Microscopes clearing cost"/>
  </r>
  <r>
    <n v="100"/>
    <s v=" 28.01.13"/>
    <s v="Vehicles"/>
    <x v="0"/>
    <s v="Oil Com Service Station"/>
    <s v=" 04.02.13"/>
    <n v="170149.44"/>
    <s v="DFID"/>
    <m/>
    <x v="0"/>
    <x v="0"/>
    <s v="Vehicle Registration No: DFP 9001"/>
  </r>
  <r>
    <n v="100"/>
    <s v=" 28.01.13"/>
    <s v="Vehicles"/>
    <x v="0"/>
    <s v="ZamZam Oil Com. Ltd"/>
    <s v=" 07.02.13"/>
    <n v="170000"/>
    <s v="DFID"/>
    <m/>
    <x v="0"/>
    <x v="0"/>
    <s v="Vehicle Registration No: DFP 9001"/>
  </r>
  <r>
    <n v="100"/>
    <s v=" 28.01.13"/>
    <s v="Vehicles"/>
    <x v="0"/>
    <s v="ZamZam Oil Com. Ltd"/>
    <s v=" 14.02.13"/>
    <n v="170000"/>
    <s v="DFID"/>
    <m/>
    <x v="0"/>
    <x v="0"/>
    <s v="Vehicle Registration No: DFP 9001"/>
  </r>
  <r>
    <n v="100"/>
    <s v=" 28.01.13"/>
    <s v="Vehicles"/>
    <x v="0"/>
    <s v="ABM Agencies Ltd"/>
    <s v=" 20.02.13"/>
    <n v="169000"/>
    <s v="DFID"/>
    <m/>
    <x v="0"/>
    <x v="0"/>
    <s v="Vehicle Registration No: DFP 9001"/>
  </r>
  <r>
    <n v="100"/>
    <s v=" 28.01.13"/>
    <s v="Vehicles"/>
    <x v="0"/>
    <s v="ABM Agencies Ltd"/>
    <s v="25.02.13"/>
    <n v="168518"/>
    <s v="DFID"/>
    <m/>
    <x v="0"/>
    <x v="0"/>
    <s v="Vehicle Registration No: DFP 9001"/>
  </r>
  <r>
    <n v="100"/>
    <s v=" 28.01.13"/>
    <s v="Vehicles"/>
    <x v="39"/>
    <s v="Masjid Islamiya Mbagala"/>
    <s v=" 28.02.13"/>
    <n v="28000"/>
    <s v="DFID"/>
    <m/>
    <x v="0"/>
    <x v="0"/>
    <s v="Vehicle Registration No: DFP 9001"/>
  </r>
  <r>
    <n v="100"/>
    <s v=" 28.01.13"/>
    <s v="Salaries + Allowances"/>
    <x v="4"/>
    <s v="SCI staff"/>
    <s v=" 28.03.13"/>
    <n v="960000"/>
    <m/>
    <m/>
    <x v="1"/>
    <x v="1"/>
    <s v="Staff Payment, SCI Coordinator"/>
  </r>
  <r>
    <n v="100"/>
    <s v=" 28.01.13"/>
    <s v="Salaries + Allowances"/>
    <x v="4"/>
    <s v="SCI staff"/>
    <s v=" 28.03.13"/>
    <n v="720000"/>
    <m/>
    <m/>
    <x v="0"/>
    <x v="0"/>
    <s v="Staff Payment, SCI Financial &amp; Office Assistant"/>
  </r>
  <r>
    <n v="100"/>
    <s v=" 28.01.13"/>
    <s v="Salaries + Allowances"/>
    <x v="4"/>
    <s v="SCI staff"/>
    <s v=" 28.03.13"/>
    <n v="720000"/>
    <m/>
    <m/>
    <x v="1"/>
    <x v="1"/>
    <s v="Staff Payment, SCI Driver &amp; Field Assistant"/>
  </r>
  <r>
    <n v="100"/>
    <s v=" 28.01.13"/>
    <s v="Coordination + Admin"/>
    <x v="42"/>
    <s v="AS MM CALL SERVICE"/>
    <s v=" 01.02.13"/>
    <n v="465000"/>
    <s v="DFID"/>
    <m/>
    <x v="0"/>
    <x v="0"/>
    <s v="SCI MOHSW"/>
  </r>
  <r>
    <n v="100"/>
    <s v=" 28.01.13"/>
    <s v="Stationery + Supplies"/>
    <x v="91"/>
    <s v="Sapna Electronics"/>
    <s v=" 04.02.13"/>
    <n v="1600000"/>
    <s v="DFID"/>
    <m/>
    <x v="0"/>
    <x v="0"/>
    <s v="SCI MOHSW"/>
  </r>
  <r>
    <n v="100"/>
    <s v=" 28.01.13"/>
    <s v="Stationery + Supplies"/>
    <x v="92"/>
    <s v="DHL"/>
    <s v=" 13.02.13"/>
    <n v="80324"/>
    <s v="DFID"/>
    <n v="15938750"/>
    <x v="0"/>
    <x v="0"/>
    <s v="Official and finacial documents"/>
  </r>
  <r>
    <n v="101"/>
    <s v="04.03.13"/>
    <s v="Vehicles"/>
    <x v="59"/>
    <s v="Gladness Komba RNTDCO, Ruvuma"/>
    <s v="03.03.13"/>
    <n v="80000"/>
    <s v="DFID"/>
    <m/>
    <x v="0"/>
    <x v="1"/>
    <s v="Return Travel Tickets"/>
  </r>
  <r>
    <n v="101"/>
    <s v="04.03.13"/>
    <s v="Vehicles"/>
    <x v="59"/>
    <s v="Msengi Gyunda RNTDCO, Iramba"/>
    <s v="03.03.13"/>
    <n v="70000"/>
    <s v="DFID"/>
    <m/>
    <x v="0"/>
    <x v="1"/>
    <s v="Return Travel Tickets"/>
  </r>
  <r>
    <n v="101"/>
    <s v="04.03.13"/>
    <s v="Vehicles"/>
    <x v="59"/>
    <s v="Richard Shabani RNTDCO, Lindi"/>
    <s v="03.03.13"/>
    <n v="44000"/>
    <s v="DFID"/>
    <m/>
    <x v="0"/>
    <x v="1"/>
    <s v="Return Travel Tickets"/>
  </r>
  <r>
    <n v="101"/>
    <s v="04.03.13"/>
    <s v="Vehicles"/>
    <x v="59"/>
    <s v="Salum M. Naheka RNTDCO, Mtwara"/>
    <s v="03.03.13"/>
    <n v="44000"/>
    <s v="DFID"/>
    <m/>
    <x v="0"/>
    <x v="1"/>
    <s v="Return Travel Tickets"/>
  </r>
  <r>
    <n v="101"/>
    <s v="04.03.13"/>
    <s v="Vehicles"/>
    <x v="59"/>
    <s v="Catherine V. Kavula RNTDCO, Mpanda"/>
    <s v="03.03.13"/>
    <n v="134000"/>
    <s v="DFID"/>
    <m/>
    <x v="0"/>
    <x v="1"/>
    <s v="Return Travel Tickets"/>
  </r>
  <r>
    <n v="101"/>
    <s v="04.03.13"/>
    <s v="Vehicles"/>
    <x v="59"/>
    <s v="Dennis Kamzola RNTDCO, Katavi"/>
    <s v="03.03.13"/>
    <n v="130000"/>
    <s v="DFID"/>
    <m/>
    <x v="0"/>
    <x v="1"/>
    <s v="Return Travel Tickets"/>
  </r>
  <r>
    <n v="101"/>
    <s v="04.03.13"/>
    <s v="Vehicles"/>
    <x v="93"/>
    <s v="Gapoli Service Station (1)"/>
    <s v="03.03.13"/>
    <n v="298224"/>
    <s v="DFID"/>
    <m/>
    <x v="0"/>
    <x v="1"/>
    <s v="Vehicle Registration No: DFP 6354"/>
  </r>
  <r>
    <n v="101"/>
    <s v="04.03.13"/>
    <s v="Vehicles"/>
    <x v="93"/>
    <s v="Iringa Service Station (2)"/>
    <s v="03.03.13"/>
    <n v="162240"/>
    <s v="DFID"/>
    <m/>
    <x v="0"/>
    <x v="1"/>
    <s v="Vehicle Registration No: DFP 6354"/>
  </r>
  <r>
    <n v="101"/>
    <s v="04.03.13"/>
    <s v="Vehicles"/>
    <x v="93"/>
    <s v="Lake Oil Ltd (3)"/>
    <s v="03.03.13"/>
    <n v="118800"/>
    <s v="DFID"/>
    <m/>
    <x v="0"/>
    <x v="1"/>
    <s v="Vehicle Registration No: DFP 9002"/>
  </r>
  <r>
    <n v="101"/>
    <s v="04.03.13"/>
    <s v="Vehicles"/>
    <x v="0"/>
    <s v="Oil Com Services Station (4)"/>
    <s v="03.03.13"/>
    <n v="97500"/>
    <s v="DFID"/>
    <m/>
    <x v="0"/>
    <x v="1"/>
    <s v="Vehicle Registration No: DFP 7484"/>
  </r>
  <r>
    <n v="101"/>
    <s v="04.03.13"/>
    <s v="Vehicles"/>
    <x v="0"/>
    <s v="New BP Bagamoyo Road Service Station (5)"/>
    <s v="03.03.13"/>
    <n v="118000"/>
    <s v="DFID"/>
    <m/>
    <x v="0"/>
    <x v="1"/>
    <s v="Vehicle Registration No: DFP 6354"/>
  </r>
  <r>
    <n v="101"/>
    <s v="04.03.13"/>
    <s v="Vehicles"/>
    <x v="0"/>
    <s v="Puma Petrol Station (6)"/>
    <s v="03.03.13"/>
    <n v="58600"/>
    <s v="DFID"/>
    <m/>
    <x v="0"/>
    <x v="1"/>
    <s v="Vehicle Registration No: DFP 9002"/>
  </r>
  <r>
    <n v="101"/>
    <s v="04.03.13"/>
    <s v="Vehicles"/>
    <x v="0"/>
    <s v="Orxy Services Station (7)"/>
    <s v="04.03.13"/>
    <n v="60000"/>
    <s v="DFID"/>
    <m/>
    <x v="0"/>
    <x v="1"/>
    <s v="Vehicle Registration No: DFP 9002"/>
  </r>
  <r>
    <n v="101"/>
    <s v="04.03.13"/>
    <s v="Vehicles"/>
    <x v="0"/>
    <s v="Gapco Services Station (8)"/>
    <s v="05.03.13"/>
    <n v="54636"/>
    <s v="DFID"/>
    <m/>
    <x v="0"/>
    <x v="1"/>
    <s v="Vehicle Registration No: DFP 9002"/>
  </r>
  <r>
    <n v="101"/>
    <s v="04.03.13"/>
    <s v="Vehicles"/>
    <x v="0"/>
    <s v="Gulfu Oil Company Ltd (9)"/>
    <s v="06.03.13"/>
    <n v="50000"/>
    <s v="DFID"/>
    <m/>
    <x v="0"/>
    <x v="1"/>
    <s v="Vehicle Registration No: DFP 6598"/>
  </r>
  <r>
    <n v="101"/>
    <s v="04.03.13"/>
    <s v="Vehicles"/>
    <x v="0"/>
    <s v="Total Service Station (10)"/>
    <s v="06.03.13"/>
    <n v="70000"/>
    <s v="DFID"/>
    <m/>
    <x v="0"/>
    <x v="1"/>
    <s v="Vehicle Registration No: DFP 9002"/>
  </r>
  <r>
    <n v="101"/>
    <s v="04.03.13"/>
    <s v="Vehicles"/>
    <x v="0"/>
    <s v="Oil Com Services Station (11)"/>
    <s v="07.03.13"/>
    <n v="30000"/>
    <s v="DFID"/>
    <m/>
    <x v="0"/>
    <x v="1"/>
    <s v="Vehicle Registration No: DFP 6598"/>
  </r>
  <r>
    <n v="101"/>
    <s v="04.03.13"/>
    <s v="Vehicles"/>
    <x v="0"/>
    <s v="Oil Com Services Station (12)"/>
    <s v="07.03.13"/>
    <n v="50000"/>
    <s v="DFID"/>
    <m/>
    <x v="0"/>
    <x v="1"/>
    <s v="Vehicle Registration No: DFP 9002"/>
  </r>
  <r>
    <n v="101"/>
    <s v="04.03.13"/>
    <s v="Vehicles"/>
    <x v="0"/>
    <s v="Orxy Services Station (13)"/>
    <s v="09.03.13"/>
    <n v="50000"/>
    <s v="DFID"/>
    <m/>
    <x v="0"/>
    <x v="1"/>
    <s v="Vehicle Registration No: DFP 9002"/>
  </r>
  <r>
    <n v="101"/>
    <s v="04.03.13"/>
    <s v="Salaries + Allowances"/>
    <x v="48"/>
    <s v="MEDIA"/>
    <s v="04.03.13"/>
    <n v="220000"/>
    <s v="DFID"/>
    <m/>
    <x v="4"/>
    <x v="2"/>
    <s v="ITV, BBC, Capital TV etc"/>
  </r>
  <r>
    <n v="101"/>
    <s v="04.03.13"/>
    <s v="Salaries + Allowances"/>
    <x v="48"/>
    <s v="NTD Secretary &amp; SCI Driver"/>
    <s v="05.03.13"/>
    <n v="600000"/>
    <s v="DFID"/>
    <m/>
    <x v="4"/>
    <x v="2"/>
    <s v="NTD Annual joint planning meeting, DSM NTD"/>
  </r>
  <r>
    <n v="101"/>
    <s v="04.03.13"/>
    <s v="Salaries + Allowances"/>
    <x v="48"/>
    <s v="Participant"/>
    <s v="05.03.13"/>
    <n v="560000"/>
    <s v="DFID"/>
    <m/>
    <x v="4"/>
    <x v="2"/>
    <s v="NTD Annual joint planning meeting, DSM"/>
  </r>
  <r>
    <n v="101"/>
    <s v="04.03.13"/>
    <s v="Salaries + Allowances"/>
    <x v="48"/>
    <s v="Moderator"/>
    <s v="08.03.13"/>
    <n v="3300000"/>
    <s v="DFID"/>
    <n v="6400000"/>
    <x v="4"/>
    <x v="2"/>
    <s v="NTD Annual joint planning meeting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79">
  <r>
    <n v="76"/>
    <s v="03.03.11"/>
    <s v="Vehicles"/>
    <x v="0"/>
    <m/>
    <m/>
    <n v="123140"/>
    <m/>
    <m/>
    <s v="Program Office Support"/>
    <s v="Central Administration"/>
    <s v="Car Registration: DFD 2598"/>
    <x v="0"/>
  </r>
  <r>
    <n v="76"/>
    <s v="03.03.11"/>
    <s v="Vehicles"/>
    <x v="0"/>
    <m/>
    <m/>
    <n v="145860"/>
    <m/>
    <m/>
    <s v="Program Office Support"/>
    <s v="Central Administration"/>
    <s v="Car Registration: DFD 2598"/>
    <x v="0"/>
  </r>
  <r>
    <n v="76"/>
    <s v="03.03.11"/>
    <s v="Vehicles"/>
    <x v="1"/>
    <m/>
    <m/>
    <n v="31000"/>
    <m/>
    <m/>
    <s v="Program Office Support"/>
    <s v="Central Administration"/>
    <s v="Car Registration: DFD 2598"/>
    <x v="0"/>
  </r>
  <r>
    <n v="76"/>
    <s v="03.03.11"/>
    <s v="Vehicles"/>
    <x v="0"/>
    <m/>
    <m/>
    <n v="159300"/>
    <m/>
    <m/>
    <s v="Program Office Support"/>
    <s v="Central Administration"/>
    <s v="Car Registration: DFD 2598"/>
    <x v="0"/>
  </r>
  <r>
    <n v="76"/>
    <s v="03.03.11"/>
    <s v="Vehicles"/>
    <x v="0"/>
    <m/>
    <m/>
    <n v="143370"/>
    <m/>
    <m/>
    <s v="Program Office Support"/>
    <s v="Central Administration"/>
    <s v="Car Registration: DFD 2598"/>
    <x v="0"/>
  </r>
  <r>
    <n v="76"/>
    <s v="03.03.11"/>
    <s v="Vehicles"/>
    <x v="0"/>
    <m/>
    <m/>
    <n v="150450"/>
    <m/>
    <m/>
    <s v="Program Office Support"/>
    <s v="Central Administration"/>
    <s v="Car Registration: DFD 2598"/>
    <x v="0"/>
  </r>
  <r>
    <n v="76"/>
    <s v="03.03.11"/>
    <s v="Vehicles"/>
    <x v="2"/>
    <m/>
    <m/>
    <n v="18000"/>
    <m/>
    <m/>
    <s v="Program Office Support"/>
    <s v="Central Administration"/>
    <s v="Car Registration: DFD 2598"/>
    <x v="0"/>
  </r>
  <r>
    <n v="76"/>
    <s v="03.03.11"/>
    <s v="Vehicles"/>
    <x v="1"/>
    <m/>
    <m/>
    <n v="28000"/>
    <m/>
    <m/>
    <s v="Program Office Support"/>
    <s v="Central Administration"/>
    <s v="Car Registration: DFD 2598"/>
    <x v="0"/>
  </r>
  <r>
    <n v="76"/>
    <s v="03.03.11"/>
    <s v="Vehicles"/>
    <x v="0"/>
    <m/>
    <m/>
    <n v="168000"/>
    <m/>
    <m/>
    <s v="Program Office Support"/>
    <s v="Central Administration"/>
    <s v="Car Registration: DFD 2598"/>
    <x v="0"/>
  </r>
  <r>
    <n v="76"/>
    <s v="03.03.11"/>
    <s v="Vehicles"/>
    <x v="0"/>
    <m/>
    <m/>
    <n v="114000"/>
    <m/>
    <m/>
    <s v="Program Office Support"/>
    <s v="Central Administration"/>
    <s v="Car Registration: DFD 2598"/>
    <x v="0"/>
  </r>
  <r>
    <n v="76"/>
    <s v="03.03.11"/>
    <s v="Vehicles"/>
    <x v="0"/>
    <m/>
    <m/>
    <n v="175500"/>
    <m/>
    <m/>
    <s v="Program Office Support"/>
    <s v="Central Administration"/>
    <s v="Car Registration: DFD 2598"/>
    <x v="0"/>
  </r>
  <r>
    <n v="76"/>
    <s v="03.03.11"/>
    <s v="Vehicles"/>
    <x v="0"/>
    <m/>
    <m/>
    <n v="42500"/>
    <m/>
    <m/>
    <s v="Program Office Support"/>
    <s v="Central Administration"/>
    <s v="Car Registration: DFD 2598"/>
    <x v="0"/>
  </r>
  <r>
    <n v="76"/>
    <s v="03.03.11"/>
    <s v="Vehicles"/>
    <x v="3"/>
    <m/>
    <m/>
    <n v="1489500"/>
    <m/>
    <m/>
    <s v="Program Office Support"/>
    <s v="Central Administration"/>
    <s v="Toyota Land Rover"/>
    <x v="0"/>
  </r>
  <r>
    <n v="76"/>
    <s v="03.03.11"/>
    <s v="Vehicles"/>
    <x v="0"/>
    <m/>
    <m/>
    <n v="167000"/>
    <m/>
    <m/>
    <s v="Program Office Support"/>
    <s v="Central Administration"/>
    <s v="Car Registration: DFD 2598"/>
    <x v="0"/>
  </r>
  <r>
    <n v="76"/>
    <s v="03.03.11"/>
    <s v="Vehicles"/>
    <x v="0"/>
    <m/>
    <m/>
    <n v="140000"/>
    <m/>
    <m/>
    <s v="Program Office Support"/>
    <s v="Central Administration"/>
    <s v="Car Registration: DFD 2598"/>
    <x v="0"/>
  </r>
  <r>
    <n v="76"/>
    <s v="03.03.11"/>
    <s v="Vehicles"/>
    <x v="0"/>
    <m/>
    <m/>
    <n v="165000"/>
    <m/>
    <m/>
    <s v="Program Office Support"/>
    <s v="Central Administration"/>
    <s v="Car Registration: DFD 2598"/>
    <x v="0"/>
  </r>
  <r>
    <n v="76"/>
    <s v="03.03.11"/>
    <s v="Vehicles"/>
    <x v="0"/>
    <m/>
    <m/>
    <n v="150000"/>
    <m/>
    <m/>
    <s v="Program Office Support"/>
    <s v="Central Administration"/>
    <s v="Car Registration: DFD 2598"/>
    <x v="0"/>
  </r>
  <r>
    <n v="76"/>
    <s v="03.03.11"/>
    <s v="Vehicles"/>
    <x v="0"/>
    <m/>
    <m/>
    <n v="96880"/>
    <m/>
    <m/>
    <s v="Program Office Support"/>
    <s v="Central Administration"/>
    <s v="Car Registration: DFD 2598"/>
    <x v="0"/>
  </r>
  <r>
    <n v="76"/>
    <s v="03.03.11"/>
    <s v="Salaries + Allowances"/>
    <x v="4"/>
    <m/>
    <m/>
    <n v="750000"/>
    <m/>
    <m/>
    <s v="Stakeholders Meeting at Central Level"/>
    <s v="Central Management"/>
    <s v="SCI National Coordinator"/>
    <x v="0"/>
  </r>
  <r>
    <n v="76"/>
    <s v="03.03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6"/>
    <s v="03.03.11"/>
    <s v="Salaries + Allowances"/>
    <x v="4"/>
    <m/>
    <m/>
    <n v="600000"/>
    <m/>
    <m/>
    <s v="Program Office Support"/>
    <s v="Central Management"/>
    <s v="SCI Driver &amp; Field Assistant"/>
    <x v="0"/>
  </r>
  <r>
    <n v="76"/>
    <s v="03.03.11"/>
    <s v="Salaries + Allowances"/>
    <x v="4"/>
    <m/>
    <m/>
    <n v="750000"/>
    <m/>
    <m/>
    <s v="Stakeholders Meeting at Central Level"/>
    <s v="Central Management"/>
    <s v="SCI National Coordinator"/>
    <x v="0"/>
  </r>
  <r>
    <n v="76"/>
    <s v="03.03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6"/>
    <s v="03.03.11"/>
    <s v="Salaries + Allowances"/>
    <x v="4"/>
    <m/>
    <m/>
    <n v="600000"/>
    <m/>
    <m/>
    <s v="Program Office Support"/>
    <s v="Central Management"/>
    <s v="SCI Driver &amp; Field Assistant"/>
    <x v="0"/>
  </r>
  <r>
    <n v="76"/>
    <s v="03.03.11"/>
    <s v="Salaries + Allowances"/>
    <x v="4"/>
    <m/>
    <m/>
    <n v="480000"/>
    <m/>
    <m/>
    <s v="Stakeholders Meeting at Central Level"/>
    <s v="Central Management"/>
    <s v="SCI National Coordinator"/>
    <x v="0"/>
  </r>
  <r>
    <n v="76"/>
    <s v="03.03.11"/>
    <s v="Salaries + Allowances"/>
    <x v="4"/>
    <m/>
    <m/>
    <n v="390000"/>
    <m/>
    <m/>
    <s v="Stakeholders Meeting at Central Level"/>
    <s v="Central Administration"/>
    <s v="SCI Financial Office Assistant"/>
    <x v="0"/>
  </r>
  <r>
    <n v="76"/>
    <s v="03.03.11"/>
    <s v="Salaries + Allowances"/>
    <x v="4"/>
    <m/>
    <m/>
    <n v="390000"/>
    <m/>
    <m/>
    <s v="Program Office Support"/>
    <s v="Central Management"/>
    <s v="SCI Driver &amp; Field Assistant"/>
    <x v="0"/>
  </r>
  <r>
    <n v="76"/>
    <s v="03.03.11"/>
    <s v="Salaries + Allowances"/>
    <x v="4"/>
    <m/>
    <m/>
    <n v="750000"/>
    <m/>
    <m/>
    <s v="Stakeholders Meeting at Central Level"/>
    <s v="Central Management"/>
    <s v="SCI National Coordinator"/>
    <x v="0"/>
  </r>
  <r>
    <n v="76"/>
    <s v="03.03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6"/>
    <s v="03.03.11"/>
    <s v="Salaries + Allowances"/>
    <x v="4"/>
    <m/>
    <m/>
    <n v="600000"/>
    <m/>
    <m/>
    <s v="Program Office Support"/>
    <s v="Central Management"/>
    <s v="SCI Driver &amp; Field Assistant"/>
    <x v="0"/>
  </r>
  <r>
    <n v="76"/>
    <s v="03.03.11"/>
    <s v="Stationery + Supplies"/>
    <x v="5"/>
    <m/>
    <m/>
    <n v="12000"/>
    <m/>
    <m/>
    <s v="Program Office Support"/>
    <s v="Central Administration"/>
    <s v="Flash Drive"/>
    <x v="0"/>
  </r>
  <r>
    <n v="76"/>
    <s v="03.03.11"/>
    <s v="Stationery + Supplies"/>
    <x v="6"/>
    <m/>
    <m/>
    <n v="38000"/>
    <m/>
    <m/>
    <s v="Program Office Support"/>
    <s v="Central Administration"/>
    <s v="Office Supplies"/>
    <x v="0"/>
  </r>
  <r>
    <n v="76"/>
    <s v="03.03.11"/>
    <s v="Stationery + Supplies"/>
    <x v="7"/>
    <m/>
    <m/>
    <n v="52500"/>
    <m/>
    <m/>
    <s v="Program Office Support"/>
    <s v="Central Administration"/>
    <s v="Refreshments"/>
    <x v="0"/>
  </r>
  <r>
    <n v="76"/>
    <s v="03.03.11"/>
    <s v="Coordinatiom + Admin"/>
    <x v="8"/>
    <m/>
    <m/>
    <n v="770000"/>
    <m/>
    <m/>
    <s v="Stakeholders Meeting at Central Level"/>
    <s v="Central Administration"/>
    <s v="SCI/MOHSW"/>
    <x v="0"/>
  </r>
  <r>
    <n v="76"/>
    <s v="03.03.11"/>
    <s v="Coordinatiom + Admin"/>
    <x v="8"/>
    <m/>
    <m/>
    <n v="80000"/>
    <m/>
    <m/>
    <s v="Stakeholders Meeting at Central Level"/>
    <s v="Central Administration"/>
    <s v="SCI/MOHSW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9"/>
    <m/>
    <m/>
    <n v="3500"/>
    <m/>
    <m/>
    <s v="Program Office Support"/>
    <s v="Central Administration"/>
    <s v="Car Registration: DFD 2598"/>
    <x v="0"/>
  </r>
  <r>
    <n v="77"/>
    <s v="09.06.11"/>
    <s v="Vehicles"/>
    <x v="0"/>
    <m/>
    <m/>
    <n v="66000"/>
    <m/>
    <m/>
    <s v="Program Office Support"/>
    <s v="Central Administration"/>
    <s v="Car Registration: DFD 2598"/>
    <x v="0"/>
  </r>
  <r>
    <n v="77"/>
    <s v="09.06.11"/>
    <s v="Vehicles"/>
    <x v="1"/>
    <m/>
    <m/>
    <n v="3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1"/>
    <m/>
    <m/>
    <n v="31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3"/>
    <m/>
    <m/>
    <n v="11395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0"/>
    <m/>
    <m/>
    <n v="100000"/>
    <m/>
    <m/>
    <s v="Program Office Support"/>
    <s v="Central Administration"/>
    <s v="Car Registration: DFD 2598"/>
    <x v="0"/>
  </r>
  <r>
    <n v="77"/>
    <s v="09.06.11"/>
    <s v="Vehicles"/>
    <x v="1"/>
    <m/>
    <m/>
    <n v="30000"/>
    <m/>
    <m/>
    <s v="Program Office Support"/>
    <s v="Central Administration"/>
    <s v="Car Registration: DFD 2598"/>
    <x v="0"/>
  </r>
  <r>
    <n v="77"/>
    <s v="09.06.11"/>
    <s v="Salaries + Allowances"/>
    <x v="4"/>
    <m/>
    <m/>
    <n v="750000"/>
    <m/>
    <m/>
    <s v="Stakeholders Meeting at Central Level"/>
    <s v="Central Management"/>
    <s v="SCI National Coordinator"/>
    <x v="0"/>
  </r>
  <r>
    <n v="77"/>
    <s v="09.06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7"/>
    <s v="09.06.11"/>
    <s v="Salaries + Allowances"/>
    <x v="4"/>
    <m/>
    <m/>
    <n v="600000"/>
    <m/>
    <m/>
    <s v="Program Office Support"/>
    <s v="Central Management"/>
    <s v="SCI Driver &amp; Field Assistant"/>
    <x v="0"/>
  </r>
  <r>
    <n v="77"/>
    <s v="09.06.11"/>
    <s v="Salaries + Allowances"/>
    <x v="4"/>
    <m/>
    <m/>
    <n v="750000"/>
    <m/>
    <m/>
    <s v="Stakeholders Meeting at Central Level"/>
    <s v="Central Management"/>
    <s v="SCI National Coordinator"/>
    <x v="0"/>
  </r>
  <r>
    <n v="77"/>
    <s v="09.06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7"/>
    <s v="09.06.11"/>
    <s v="Salaries + Allowances"/>
    <x v="4"/>
    <m/>
    <m/>
    <n v="600000"/>
    <m/>
    <m/>
    <s v="Program Office Support"/>
    <s v="Central Management"/>
    <s v="SCI Driver &amp; Field Assistant"/>
    <x v="0"/>
  </r>
  <r>
    <n v="77"/>
    <s v="09.06.11"/>
    <s v="Salaries + Allowances"/>
    <x v="4"/>
    <m/>
    <m/>
    <n v="750000"/>
    <m/>
    <m/>
    <s v="Stakeholders Meeting at Central Level"/>
    <s v="Central Management"/>
    <s v="SCI National Coordinator"/>
    <x v="0"/>
  </r>
  <r>
    <n v="77"/>
    <s v="09.06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7"/>
    <s v="09.06.11"/>
    <s v="Salaries + Allowances"/>
    <x v="4"/>
    <m/>
    <m/>
    <n v="600000"/>
    <m/>
    <m/>
    <s v="Program Office Support"/>
    <s v="Central Management"/>
    <s v="SCI Driver &amp; Field Assistant"/>
    <x v="0"/>
  </r>
  <r>
    <n v="77"/>
    <s v="09.06.11"/>
    <s v="Coordinatiom + Admin"/>
    <x v="8"/>
    <m/>
    <m/>
    <n v="300000"/>
    <m/>
    <m/>
    <s v="Stakeholders Meeting at Central Level"/>
    <s v="Central Administration"/>
    <s v="SCI/MOHSW"/>
    <x v="0"/>
  </r>
  <r>
    <n v="77"/>
    <s v="09.06.11"/>
    <s v="Coordinatiom + Admin"/>
    <x v="8"/>
    <m/>
    <m/>
    <n v="600000"/>
    <m/>
    <m/>
    <s v="Stakeholders Meeting at Central Level"/>
    <s v="Central Administration"/>
    <s v="SCI/MOHSW"/>
    <x v="0"/>
  </r>
  <r>
    <n v="77"/>
    <s v="09.06.11"/>
    <s v="Stationery + Supplies"/>
    <x v="10"/>
    <m/>
    <m/>
    <n v="250000"/>
    <m/>
    <m/>
    <s v="Program Office Support"/>
    <s v="Central Administration"/>
    <s v="Stationery"/>
    <x v="0"/>
  </r>
  <r>
    <n v="78"/>
    <s v="30.06.11"/>
    <s v="Vehicles"/>
    <x v="0"/>
    <m/>
    <m/>
    <n v="140000"/>
    <m/>
    <m/>
    <s v="Program Office Support"/>
    <s v="Central Administration"/>
    <s v="Car Registration: DFD 2598"/>
    <x v="0"/>
  </r>
  <r>
    <n v="78"/>
    <s v="30.06.11"/>
    <s v="Vehicles"/>
    <x v="0"/>
    <m/>
    <m/>
    <n v="149000"/>
    <m/>
    <m/>
    <s v="Program Office Support"/>
    <s v="Central Administration"/>
    <s v="Car Registration: DFD 2598"/>
    <x v="0"/>
  </r>
  <r>
    <n v="78"/>
    <s v="30.06.11"/>
    <s v="Vehicles"/>
    <x v="0"/>
    <m/>
    <m/>
    <n v="120000"/>
    <m/>
    <m/>
    <s v="Program Office Support"/>
    <s v="Central Administration"/>
    <s v="Car Registration: DFD 2598"/>
    <x v="0"/>
  </r>
  <r>
    <n v="78"/>
    <s v="30.06.11"/>
    <s v="Vehicles"/>
    <x v="0"/>
    <m/>
    <m/>
    <n v="160000"/>
    <m/>
    <m/>
    <s v="Program Office Support"/>
    <s v="Central Administration"/>
    <s v="Car Registration: DFD 2598"/>
    <x v="0"/>
  </r>
  <r>
    <n v="78"/>
    <s v="30.06.11"/>
    <s v="Vehicles"/>
    <x v="0"/>
    <m/>
    <m/>
    <n v="106500"/>
    <m/>
    <m/>
    <s v="Program Office Support"/>
    <s v="Central Administration"/>
    <s v="Car Registration: DFD 2598"/>
    <x v="0"/>
  </r>
  <r>
    <n v="78"/>
    <s v="30.06.11"/>
    <s v="Vehicles"/>
    <x v="1"/>
    <m/>
    <m/>
    <n v="31000"/>
    <m/>
    <m/>
    <s v="Program Office Support"/>
    <s v="Central Administration"/>
    <s v="Car Registration: DFD 2598"/>
    <x v="0"/>
  </r>
  <r>
    <n v="78"/>
    <s v="30.06.11"/>
    <s v="Salaries + Allowances"/>
    <x v="4"/>
    <m/>
    <m/>
    <n v="750000"/>
    <m/>
    <m/>
    <s v="Stakeholders Meeting at Central Level"/>
    <s v="Central Management"/>
    <s v="SCI National Coordinator"/>
    <x v="0"/>
  </r>
  <r>
    <n v="78"/>
    <s v="30.06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8"/>
    <s v="30.06.11"/>
    <s v="Salaries + Allowances"/>
    <x v="4"/>
    <m/>
    <m/>
    <n v="600000"/>
    <m/>
    <m/>
    <s v="Program Office Support"/>
    <s v="Central Management"/>
    <s v="SCI Driver &amp; Field Assistant"/>
    <x v="0"/>
  </r>
  <r>
    <n v="78"/>
    <s v="30.06.11"/>
    <s v="Coordinatiom + Admin"/>
    <x v="8"/>
    <m/>
    <m/>
    <n v="400000"/>
    <m/>
    <m/>
    <s v="Stakeholders Meeting at Central Level"/>
    <s v="Central Administration"/>
    <s v="SCI"/>
    <x v="0"/>
  </r>
  <r>
    <n v="78"/>
    <s v="30.06.11"/>
    <s v="Coordinatiom + Admin"/>
    <x v="11"/>
    <m/>
    <m/>
    <n v="73500"/>
    <m/>
    <m/>
    <s v="Stakeholders Meeting at Central Level"/>
    <s v="Central Administration"/>
    <s v="Official Documents"/>
    <x v="0"/>
  </r>
  <r>
    <n v="78"/>
    <s v="30.06.11"/>
    <s v="Coordinatiom + Admin"/>
    <x v="12"/>
    <m/>
    <m/>
    <n v="70000"/>
    <m/>
    <m/>
    <s v="Stakeholders Meeting at Central Level"/>
    <s v="Central Administration"/>
    <s v="Refund of Taxi tickets"/>
    <x v="0"/>
  </r>
  <r>
    <n v="78"/>
    <s v="30.06.11"/>
    <s v="Stationery + Supplies"/>
    <x v="7"/>
    <m/>
    <m/>
    <n v="150000"/>
    <m/>
    <m/>
    <s v="Program Office Support"/>
    <s v="Central Administration"/>
    <s v="Refreshments"/>
    <x v="0"/>
  </r>
  <r>
    <n v="78"/>
    <s v="30.06.11"/>
    <s v="Vehicles"/>
    <x v="0"/>
    <m/>
    <m/>
    <n v="125210"/>
    <m/>
    <m/>
    <s v="Program Office Support"/>
    <s v="Central Administration"/>
    <s v="Car Registration: DFD 2598"/>
    <x v="0"/>
  </r>
  <r>
    <n v="78"/>
    <s v="30.06.11"/>
    <s v="Vehicles"/>
    <x v="0"/>
    <m/>
    <m/>
    <n v="171990"/>
    <m/>
    <m/>
    <s v="Program Office Support"/>
    <s v="Central Administration"/>
    <s v="Car Registration: DFD 2598"/>
    <x v="0"/>
  </r>
  <r>
    <n v="78"/>
    <s v="30.06.11"/>
    <s v="Vehicles"/>
    <x v="13"/>
    <m/>
    <m/>
    <n v="35000"/>
    <m/>
    <m/>
    <s v="Program Office Support"/>
    <s v="Central Administration"/>
    <s v="Car Registration: DFD 2598"/>
    <x v="0"/>
  </r>
  <r>
    <n v="78"/>
    <s v="30.06.11"/>
    <s v="Vehicles"/>
    <x v="0"/>
    <m/>
    <m/>
    <n v="164400"/>
    <m/>
    <m/>
    <s v="Program Office Support"/>
    <s v="Central Administration"/>
    <s v="Car Registration: DFD 2598"/>
    <x v="0"/>
  </r>
  <r>
    <n v="78"/>
    <s v="30.06.11"/>
    <s v="Vehicles"/>
    <x v="0"/>
    <m/>
    <m/>
    <n v="137600"/>
    <m/>
    <m/>
    <s v="Program Office Support"/>
    <s v="Central Administration"/>
    <s v="Car Registration: DFD 2598"/>
    <x v="0"/>
  </r>
  <r>
    <n v="78"/>
    <s v="30.06.11"/>
    <s v="Vehicles"/>
    <x v="1"/>
    <m/>
    <m/>
    <n v="15000"/>
    <m/>
    <m/>
    <s v="Program Office Support"/>
    <s v="Central Administration"/>
    <s v="Car Registration: DFD 2598"/>
    <x v="0"/>
  </r>
  <r>
    <n v="78"/>
    <s v="30.06.11"/>
    <s v="Coordinatiom + Admin"/>
    <x v="8"/>
    <m/>
    <m/>
    <n v="450000"/>
    <m/>
    <m/>
    <s v="Stakeholders Meeting at Central Level"/>
    <s v="Central Administration"/>
    <s v="SCI"/>
    <x v="0"/>
  </r>
  <r>
    <n v="78"/>
    <s v="30.06.11"/>
    <s v="Stationery + Supplies"/>
    <x v="10"/>
    <m/>
    <m/>
    <n v="200800"/>
    <m/>
    <m/>
    <s v="Program Office Support"/>
    <s v="Central Administration"/>
    <s v="SCI"/>
    <x v="0"/>
  </r>
  <r>
    <n v="78"/>
    <s v="30.06.11"/>
    <s v="Stationery + Supplies"/>
    <x v="14"/>
    <m/>
    <m/>
    <n v="250000"/>
    <m/>
    <m/>
    <s v="Program Office Support"/>
    <s v="Central Administration"/>
    <s v="SCI"/>
    <x v="0"/>
  </r>
  <r>
    <n v="79"/>
    <s v="13.09.11"/>
    <s v="Vehicles"/>
    <x v="0"/>
    <n v="0"/>
    <n v="0"/>
    <n v="163000"/>
    <m/>
    <m/>
    <s v="Program Office Support"/>
    <s v="Central Administration"/>
    <s v="Car Registration: DFD 2598"/>
    <x v="0"/>
  </r>
  <r>
    <n v="79"/>
    <s v="13.09.11"/>
    <s v="Vehicles"/>
    <x v="15"/>
    <n v="0"/>
    <n v="0"/>
    <n v="20000"/>
    <m/>
    <m/>
    <s v="Program Office Support"/>
    <s v="Central Administration"/>
    <s v="Car Registration: DFD 2598"/>
    <x v="0"/>
  </r>
  <r>
    <n v="79"/>
    <s v="13.09.11"/>
    <s v="Vehicles"/>
    <x v="16"/>
    <n v="0"/>
    <n v="0"/>
    <n v="16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79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40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47000"/>
    <m/>
    <m/>
    <s v="Program Office Support"/>
    <s v="Central Administration"/>
    <s v="Car Registration: DFD 2598"/>
    <x v="0"/>
  </r>
  <r>
    <n v="79"/>
    <s v="13.09.11"/>
    <s v="Vehicles"/>
    <x v="17"/>
    <n v="0"/>
    <n v="0"/>
    <n v="4000"/>
    <m/>
    <m/>
    <s v="Program Office Support"/>
    <s v="Central Administration"/>
    <s v="Car Registration: DFD 2598"/>
    <x v="0"/>
  </r>
  <r>
    <n v="79"/>
    <s v="13.09.11"/>
    <s v="Vehicles"/>
    <x v="3"/>
    <n v="0"/>
    <n v="0"/>
    <n v="200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56000"/>
    <m/>
    <m/>
    <s v="Program Office Support"/>
    <s v="Central Administration"/>
    <s v="Car Registration: DFD 2598"/>
    <x v="0"/>
  </r>
  <r>
    <n v="79"/>
    <s v="13.09.11"/>
    <s v="Vehicles"/>
    <x v="3"/>
    <n v="0"/>
    <n v="0"/>
    <n v="986000"/>
    <m/>
    <m/>
    <s v="Program Office Support"/>
    <s v="Central Administration"/>
    <s v="Car Registration: DFD 2598"/>
    <x v="0"/>
  </r>
  <r>
    <n v="79"/>
    <s v="13.09.11"/>
    <s v="Vehicles"/>
    <x v="1"/>
    <n v="0"/>
    <n v="0"/>
    <n v="30000"/>
    <m/>
    <m/>
    <s v="Program Office Support"/>
    <s v="Central Administration"/>
    <s v="Car Registration: DFD 2598"/>
    <x v="0"/>
  </r>
  <r>
    <n v="79"/>
    <s v="13.09.11"/>
    <s v="Salaries + Allowances"/>
    <x v="4"/>
    <m/>
    <m/>
    <n v="750000"/>
    <m/>
    <m/>
    <s v="Stakeholders Meeting at Central Level"/>
    <s v="Central Management"/>
    <s v="SCI National Coordinator"/>
    <x v="0"/>
  </r>
  <r>
    <n v="79"/>
    <s v="13.09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9"/>
    <s v="13.09.11"/>
    <s v="Salaries + Allowances"/>
    <x v="4"/>
    <m/>
    <m/>
    <n v="600000"/>
    <m/>
    <m/>
    <s v="Program Office Support"/>
    <s v="Central Management"/>
    <s v="SCI Driver &amp; Field Assistant"/>
    <x v="0"/>
  </r>
  <r>
    <n v="79"/>
    <s v="13.09.11"/>
    <s v="Salaries + Allowances"/>
    <x v="4"/>
    <m/>
    <m/>
    <n v="750000"/>
    <m/>
    <m/>
    <s v="Stakeholders Meeting at Central Level"/>
    <s v="Central Management"/>
    <s v="SCI National Coordinator"/>
    <x v="0"/>
  </r>
  <r>
    <n v="79"/>
    <s v="13.09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9"/>
    <s v="13.09.11"/>
    <s v="Salaries + Allowances"/>
    <x v="4"/>
    <m/>
    <m/>
    <n v="600000"/>
    <m/>
    <m/>
    <s v="Program Office Support"/>
    <s v="Central Management"/>
    <s v="SCI Driver &amp; Field Assistant"/>
    <x v="0"/>
  </r>
  <r>
    <n v="79"/>
    <s v="13.09.11"/>
    <s v="Coordinatiom + Admin"/>
    <x v="8"/>
    <n v="0"/>
    <n v="0"/>
    <n v="645000"/>
    <m/>
    <m/>
    <s v="Stakeholders Meeting at Central Level"/>
    <s v="Central Administration"/>
    <s v="SCI/MOHSW"/>
    <x v="0"/>
  </r>
  <r>
    <n v="79"/>
    <s v="13.09.11"/>
    <s v="Stationery + Supplies"/>
    <x v="18"/>
    <n v="0"/>
    <n v="0"/>
    <n v="10000"/>
    <m/>
    <m/>
    <s v="Program Office Support"/>
    <s v="Central Administration"/>
    <s v="SCI"/>
    <x v="0"/>
  </r>
  <r>
    <n v="79"/>
    <s v="13.09.11"/>
    <s v="Stationery + Supplies"/>
    <x v="18"/>
    <n v="0"/>
    <n v="0"/>
    <n v="14500"/>
    <m/>
    <m/>
    <s v="Program Office Support"/>
    <s v="Central Administration"/>
    <s v="SCI"/>
    <x v="0"/>
  </r>
  <r>
    <n v="79"/>
    <s v="13.09.11"/>
    <s v="Stationery + Supplies"/>
    <x v="18"/>
    <n v="0"/>
    <n v="0"/>
    <n v="16500"/>
    <m/>
    <m/>
    <s v="Program Office Support"/>
    <s v="Central Administration"/>
    <s v="SCI"/>
    <x v="0"/>
  </r>
  <r>
    <n v="79"/>
    <s v="13.09.11"/>
    <s v="Stationery + Supplies"/>
    <x v="18"/>
    <n v="0"/>
    <n v="0"/>
    <n v="16000"/>
    <m/>
    <m/>
    <s v="Program Office Support"/>
    <s v="Central Administration"/>
    <s v="SCI"/>
    <x v="0"/>
  </r>
  <r>
    <n v="79"/>
    <s v="13.09.11"/>
    <s v="Stationery + Supplies"/>
    <x v="18"/>
    <n v="0"/>
    <n v="0"/>
    <n v="15500"/>
    <m/>
    <m/>
    <s v="Program Office Support"/>
    <s v="Central Administration"/>
    <s v="SCI/MOHSW"/>
    <x v="0"/>
  </r>
  <r>
    <n v="79"/>
    <s v="13.09.11"/>
    <s v="Stationery + Supplies"/>
    <x v="18"/>
    <n v="0"/>
    <n v="0"/>
    <n v="16000"/>
    <m/>
    <m/>
    <s v="Program Office Support"/>
    <s v="Central Administration"/>
    <s v="SCI/MOHSW"/>
    <x v="0"/>
  </r>
  <r>
    <n v="79"/>
    <s v="13.09.11"/>
    <s v="Stationery + Supplies"/>
    <x v="18"/>
    <n v="0"/>
    <n v="0"/>
    <n v="15000"/>
    <m/>
    <m/>
    <s v="Program Office Support"/>
    <s v="Central Administration"/>
    <s v="SCI/MOHSW"/>
    <x v="0"/>
  </r>
  <r>
    <n v="79"/>
    <s v="13.09.11"/>
    <s v="Stationery + Supplies"/>
    <x v="18"/>
    <n v="0"/>
    <n v="0"/>
    <n v="15500"/>
    <m/>
    <m/>
    <s v="Program Office Support"/>
    <s v="Central Administration"/>
    <s v="SCI/MOHSW"/>
    <x v="0"/>
  </r>
  <r>
    <n v="79"/>
    <s v="13.09.11"/>
    <s v="Vehicles"/>
    <x v="0"/>
    <n v="0"/>
    <n v="0"/>
    <n v="179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81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60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80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159000"/>
    <m/>
    <m/>
    <s v="Program Office Support"/>
    <s v="Central Administration"/>
    <s v="Car Registration: DFD 2598"/>
    <x v="0"/>
  </r>
  <r>
    <n v="79"/>
    <s v="13.09.11"/>
    <s v="Vehicles"/>
    <x v="0"/>
    <n v="0"/>
    <n v="0"/>
    <n v="39000"/>
    <m/>
    <m/>
    <s v="Program Office Support"/>
    <s v="Central Administration"/>
    <s v="Car Registration: DFD 2598"/>
    <x v="0"/>
  </r>
  <r>
    <n v="79"/>
    <s v="13.09.11"/>
    <s v="Vehicles"/>
    <x v="1"/>
    <n v="0"/>
    <n v="0"/>
    <n v="31000"/>
    <m/>
    <m/>
    <s v="Program Office Support"/>
    <s v="Central Administration"/>
    <s v="Car Registration: DFD 2598"/>
    <x v="0"/>
  </r>
  <r>
    <n v="79"/>
    <s v="13.09.11"/>
    <s v="Salaries + Allowances"/>
    <x v="4"/>
    <m/>
    <m/>
    <n v="750000"/>
    <m/>
    <m/>
    <s v="Stakeholders Meeting at Central Level"/>
    <s v="Central Management"/>
    <s v="SCI National Coordinator"/>
    <x v="0"/>
  </r>
  <r>
    <n v="79"/>
    <s v="13.09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79"/>
    <s v="13.09.11"/>
    <s v="Salaries + Allowances"/>
    <x v="4"/>
    <m/>
    <m/>
    <n v="600000"/>
    <m/>
    <m/>
    <s v="Program Office Support"/>
    <s v="Central Management"/>
    <s v="SCI Driver &amp; Field Assistant"/>
    <x v="0"/>
  </r>
  <r>
    <n v="79"/>
    <s v="13.09.11"/>
    <s v="Coordinatiom + Admin"/>
    <x v="8"/>
    <n v="0"/>
    <n v="0"/>
    <n v="390000"/>
    <m/>
    <m/>
    <s v="Stakeholders Meeting at Central Level"/>
    <s v="Central Administration"/>
    <s v="SCI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5200"/>
    <m/>
    <m/>
    <s v="Program Office Support"/>
    <s v="Central Administration"/>
    <s v="SCI/MOHSW"/>
    <x v="0"/>
  </r>
  <r>
    <n v="79"/>
    <s v="13.09.11"/>
    <s v="Stationery + Supplies"/>
    <x v="18"/>
    <m/>
    <m/>
    <n v="14800"/>
    <m/>
    <m/>
    <s v="Program Office Support"/>
    <s v="Central Administration"/>
    <s v="SCI/MOHSW"/>
    <x v="0"/>
  </r>
  <r>
    <n v="79"/>
    <s v="13.09.11"/>
    <s v="Stationery + Supplies"/>
    <x v="18"/>
    <m/>
    <m/>
    <n v="76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9"/>
    <m/>
    <m/>
    <n v="5000"/>
    <m/>
    <m/>
    <s v="Program Office Support"/>
    <s v="Central Administration"/>
    <s v="SCI/MOHSW"/>
    <x v="0"/>
  </r>
  <r>
    <n v="79"/>
    <s v="13.09.11"/>
    <s v="Stationery + Supplies"/>
    <x v="18"/>
    <m/>
    <m/>
    <n v="15000"/>
    <m/>
    <m/>
    <s v="Program Office Support"/>
    <s v="Central Administration"/>
    <s v="SCI/MOHSW"/>
    <x v="0"/>
  </r>
  <r>
    <n v="79"/>
    <s v="13.09.11"/>
    <s v="Stationery + Supplies"/>
    <x v="18"/>
    <m/>
    <m/>
    <n v="13000"/>
    <m/>
    <m/>
    <s v="Program Office Support"/>
    <s v="Central Administration"/>
    <s v="SCI/MOHSW"/>
    <x v="0"/>
  </r>
  <r>
    <n v="79"/>
    <s v="13.09.11"/>
    <s v="Stationery + Supplies"/>
    <x v="18"/>
    <m/>
    <m/>
    <n v="12000"/>
    <m/>
    <n v="10215000"/>
    <s v="Program Office Support"/>
    <s v="Central Administration"/>
    <s v="SCI/MOHSW"/>
    <x v="0"/>
  </r>
  <r>
    <n v="80"/>
    <s v="08.11.11"/>
    <s v="Vehicles"/>
    <x v="0"/>
    <m/>
    <m/>
    <n v="156000"/>
    <m/>
    <m/>
    <s v="Program Office Support"/>
    <s v="Central Administration"/>
    <s v="Car Registration: DFD 2598"/>
    <x v="0"/>
  </r>
  <r>
    <n v="80"/>
    <s v="08.11.11"/>
    <s v="Vehicles"/>
    <x v="20"/>
    <m/>
    <m/>
    <n v="10000"/>
    <m/>
    <m/>
    <s v="Program Office Support"/>
    <s v="Central Administration"/>
    <s v="Car Registration: DFD 2598"/>
    <x v="0"/>
  </r>
  <r>
    <n v="80"/>
    <s v="08.11.11"/>
    <s v="Vehicles"/>
    <x v="0"/>
    <m/>
    <m/>
    <n v="169000"/>
    <m/>
    <m/>
    <s v="Program Office Support"/>
    <s v="Central Administration"/>
    <s v="Car Registration: DFD 2598"/>
    <x v="0"/>
  </r>
  <r>
    <n v="80"/>
    <s v="08.11.11"/>
    <s v="Vehicles"/>
    <x v="0"/>
    <m/>
    <m/>
    <n v="172000"/>
    <m/>
    <m/>
    <s v="Program Office Support"/>
    <s v="Central Administration"/>
    <s v="Car Registration: DFD 2598"/>
    <x v="0"/>
  </r>
  <r>
    <n v="80"/>
    <s v="08.11.11"/>
    <s v="Vehicles"/>
    <x v="21"/>
    <m/>
    <m/>
    <n v="1400000"/>
    <m/>
    <m/>
    <s v="Program Office Support"/>
    <s v="Central Administration"/>
    <s v="Car Registration: DFD 2598"/>
    <x v="0"/>
  </r>
  <r>
    <n v="80"/>
    <s v="08.11.11"/>
    <s v="Vehicles"/>
    <x v="3"/>
    <m/>
    <m/>
    <n v="1451000"/>
    <m/>
    <m/>
    <s v="Program Office Support"/>
    <s v="Central Administration"/>
    <s v="Car Registration: DFD 2598"/>
    <x v="0"/>
  </r>
  <r>
    <n v="80"/>
    <s v="08.11.11"/>
    <s v="Vehicles"/>
    <x v="0"/>
    <m/>
    <m/>
    <n v="174000"/>
    <m/>
    <m/>
    <s v="Program Office Support"/>
    <s v="Central Administration"/>
    <s v="Car Registration: DFD 2598"/>
    <x v="0"/>
  </r>
  <r>
    <n v="80"/>
    <s v="08.11.11"/>
    <s v="Vehicles"/>
    <x v="0"/>
    <m/>
    <m/>
    <n v="170000"/>
    <m/>
    <m/>
    <s v="Program Office Support"/>
    <s v="Central Administration"/>
    <s v="Car Registration: DFD 2598"/>
    <x v="0"/>
  </r>
  <r>
    <n v="80"/>
    <s v="08.11.11"/>
    <s v="Vehicles"/>
    <x v="1"/>
    <m/>
    <m/>
    <n v="25000"/>
    <m/>
    <m/>
    <s v="Program Office Support"/>
    <s v="Central Administration"/>
    <s v="Car Registration: DFD 2598"/>
    <x v="0"/>
  </r>
  <r>
    <n v="80"/>
    <s v="08.11.11"/>
    <s v="Salaries + Allowances"/>
    <x v="4"/>
    <m/>
    <m/>
    <n v="750000"/>
    <m/>
    <m/>
    <s v="Stakeholders Meeting at Central Level"/>
    <s v="Central Management"/>
    <s v="SCI National Coordinator"/>
    <x v="0"/>
  </r>
  <r>
    <n v="80"/>
    <s v="08.11.11"/>
    <s v="Salaries + Allowances"/>
    <x v="4"/>
    <m/>
    <m/>
    <n v="600000"/>
    <m/>
    <m/>
    <s v="Stakeholders Meeting at Central Level"/>
    <s v="Central Administration"/>
    <s v="SCI Financial Office Assistant"/>
    <x v="0"/>
  </r>
  <r>
    <n v="80"/>
    <s v="08.11.11"/>
    <s v="Salaries + Allowances"/>
    <x v="4"/>
    <m/>
    <m/>
    <n v="600000"/>
    <m/>
    <m/>
    <s v="Program Office Support"/>
    <s v="Central Management"/>
    <s v="SCI Driver &amp; Field Assistant"/>
    <x v="0"/>
  </r>
  <r>
    <n v="80"/>
    <s v="08.11.11"/>
    <s v="Coordinatiom + Admin"/>
    <x v="8"/>
    <m/>
    <m/>
    <n v="300000"/>
    <m/>
    <m/>
    <s v="Stakeholders Meeting at Central Level"/>
    <s v="Central Administration"/>
    <s v="SCI/MOHSW"/>
    <x v="0"/>
  </r>
  <r>
    <n v="80"/>
    <s v="08.11.11"/>
    <s v="Vehicles"/>
    <x v="3"/>
    <m/>
    <m/>
    <n v="50000"/>
    <m/>
    <m/>
    <s v="Program Office Support"/>
    <s v="Central Administration"/>
    <s v="Car Registration: DFD 2598No Chq receipts. Assumptions made"/>
    <x v="0"/>
  </r>
  <r>
    <n v="80"/>
    <s v="08.11.11"/>
    <s v="Vehicles"/>
    <x v="0"/>
    <m/>
    <m/>
    <n v="131000"/>
    <m/>
    <m/>
    <s v="Program Office Support"/>
    <s v="Central Administration"/>
    <s v="Car Registration: DFD 2598No Chq receipts. Assumptions made"/>
    <x v="0"/>
  </r>
  <r>
    <n v="80"/>
    <s v="08.11.11"/>
    <s v="Vehicles"/>
    <x v="0"/>
    <m/>
    <m/>
    <n v="165000"/>
    <m/>
    <m/>
    <s v="Program Office Support"/>
    <s v="Central Administration"/>
    <s v="Car Registration: DFD 2598No Chq receipts. Assumptions made"/>
    <x v="0"/>
  </r>
  <r>
    <n v="80"/>
    <s v="08.11.11"/>
    <s v="Vehicles"/>
    <x v="0"/>
    <m/>
    <m/>
    <n v="165000"/>
    <m/>
    <m/>
    <s v="Program Office Support"/>
    <s v="Central Administration"/>
    <s v="Car Registration: DFD 2598No Chq receipts. Assumptions made"/>
    <x v="0"/>
  </r>
  <r>
    <n v="80"/>
    <s v="08.11.11"/>
    <s v="Vehicles"/>
    <x v="3"/>
    <m/>
    <m/>
    <n v="248000"/>
    <m/>
    <m/>
    <s v="Program Office Support"/>
    <s v="Central Administration"/>
    <s v="Car Registration: DFD 2598No Chq receipts. Assumptions made"/>
    <x v="0"/>
  </r>
  <r>
    <n v="80"/>
    <s v="08.11.11"/>
    <s v="Vehicles"/>
    <x v="0"/>
    <m/>
    <m/>
    <n v="173000"/>
    <m/>
    <m/>
    <s v="Program Office Support"/>
    <s v="Central Administration"/>
    <s v="Car Registration: DFD 2598No Chq receipts. Assumptions made"/>
    <x v="0"/>
  </r>
  <r>
    <n v="80"/>
    <s v="08.11.11"/>
    <s v="Vehicles"/>
    <x v="3"/>
    <m/>
    <m/>
    <n v="31000"/>
    <m/>
    <m/>
    <s v="Program Office Support"/>
    <s v="Central Administration"/>
    <s v="Car Registration: DFD 2598No Chq receipts. Assumptions made"/>
    <x v="0"/>
  </r>
  <r>
    <n v="80"/>
    <s v="08.11.11"/>
    <s v="Salaries + Allowances"/>
    <x v="4"/>
    <m/>
    <m/>
    <n v="750000"/>
    <m/>
    <m/>
    <s v="Stakeholders Meeting at Central Level"/>
    <s v="Central Management"/>
    <s v="SCI National CoordinatorNo Chq receipts. Assumptions made"/>
    <x v="0"/>
  </r>
  <r>
    <n v="80"/>
    <s v="08.11.11"/>
    <s v="Salaries + Allowances"/>
    <x v="4"/>
    <m/>
    <m/>
    <n v="600000"/>
    <m/>
    <m/>
    <s v="Stakeholders Meeting at Central Level"/>
    <s v="Central Administration"/>
    <s v="SCI Financial Office Assistant No Chq receipts. Assumptions made"/>
    <x v="0"/>
  </r>
  <r>
    <n v="80"/>
    <s v="08.11.11"/>
    <s v="Salaries + Allowances"/>
    <x v="4"/>
    <m/>
    <m/>
    <n v="600000"/>
    <m/>
    <m/>
    <s v="Program Office Support"/>
    <s v="Central Management"/>
    <s v="SCI Drive&amp; Field Assistant No Chq receipts. Assumptions made"/>
    <x v="0"/>
  </r>
  <r>
    <n v="80"/>
    <s v="08.11.11"/>
    <s v="Coordinatiom + Admin"/>
    <x v="8"/>
    <m/>
    <m/>
    <n v="325000"/>
    <m/>
    <m/>
    <s v="Stakeholders Meeting at Central Level"/>
    <s v="Central Administration"/>
    <s v="SCI/MOHSWCentral Administration"/>
    <x v="0"/>
  </r>
  <r>
    <n v="80"/>
    <s v="08.11.11"/>
    <s v="Stationery + Supplies"/>
    <x v="22"/>
    <m/>
    <m/>
    <n v="80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23"/>
    <m/>
    <m/>
    <n v="136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5000"/>
    <m/>
    <m/>
    <s v="Program Office Support"/>
    <s v="Central Administration"/>
    <s v="SCI/MOHSWNo Chq receipts. Assumptions made"/>
    <x v="0"/>
  </r>
  <r>
    <n v="80"/>
    <s v="08.11.11"/>
    <s v="Stationery + Supplies"/>
    <x v="24"/>
    <m/>
    <m/>
    <n v="135000"/>
    <m/>
    <m/>
    <s v="Program Office Support"/>
    <s v="Central Administration"/>
    <s v="SCI/MOHSWNo Chq receipts. Assumptions made"/>
    <x v="0"/>
  </r>
  <r>
    <n v="80"/>
    <s v="08.11.11"/>
    <s v="Stationery + Supplies"/>
    <x v="18"/>
    <m/>
    <m/>
    <n v="14000"/>
    <m/>
    <n v="9670000"/>
    <s v="Program Office Support"/>
    <s v="Central Administration"/>
    <s v="SCI/MOHSWNo Chq receipts. Assumptions made"/>
    <x v="0"/>
  </r>
  <r>
    <n v="81"/>
    <s v="30.01.12"/>
    <s v="Vehicles"/>
    <x v="0"/>
    <n v="0"/>
    <n v="0"/>
    <n v="118000"/>
    <m/>
    <m/>
    <s v="Program Office Support"/>
    <s v="Central Administration"/>
    <s v="Car Registration: DFD 2598"/>
    <x v="0"/>
  </r>
  <r>
    <n v="81"/>
    <s v="30.01.12"/>
    <s v="Vehicles"/>
    <x v="0"/>
    <n v="0"/>
    <n v="0"/>
    <n v="138000"/>
    <m/>
    <m/>
    <s v="Program Office Support"/>
    <s v="Central Administration"/>
    <s v="Car Registration: DFD 2598"/>
    <x v="0"/>
  </r>
  <r>
    <n v="81"/>
    <s v="30.01.12"/>
    <s v="Vehicles"/>
    <x v="0"/>
    <n v="0"/>
    <n v="0"/>
    <n v="130000"/>
    <m/>
    <m/>
    <s v="Program Office Support"/>
    <s v="Central Administration"/>
    <s v="Car Registration: DFD 2598"/>
    <x v="0"/>
  </r>
  <r>
    <n v="81"/>
    <s v="30.01.12"/>
    <s v="Vehicles"/>
    <x v="1"/>
    <n v="0"/>
    <n v="0"/>
    <n v="31000"/>
    <m/>
    <m/>
    <s v="Program Office Support"/>
    <s v="Central Administration"/>
    <s v="Car Registration: DFD 2598"/>
    <x v="0"/>
  </r>
  <r>
    <n v="81"/>
    <s v="30.01.12"/>
    <s v="Salaries + Allowances"/>
    <x v="4"/>
    <m/>
    <m/>
    <n v="960000"/>
    <m/>
    <m/>
    <s v="Stakeholders Meeting at Central Level"/>
    <s v="Central Management"/>
    <s v="SCI National Coordinator"/>
    <x v="0"/>
  </r>
  <r>
    <n v="81"/>
    <s v="30.01.12"/>
    <s v="Salaries + Allowances"/>
    <x v="4"/>
    <m/>
    <m/>
    <n v="720000"/>
    <m/>
    <m/>
    <s v="Stakeholders Meeting at Central Level"/>
    <s v="Central Administration"/>
    <s v="SCI Financial Office Assistant"/>
    <x v="0"/>
  </r>
  <r>
    <n v="81"/>
    <s v="30.01.12"/>
    <s v="Salaries + Allowances"/>
    <x v="4"/>
    <m/>
    <m/>
    <n v="720000"/>
    <m/>
    <m/>
    <s v="Program Office Support"/>
    <s v="Central Management"/>
    <s v="SCI Driver &amp; Field Assistant"/>
    <x v="0"/>
  </r>
  <r>
    <n v="81"/>
    <s v="30.01.12"/>
    <s v="Coordinatiom + Admin"/>
    <x v="8"/>
    <m/>
    <m/>
    <n v="90000"/>
    <m/>
    <m/>
    <s v="Stakeholders Meeting at Central Level"/>
    <s v="Central Administration"/>
    <s v="SCI"/>
    <x v="0"/>
  </r>
  <r>
    <n v="81"/>
    <s v="30.01.12"/>
    <s v="Vehicles"/>
    <x v="0"/>
    <m/>
    <m/>
    <n v="178000"/>
    <m/>
    <m/>
    <s v="Program Office Support"/>
    <s v="Central Administration"/>
    <s v="Car Registration: DFD 2598"/>
    <x v="0"/>
  </r>
  <r>
    <n v="81"/>
    <s v="30.01.12"/>
    <s v="Vehicles"/>
    <x v="0"/>
    <m/>
    <m/>
    <n v="189000"/>
    <m/>
    <m/>
    <s v="Program Office Support"/>
    <s v="Central Administration"/>
    <s v="Car Registration: DFD 2598"/>
    <x v="0"/>
  </r>
  <r>
    <n v="81"/>
    <s v="30.01.12"/>
    <s v="Vehicles"/>
    <x v="0"/>
    <m/>
    <m/>
    <n v="187000"/>
    <m/>
    <m/>
    <s v="Program Office Support"/>
    <s v="Central Administration"/>
    <s v="Car Registration: DFD 2598"/>
    <x v="0"/>
  </r>
  <r>
    <n v="81"/>
    <s v="30.01.12"/>
    <s v="Vehicles"/>
    <x v="0"/>
    <m/>
    <m/>
    <n v="188000"/>
    <m/>
    <m/>
    <s v="Program Office Support"/>
    <s v="Central Administration"/>
    <s v="Car Registration: DFD 2598"/>
    <x v="0"/>
  </r>
  <r>
    <n v="81"/>
    <s v="30.01.12"/>
    <s v="Vehicles"/>
    <x v="0"/>
    <m/>
    <m/>
    <n v="112000"/>
    <m/>
    <m/>
    <s v="Program Office Support"/>
    <s v="Central Administration"/>
    <s v="Car Registration: DFD 2598"/>
    <x v="0"/>
  </r>
  <r>
    <n v="81"/>
    <s v="30.01.12"/>
    <s v="Vehicles"/>
    <x v="1"/>
    <m/>
    <m/>
    <n v="31000"/>
    <m/>
    <m/>
    <s v="Program Office Support"/>
    <s v="Central Administration"/>
    <s v="Car Registration: DFD 2598"/>
    <x v="0"/>
  </r>
  <r>
    <n v="81"/>
    <s v="30.01.12"/>
    <s v="Salaries + Allowances"/>
    <x v="4"/>
    <m/>
    <m/>
    <n v="960000"/>
    <m/>
    <m/>
    <s v="Stakeholders Meeting at Central Level"/>
    <s v="Central Management"/>
    <s v="SCI National Coordinator"/>
    <x v="0"/>
  </r>
  <r>
    <n v="81"/>
    <s v="30.01.12"/>
    <s v="Salaries + Allowances"/>
    <x v="4"/>
    <m/>
    <m/>
    <n v="720000"/>
    <m/>
    <m/>
    <s v="Stakeholders Meeting at Central Level"/>
    <s v="Central Administration"/>
    <s v="SCI Financial Office Assistant"/>
    <x v="0"/>
  </r>
  <r>
    <n v="81"/>
    <s v="30.01.12"/>
    <s v="Salaries + Allowances"/>
    <x v="4"/>
    <m/>
    <m/>
    <n v="720000"/>
    <m/>
    <m/>
    <s v="Program Office Support"/>
    <s v="Central Management"/>
    <s v="SCI Driver &amp; Field Assistant"/>
    <x v="0"/>
  </r>
  <r>
    <n v="81"/>
    <s v="30.01.12"/>
    <s v="Coordinatiom + Admin"/>
    <x v="8"/>
    <m/>
    <m/>
    <n v="420000"/>
    <m/>
    <m/>
    <s v="Stakeholders Meeting at Central Level"/>
    <s v="Central Administration"/>
    <s v="SCI"/>
    <x v="0"/>
  </r>
  <r>
    <n v="81"/>
    <s v="30.01.12"/>
    <s v="Bal Fig"/>
    <x v="25"/>
    <s v="Bal Fig"/>
    <s v="Bal Fig"/>
    <n v="7888000"/>
    <m/>
    <n v="14500000"/>
    <s v="Program Office Support"/>
    <s v="Central Administration"/>
    <s v=" Not Reconcile"/>
    <x v="0"/>
  </r>
  <r>
    <n v="89"/>
    <s v="23.03.12"/>
    <s v="Vehicles"/>
    <x v="0"/>
    <m/>
    <m/>
    <n v="120000"/>
    <m/>
    <m/>
    <s v="Program Office Support"/>
    <s v="Central Administration"/>
    <s v="Car Registration: DFD 2598"/>
    <x v="0"/>
  </r>
  <r>
    <n v="89"/>
    <s v="23.03.12"/>
    <s v="Vehicles"/>
    <x v="0"/>
    <m/>
    <m/>
    <n v="130000"/>
    <m/>
    <m/>
    <s v="Program Office Support"/>
    <s v="Central Administration"/>
    <s v="Car Registration: DFD 2598"/>
    <x v="0"/>
  </r>
  <r>
    <n v="89"/>
    <s v="23.03.12"/>
    <s v="Vehicles"/>
    <x v="0"/>
    <m/>
    <m/>
    <n v="120000"/>
    <m/>
    <m/>
    <s v="Program Office Support"/>
    <s v="Central Administration"/>
    <s v="Car Registration: DFD 2598"/>
    <x v="0"/>
  </r>
  <r>
    <n v="89"/>
    <s v="23.03.12"/>
    <s v="Vehicles"/>
    <x v="0"/>
    <m/>
    <m/>
    <n v="100000"/>
    <m/>
    <m/>
    <s v="Program Office Support"/>
    <s v="Central Administration"/>
    <s v="Car Registration: DFD 2598"/>
    <x v="0"/>
  </r>
  <r>
    <n v="89"/>
    <s v="23.03.12"/>
    <s v="Vehicles"/>
    <x v="0"/>
    <m/>
    <m/>
    <n v="120000"/>
    <m/>
    <m/>
    <s v="Program Office Support"/>
    <s v="Central Administration"/>
    <s v="Car Registration: DFD 2598"/>
    <x v="0"/>
  </r>
  <r>
    <n v="89"/>
    <s v="23.03.12"/>
    <s v="Vehicles"/>
    <x v="0"/>
    <m/>
    <m/>
    <n v="140000"/>
    <m/>
    <m/>
    <s v="Program Office Support"/>
    <s v="Central Administration"/>
    <s v="Car Registration: DFD 2598"/>
    <x v="0"/>
  </r>
  <r>
    <n v="89"/>
    <s v="23.03.12"/>
    <s v="Vehicles"/>
    <x v="3"/>
    <m/>
    <m/>
    <n v="150000"/>
    <m/>
    <m/>
    <s v="Program Office Support"/>
    <s v="Central Administration"/>
    <s v="Car Registration: DFD 2598"/>
    <x v="0"/>
  </r>
  <r>
    <n v="89"/>
    <s v="23.03.12"/>
    <s v="Vehicles"/>
    <x v="0"/>
    <m/>
    <m/>
    <n v="116333"/>
    <m/>
    <m/>
    <s v="Program Office Support"/>
    <s v="Central Administration"/>
    <s v="Car Registration: DFD 2598"/>
    <x v="0"/>
  </r>
  <r>
    <n v="89"/>
    <s v="23.03.12"/>
    <s v="Salaries + Allowances"/>
    <x v="26"/>
    <s v="NTD Driver"/>
    <m/>
    <n v="135000"/>
    <m/>
    <m/>
    <s v="Stakeholders Meeting at Central Level"/>
    <s v="Advocacy"/>
    <s v="NTD Driver"/>
    <x v="0"/>
  </r>
  <r>
    <n v="89"/>
    <s v="23.03.12"/>
    <s v="Salaries + Allowances"/>
    <x v="4"/>
    <m/>
    <m/>
    <n v="120000"/>
    <m/>
    <m/>
    <s v="Stakeholders Meeting at Central Level"/>
    <s v="Central Management"/>
    <s v="SCI National Coordinator"/>
    <x v="0"/>
  </r>
  <r>
    <n v="89"/>
    <s v="23.03.12"/>
    <s v="Salaries + Allowances"/>
    <x v="4"/>
    <m/>
    <m/>
    <n v="90000"/>
    <m/>
    <m/>
    <s v="Stakeholders Meeting at Central Level"/>
    <s v="Central Administration"/>
    <s v="SCI Financial Office Assistant"/>
    <x v="0"/>
  </r>
  <r>
    <n v="89"/>
    <s v="23.03.12"/>
    <s v="Salaries + Allowances"/>
    <x v="4"/>
    <m/>
    <m/>
    <n v="90000"/>
    <m/>
    <m/>
    <s v="Program Office Support"/>
    <s v="Central Management"/>
    <s v="SCI Driver &amp; Field Assistant"/>
    <x v="0"/>
  </r>
  <r>
    <n v="89"/>
    <s v="23.03.12"/>
    <s v="Salaries + Allowances"/>
    <x v="4"/>
    <m/>
    <m/>
    <n v="200000"/>
    <m/>
    <m/>
    <s v="Stakeholders Meeting at Central Level"/>
    <s v="Central Management"/>
    <s v="SCI National Coordinator"/>
    <x v="0"/>
  </r>
  <r>
    <n v="89"/>
    <s v="23.03.12"/>
    <s v="Salaries + Allowances"/>
    <x v="4"/>
    <m/>
    <m/>
    <n v="150000"/>
    <m/>
    <m/>
    <s v="Stakeholders Meeting at Central Level"/>
    <s v="Central Administration"/>
    <s v="SCI Financial Office Assistant"/>
    <x v="0"/>
  </r>
  <r>
    <n v="89"/>
    <s v="23.03.12"/>
    <s v="Salaries + Allowances"/>
    <x v="4"/>
    <m/>
    <m/>
    <n v="150000"/>
    <m/>
    <m/>
    <s v="Program Office Support"/>
    <s v="Central Management"/>
    <s v="SCI Driver &amp; Field Assistant"/>
    <x v="0"/>
  </r>
  <r>
    <n v="89"/>
    <s v="23.03.12"/>
    <s v="Coordinatiom + Admin"/>
    <x v="27"/>
    <s v="DHL Tanzania Ltd"/>
    <m/>
    <n v="80667"/>
    <m/>
    <m/>
    <s v="Stakeholders Meeting at Central Level"/>
    <s v="Central Administration"/>
    <s v="Document"/>
    <x v="0"/>
  </r>
  <r>
    <n v="89"/>
    <s v="23.03.12"/>
    <s v="Coordinatiom + Admin"/>
    <x v="8"/>
    <m/>
    <m/>
    <n v="250000"/>
    <m/>
    <m/>
    <s v="Stakeholders Meeting at Central Level"/>
    <s v="Central Administration"/>
    <s v="SCI"/>
    <x v="0"/>
  </r>
  <r>
    <n v="89"/>
    <s v="23.03.12"/>
    <s v="Stationery + Supplies"/>
    <x v="28"/>
    <m/>
    <m/>
    <n v="500000"/>
    <m/>
    <m/>
    <s v="Program Office Support"/>
    <s v="Central Administration"/>
    <s v="SCI"/>
    <x v="0"/>
  </r>
  <r>
    <n v="89"/>
    <s v="23.03.12"/>
    <s v="Stationery + Supplies"/>
    <x v="18"/>
    <m/>
    <m/>
    <n v="20000"/>
    <m/>
    <m/>
    <s v="Program Office Support"/>
    <s v="Central Administration"/>
    <s v="Refreshments"/>
    <x v="0"/>
  </r>
  <r>
    <n v="89"/>
    <s v="23.03.12"/>
    <s v="Stationery + Supplies"/>
    <x v="18"/>
    <m/>
    <m/>
    <n v="20000"/>
    <m/>
    <m/>
    <s v="Program Office Support"/>
    <s v="Central Administration"/>
    <s v="Refreshments"/>
    <x v="0"/>
  </r>
  <r>
    <n v="89"/>
    <s v="23.03.12"/>
    <s v="Stationery + Supplies"/>
    <x v="29"/>
    <m/>
    <m/>
    <n v="26500"/>
    <m/>
    <m/>
    <s v="Program Office Support"/>
    <s v="Central Administration"/>
    <s v="Refreshments"/>
    <x v="0"/>
  </r>
  <r>
    <n v="89"/>
    <s v="23.03.12"/>
    <s v="Stationery + Supplies"/>
    <x v="10"/>
    <m/>
    <m/>
    <n v="184000"/>
    <m/>
    <m/>
    <s v="Program Office Support"/>
    <s v="Central Administration"/>
    <s v="A4 printing paper"/>
    <x v="0"/>
  </r>
  <r>
    <n v="89"/>
    <s v="23.03.12"/>
    <s v="Stationery + Supplies"/>
    <x v="30"/>
    <m/>
    <m/>
    <n v="435000"/>
    <m/>
    <m/>
    <s v="Program Office Support"/>
    <s v="Central Administration"/>
    <s v="USB Flash Disc"/>
    <x v="0"/>
  </r>
  <r>
    <n v="89"/>
    <s v="23.03.12"/>
    <s v="Stationery + Supplies"/>
    <x v="28"/>
    <m/>
    <m/>
    <n v="1000000"/>
    <m/>
    <m/>
    <s v="Program Office Support"/>
    <s v="Central Administration"/>
    <s v="SCI"/>
    <x v="0"/>
  </r>
  <r>
    <n v="89"/>
    <s v="23.03.12"/>
    <s v="Stationery + Supplies"/>
    <x v="18"/>
    <m/>
    <m/>
    <n v="165400"/>
    <m/>
    <m/>
    <s v="Program Office Support"/>
    <s v="Central Administration"/>
    <s v="SCI Box 9083"/>
    <x v="0"/>
  </r>
  <r>
    <n v="89"/>
    <s v="23.03.12"/>
    <s v="Stationery + Supplies"/>
    <x v="18"/>
    <m/>
    <m/>
    <n v="8200"/>
    <m/>
    <m/>
    <s v="Program Office Support"/>
    <s v="Central Administration"/>
    <s v="SCI Box 9083"/>
    <x v="0"/>
  </r>
  <r>
    <n v="89"/>
    <s v="23.03.12"/>
    <s v="Stationery + Supplies"/>
    <x v="18"/>
    <m/>
    <m/>
    <n v="8000"/>
    <m/>
    <m/>
    <s v="Program Office Support"/>
    <s v="Central Administration"/>
    <s v="SCI Box 9083"/>
    <x v="0"/>
  </r>
  <r>
    <n v="89"/>
    <s v="23.03.12"/>
    <s v="Stationery + Supplies"/>
    <x v="31"/>
    <m/>
    <m/>
    <n v="1061000"/>
    <m/>
    <m/>
    <s v="Program Office Support"/>
    <s v="Central Administration"/>
    <s v="SCI"/>
    <x v="0"/>
  </r>
  <r>
    <n v="89"/>
    <s v="23.03.12"/>
    <s v="Stationery + Supplies"/>
    <x v="10"/>
    <m/>
    <m/>
    <n v="109900"/>
    <m/>
    <n v="5800000"/>
    <s v="Program Office Support"/>
    <s v="Central Administration"/>
    <s v="Stationery"/>
    <x v="0"/>
  </r>
  <r>
    <n v="83"/>
    <s v="28.03.12"/>
    <s v="Bal Fig"/>
    <x v="25"/>
    <s v="Bal Fig"/>
    <s v="Bal Fig"/>
    <n v="651998.34"/>
    <m/>
    <n v="651998.34"/>
    <s v="Program Office Support"/>
    <s v="Drug Supply Chain"/>
    <s v="Paid to KUEHNE+NAGEL for clearing cost of electrical equipment"/>
    <x v="1"/>
  </r>
  <r>
    <n v="84"/>
    <s v="30.03.12"/>
    <s v="Bal Fig"/>
    <x v="25"/>
    <s v="Bal Fig"/>
    <s v="Bal Fig"/>
    <n v="407412"/>
    <m/>
    <n v="407412"/>
    <s v="Program Office Support"/>
    <s v="Drug Supply Chain"/>
    <s v="Paid to McJURO INVESTMENTS LIMITED for clearing syringes"/>
    <x v="1"/>
  </r>
  <r>
    <n v="85"/>
    <s v=" 11.04.12"/>
    <s v="Drug Supply Chain"/>
    <x v="32"/>
    <s v="Best Services Ltd"/>
    <s v="05.04.12"/>
    <n v="7215445"/>
    <s v="PCD"/>
    <n v="7215445"/>
    <s v="Program Office Support"/>
    <s v="Drug Importation - Clearance Charges"/>
    <s v="Paid to Best Services Limited for clearing cost of Drugs (Praziquantel)"/>
    <x v="1"/>
  </r>
  <r>
    <n v="86"/>
    <s v="21.06.12"/>
    <s v="Stationery + Supplies"/>
    <x v="33"/>
    <s v="KUEHNE + NAGEL"/>
    <s v="08.06.12"/>
    <n v="9042512.1999999993"/>
    <s v="PCD"/>
    <n v="9042512.1999999993"/>
    <s v="Program Office Support"/>
    <s v="Drug Supply Chain"/>
    <s v="Paid to KUEHNE+NAGEL for clearing cost of two Vehicles Ford Everest"/>
    <x v="1"/>
  </r>
  <r>
    <n v="87"/>
    <s v="04.07.12"/>
    <s v="Vehicles"/>
    <x v="34"/>
    <s v="Citizen Insurance Consult"/>
    <s v="03.07.12"/>
    <n v="2880000"/>
    <s v="PCD"/>
    <n v="2880000"/>
    <s v="Program Office Support"/>
    <s v="Central Administration"/>
    <s v="Paid to Citizen Insurance Consult (T) Ltd for Motor Insurance premium, DFP 9001 And 9002"/>
    <x v="0"/>
  </r>
  <r>
    <n v="88"/>
    <s v="11.07.12"/>
    <s v="Drug Supply Chain"/>
    <x v="35"/>
    <s v="Best Services Ltd"/>
    <s v="10.07.12"/>
    <n v="7169678"/>
    <s v="PCD"/>
    <n v="7169678"/>
    <s v="Program Office Support"/>
    <s v="Drug Importation - Clearance Charges"/>
    <s v="Paid to Best Services Limited for clearing cost of Drugs (Praziquantel)"/>
    <x v="1"/>
  </r>
  <r>
    <n v="91"/>
    <s v=" 03.04.12"/>
    <s v="Vehicles"/>
    <x v="0"/>
    <s v="Oil Com Service Station, Dar es Salaam"/>
    <s v=" 04.04.12"/>
    <n v="180000"/>
    <s v="DFID"/>
    <m/>
    <s v="Program Office Support"/>
    <s v="Central Administration"/>
    <s v="Vehicle Registration No: DFP 2598"/>
    <x v="0"/>
  </r>
  <r>
    <n v="91"/>
    <s v=" 03.04.12"/>
    <s v="Vehicles"/>
    <x v="0"/>
    <s v="National Oil (T) Ltd, Kibaha"/>
    <s v=" 12.04.12"/>
    <n v="188000"/>
    <s v="DFID"/>
    <m/>
    <s v="Program Office Support"/>
    <s v="Central Administration"/>
    <s v="Vehicle Registration No: DFP 2598"/>
    <x v="0"/>
  </r>
  <r>
    <n v="91"/>
    <s v=" 03.04.12"/>
    <s v="Vehicles"/>
    <x v="3"/>
    <s v="Lukani Investment "/>
    <s v=" 15.04.12"/>
    <n v="1478000"/>
    <s v="DFID"/>
    <m/>
    <s v="Program Office Support"/>
    <s v="Central Administration"/>
    <s v="Vehicle Registration No: DFP 2598"/>
    <x v="0"/>
  </r>
  <r>
    <n v="91"/>
    <s v=" 03.04.12"/>
    <s v="Vehicles"/>
    <x v="0"/>
    <s v="Oryx Service Station"/>
    <s v=" 20.04.12"/>
    <n v="187000"/>
    <s v="DFID"/>
    <m/>
    <s v="Program Office Support"/>
    <s v="Central Administration"/>
    <s v="Vehicle Registration No: DFP 2598"/>
    <x v="0"/>
  </r>
  <r>
    <n v="91"/>
    <s v=" 03.04.12"/>
    <s v="Vehicles"/>
    <x v="0"/>
    <s v="Roadway Filling Station"/>
    <s v=" 27.04.12"/>
    <n v="188000"/>
    <s v="DFID"/>
    <m/>
    <s v="Program Office Support"/>
    <s v="Central Administration"/>
    <s v="Vehicle Registration No: DFP 2598"/>
    <x v="0"/>
  </r>
  <r>
    <n v="91"/>
    <s v=" 03.04.12"/>
    <s v="Vehicles"/>
    <x v="1"/>
    <s v="Masjid Islamiya Mbagala"/>
    <s v=" 30.04.12"/>
    <n v="25000"/>
    <s v="DFID"/>
    <m/>
    <s v="Program Office Support"/>
    <s v="Central Administration"/>
    <s v="Vehicle Registration No: DFP 2598"/>
    <x v="0"/>
  </r>
  <r>
    <n v="91"/>
    <s v=" 03.04.12"/>
    <s v="Salaries + Allowances"/>
    <x v="36"/>
    <s v="SCI staff"/>
    <s v=" 03.04.12"/>
    <n v="100000"/>
    <s v="DFID"/>
    <m/>
    <s v="Stakeholders Meeting at Central Level"/>
    <s v="Central Management"/>
    <s v="Preparations for NGDO-NTD Meeting Allowance, SCI Coord, SCI FOA, SCI FDA"/>
    <x v="2"/>
  </r>
  <r>
    <n v="91"/>
    <s v=" 03.04.12"/>
    <s v="Salaries + Allowances"/>
    <x v="36"/>
    <s v="NGDOs-NTD Meeting"/>
    <s v=" 03.04.12"/>
    <n v="420000"/>
    <s v="DFID"/>
    <m/>
    <s v="Stakeholders Meeting at Central Level"/>
    <s v="Central Management"/>
    <s v=" NGDO-NTD Meeting Sitting Allowance"/>
    <x v="2"/>
  </r>
  <r>
    <n v="91"/>
    <s v=" 03.04.12"/>
    <s v="Salaries + Allowances"/>
    <x v="36"/>
    <s v="NGDOs-NTD Meeting (Drivers)"/>
    <s v=" 03.04.12"/>
    <n v="40000"/>
    <s v="DFID"/>
    <m/>
    <s v="Stakeholders Meeting at Central Level"/>
    <s v="Central Management"/>
    <s v=" NGDO-NTD Meeting Sitting Allowance"/>
    <x v="2"/>
  </r>
  <r>
    <n v="91"/>
    <s v=" 03.04.12"/>
    <s v="Salaries + Allowances"/>
    <x v="26"/>
    <s v="SCI staff"/>
    <s v=" 09.04.12"/>
    <n v="1050000"/>
    <s v="DFID"/>
    <m/>
    <s v="Stakeholders Meeting at Central Level"/>
    <s v="Central Management"/>
    <s v="School Health Meeting: SCI Coord, SCI FOA, SCI FDA"/>
    <x v="2"/>
  </r>
  <r>
    <n v="91"/>
    <s v=" 03.04.12"/>
    <s v="Salaries + Allowances"/>
    <x v="4"/>
    <s v="SCI staff"/>
    <s v=" 27.04.12"/>
    <n v="960000"/>
    <s v="Stakeholders Meeting at Central Level"/>
    <s v="Central Administration"/>
    <s v="Stakeholders Meeting at Central Level"/>
    <s v="Central Management"/>
    <s v="Staff Payment, SCI Coordinator"/>
    <x v="0"/>
  </r>
  <r>
    <n v="91"/>
    <s v=" 03.04.12"/>
    <s v="Salaries + Allowances"/>
    <x v="4"/>
    <s v="SCI staff"/>
    <s v=" 27.04.12"/>
    <n v="720000"/>
    <s v="Stakeholders Meeting at Central Level"/>
    <s v="Central Administration"/>
    <s v="Program Office Support"/>
    <s v="Central Administration"/>
    <s v="Staff Payment, SCI Financial &amp; Office Assistant"/>
    <x v="0"/>
  </r>
  <r>
    <n v="91"/>
    <s v=" 03.04.12"/>
    <s v="Salaries + Allowances"/>
    <x v="4"/>
    <s v="SCI staff"/>
    <s v=" 27.04.12"/>
    <n v="720000"/>
    <s v="Stakeholders Meeting at Central Level"/>
    <s v="Central Administration"/>
    <s v="Stakeholders Meeting at Central Level"/>
    <s v="Central Management"/>
    <s v="Staff Payment, SCI Driver &amp; Field Assistant"/>
    <x v="0"/>
  </r>
  <r>
    <n v="91"/>
    <s v=" 03.04.12"/>
    <s v="Coordination + Admin"/>
    <x v="8"/>
    <s v="AS MM CALL SERVICE"/>
    <s v=" 05.04.12"/>
    <n v="700000"/>
    <s v="DFID"/>
    <m/>
    <s v="Program Office Support"/>
    <s v="Central Administration"/>
    <s v="SCI / MOHSW"/>
    <x v="0"/>
  </r>
  <r>
    <n v="91"/>
    <s v=" 03.04.12"/>
    <s v="Coordination + Admin"/>
    <x v="37"/>
    <s v="DHL"/>
    <s v="19.04.12"/>
    <n v="274900"/>
    <s v="DFID"/>
    <m/>
    <s v="Program Office Support"/>
    <s v="Central Administration"/>
    <s v="DHL"/>
    <x v="0"/>
  </r>
  <r>
    <n v="91"/>
    <s v=" 03.04.12"/>
    <s v="Coordination + Admin"/>
    <x v="38"/>
    <s v="RCHS Building - Muhimbili"/>
    <s v=" 16.04.12"/>
    <n v="40000"/>
    <s v="DFID"/>
    <m/>
    <s v="Stakeholders Meeting at Central Level"/>
    <s v="Central Administration"/>
    <s v="Conference room charges at RCHS building in school health program meeting"/>
    <x v="0"/>
  </r>
  <r>
    <n v="91"/>
    <s v=" 03.04.12"/>
    <s v="Stationery + Supplies"/>
    <x v="18"/>
    <s v="New Zahir Restaurant"/>
    <s v=" 03.04.12"/>
    <n v="78000"/>
    <s v="DFID"/>
    <m/>
    <s v="Program Office Support"/>
    <s v="Central Administration"/>
    <s v="SCI Box 9083"/>
    <x v="0"/>
  </r>
  <r>
    <n v="91"/>
    <s v=" 03.04.12"/>
    <s v="Stationery + Supplies"/>
    <x v="18"/>
    <s v="Gelas A. Mlassani"/>
    <s v=" 03.04.12"/>
    <n v="15000"/>
    <s v="DFID"/>
    <m/>
    <s v="Program Office Support"/>
    <s v="Central Administration"/>
    <s v="SCI Box 9083"/>
    <x v="0"/>
  </r>
  <r>
    <n v="91"/>
    <s v=" 03.04.12"/>
    <s v="Stationery + Supplies"/>
    <x v="18"/>
    <s v="New Zahir Restaurant"/>
    <s v=" 05.04.12"/>
    <n v="20000"/>
    <s v="DFID"/>
    <m/>
    <s v="Program Office Support"/>
    <s v="Central Administration"/>
    <s v="SCI Box 9083"/>
    <x v="0"/>
  </r>
  <r>
    <n v="91"/>
    <s v=" 03.04.12"/>
    <s v="Stationery + Supplies"/>
    <x v="29"/>
    <s v="Evans A. Electronics Supplies"/>
    <s v=" 05.04.12"/>
    <n v="15000"/>
    <s v="DFID"/>
    <m/>
    <s v="Program Office Support"/>
    <s v="Central Administration"/>
    <s v="SCI Box 9083"/>
    <x v="0"/>
  </r>
  <r>
    <n v="91"/>
    <s v=" 03.04.12"/>
    <s v="Stationery + Supplies"/>
    <x v="18"/>
    <s v="New Zahir Restaurant"/>
    <s v=" 17.04.12"/>
    <n v="20000"/>
    <s v="DFID"/>
    <m/>
    <s v="Program Office Support"/>
    <s v="Central Administration"/>
    <s v="SCI Box 9083"/>
    <x v="0"/>
  </r>
  <r>
    <n v="91"/>
    <s v=" 03.04.12"/>
    <s v="Stationery + Supplies"/>
    <x v="18"/>
    <s v="New Zahir Restaurant"/>
    <s v=" 20.04.12"/>
    <n v="20000"/>
    <s v="DFID"/>
    <m/>
    <s v="Program Office Support"/>
    <s v="Central Administration"/>
    <s v="SCI Box 9083"/>
    <x v="0"/>
  </r>
  <r>
    <n v="91"/>
    <s v=" 03.04.12"/>
    <s v="Vehicles"/>
    <x v="0"/>
    <s v="BP Dar es salaam Filling Station"/>
    <s v=" 01.06.12"/>
    <n v="111000"/>
    <s v="DFID"/>
    <m/>
    <s v="Program Office Support"/>
    <s v="Central Administration"/>
    <s v="Vehicle No: T729 BLM"/>
    <x v="0"/>
  </r>
  <r>
    <n v="91"/>
    <s v=" 03.04.12"/>
    <s v="Vehicles"/>
    <x v="0"/>
    <s v="BP Filling Station"/>
    <s v="05.06.12"/>
    <n v="115000"/>
    <s v="DFID"/>
    <m/>
    <s v="Program Office Support"/>
    <s v="Central Administration"/>
    <s v="Vehicle No: T729 BLM"/>
    <x v="0"/>
  </r>
  <r>
    <n v="91"/>
    <s v=" 03.04.12"/>
    <s v="Vehicles"/>
    <x v="3"/>
    <s v="Lukani Investment "/>
    <s v=" 08.06.12"/>
    <n v="4950000"/>
    <s v="DFID"/>
    <m/>
    <s v="Program Office Support"/>
    <s v="Central Administration"/>
    <s v="Vehicle No: DFP 2598"/>
    <x v="0"/>
  </r>
  <r>
    <n v="91"/>
    <s v=" 03.04.12"/>
    <s v="Vehicles"/>
    <x v="39"/>
    <s v="BP Dar es salaam Filling Station"/>
    <s v=" 11.06.12"/>
    <n v="110000"/>
    <s v="DFID"/>
    <m/>
    <s v="Program Office Support"/>
    <s v="Central Administration"/>
    <s v="Vehicle No: T729 BLM"/>
    <x v="0"/>
  </r>
  <r>
    <n v="91"/>
    <s v=" 03.04.12"/>
    <s v="Vehicles"/>
    <x v="0"/>
    <s v="BP Dar es salaam Filling Station"/>
    <s v="15.06.12"/>
    <n v="187000"/>
    <s v="DFID"/>
    <m/>
    <s v="Program Office Support"/>
    <s v="Central Administration"/>
    <s v="Vehicle No: DFP 2598"/>
    <x v="0"/>
  </r>
  <r>
    <n v="91"/>
    <s v=" 03.04.12"/>
    <s v="Vehicles"/>
    <x v="1"/>
    <s v="Masjid Islamiya Mbagala"/>
    <s v=" 15.06.12"/>
    <n v="15000"/>
    <s v="DFID"/>
    <m/>
    <s v="Program Office Support"/>
    <s v="Central Administration"/>
    <s v="Vehicle No: T729 BLM"/>
    <x v="0"/>
  </r>
  <r>
    <n v="91"/>
    <s v=" 03.04.12"/>
    <s v="Coordination + Admin"/>
    <x v="8"/>
    <s v="AS MM CALL SERVICE"/>
    <s v=" 01.06.12"/>
    <n v="500000"/>
    <s v="DFID"/>
    <m/>
    <s v="Program Office Support"/>
    <s v="Central Administration"/>
    <s v="SCI / MOHSW"/>
    <x v="0"/>
  </r>
  <r>
    <n v="91"/>
    <s v=" 03.04.12"/>
    <s v="Stationery + Supplies"/>
    <x v="24"/>
    <s v="B &amp; F Stationery"/>
    <s v=" 04.06.12"/>
    <n v="1600000"/>
    <s v="DFID"/>
    <m/>
    <s v="Program Office Support"/>
    <s v="Central Administration"/>
    <s v="SCI / MOHSW Box 9083"/>
    <x v="0"/>
  </r>
  <r>
    <n v="91"/>
    <s v=" 03.04.12"/>
    <s v="Stationery + Supplies"/>
    <x v="18"/>
    <s v="New Zahir Restaurant"/>
    <s v=" 07.06.12"/>
    <n v="20000"/>
    <s v="DFID"/>
    <m/>
    <s v="Program Office Support"/>
    <s v="Central Administration"/>
    <s v="SCI Box 9083 DSM"/>
    <x v="0"/>
  </r>
  <r>
    <n v="91"/>
    <s v=" 03.04.12"/>
    <s v="Stationery + Supplies"/>
    <x v="18"/>
    <s v="New Zahir Restaurant"/>
    <s v=" 11.06.12"/>
    <n v="9100"/>
    <s v="DFID"/>
    <m/>
    <s v="Program Office Support"/>
    <s v="Central Administration"/>
    <s v="SCI Box 9083 DSM"/>
    <x v="0"/>
  </r>
  <r>
    <n v="91"/>
    <s v=" 03.04.12"/>
    <s v="Stationery + Supplies"/>
    <x v="10"/>
    <s v="Tahfif School Supplies Ltd"/>
    <s v=" 13.06.12"/>
    <n v="5000"/>
    <s v="DFID"/>
    <m/>
    <s v="Program Office Support"/>
    <s v="Central Administration"/>
    <s v="Box 2355"/>
    <x v="0"/>
  </r>
  <r>
    <n v="91"/>
    <s v=" 03.04.12"/>
    <s v="Vehicles"/>
    <x v="0"/>
    <s v="Oil Com Service Station "/>
    <s v=" 02.05.12"/>
    <n v="183000"/>
    <s v="DFID"/>
    <m/>
    <s v="Program Office Support"/>
    <s v="Central Administration"/>
    <s v="Vehicle No: DFP 2598"/>
    <x v="0"/>
  </r>
  <r>
    <n v="91"/>
    <s v=" 03.04.12"/>
    <s v="Vehicles"/>
    <x v="0"/>
    <s v="Total Service Station "/>
    <s v=" 07.05.12"/>
    <n v="175000"/>
    <s v="DFID"/>
    <m/>
    <s v="Program Office Support"/>
    <s v="Central Administration"/>
    <s v="Vehicle No: DFP 2598"/>
    <x v="0"/>
  </r>
  <r>
    <n v="91"/>
    <s v=" 03.04.12"/>
    <s v="Vehicles"/>
    <x v="40"/>
    <s v="Oryx Pwani Service Station"/>
    <s v=" 09.05.12"/>
    <n v="18000"/>
    <s v="DFID"/>
    <m/>
    <s v="Program Office Support"/>
    <s v="Central Administration"/>
    <s v="Vehicle No: DFP 2598"/>
    <x v="0"/>
  </r>
  <r>
    <n v="91"/>
    <s v=" 03.04.12"/>
    <s v="Vehicles"/>
    <x v="0"/>
    <s v="Bp Bashiru Filling Station"/>
    <s v=" 09.05.12"/>
    <n v="144000"/>
    <s v="DFID"/>
    <m/>
    <s v="Program Office Support"/>
    <s v="Central Administration"/>
    <s v="Vehicle No: DFP 2598"/>
    <x v="0"/>
  </r>
  <r>
    <n v="91"/>
    <s v=" 03.04.12"/>
    <s v="Vehicles"/>
    <x v="0"/>
    <s v="Bp Dar es Salaam Filling Station"/>
    <s v=" 12.05.12"/>
    <n v="162000"/>
    <s v="DFID"/>
    <m/>
    <s v="Program Office Support"/>
    <s v="Central Administration"/>
    <s v="Vehicle No: DFP 2598"/>
    <x v="0"/>
  </r>
  <r>
    <n v="91"/>
    <s v=" 03.04.12"/>
    <s v="Vehicles"/>
    <x v="0"/>
    <s v="Total Service Station "/>
    <s v=" 17.05.12"/>
    <n v="182000"/>
    <s v="DFID"/>
    <m/>
    <s v="Program Office Support"/>
    <s v="Central Administration"/>
    <s v="Vehicle No: DFP 2598"/>
    <x v="0"/>
  </r>
  <r>
    <n v="91"/>
    <s v=" 03.04.12"/>
    <s v="Vehicles"/>
    <x v="0"/>
    <s v="Oryx Pwani Service Station"/>
    <s v=" 23.05.12"/>
    <n v="183000"/>
    <s v="DFID"/>
    <m/>
    <s v="Program Office Support"/>
    <s v="Central Administration"/>
    <s v="Vehicle No: DFP 2598"/>
    <x v="0"/>
  </r>
  <r>
    <n v="91"/>
    <s v=" 03.04.12"/>
    <s v="Vehicles"/>
    <x v="1"/>
    <s v="Masjid Islamiya Mbagala"/>
    <s v=" 31.05.12"/>
    <n v="24000"/>
    <s v="DFID"/>
    <m/>
    <s v="Program Office Support"/>
    <s v="Central Administration"/>
    <s v="Parking, PO Box 104656"/>
    <x v="0"/>
  </r>
  <r>
    <n v="91"/>
    <s v=" 03.04.12"/>
    <s v="Salaries + Allowances"/>
    <x v="41"/>
    <s v="SCI staff"/>
    <s v="07.05.12"/>
    <n v="470000"/>
    <s v="DFID"/>
    <m/>
    <s v="Stakeholders Meeting at Central Level"/>
    <s v="Central Administration"/>
    <s v="Stakeholder Meeting Allowance, SCI Coord, SCI FOA, SCI FDA"/>
    <x v="0"/>
  </r>
  <r>
    <n v="91"/>
    <s v=" 03.04.12"/>
    <s v="Salaries + Allowances"/>
    <x v="26"/>
    <s v="SCI staff"/>
    <s v="28.05.12"/>
    <n v="260000"/>
    <s v="DFID"/>
    <m/>
    <s v="Training"/>
    <s v="Training"/>
    <s v="NTD training, SCI Driver &amp; Field Assistant"/>
    <x v="3"/>
  </r>
  <r>
    <n v="91"/>
    <s v=" 03.04.12"/>
    <s v="Salaries + Allowances"/>
    <x v="4"/>
    <s v="SCI staff"/>
    <s v=" 28.05.12"/>
    <n v="960000"/>
    <s v="Programme Office Support"/>
    <s v="Central Administration"/>
    <s v="Stakeholders Meeting at Central Level"/>
    <s v="Central Management"/>
    <s v="Staff Payment, SCI Coordinator"/>
    <x v="0"/>
  </r>
  <r>
    <n v="91"/>
    <s v=" 03.04.12"/>
    <s v="Salaries + Allowances"/>
    <x v="4"/>
    <s v="SCI staff"/>
    <s v=" 28.05.12"/>
    <n v="720000"/>
    <s v="Programme Office Support"/>
    <s v="Central Administration"/>
    <s v="Program Office Support"/>
    <s v="Central Administration"/>
    <s v="Staff Payment, SCI Financial &amp; Office Assistant"/>
    <x v="0"/>
  </r>
  <r>
    <n v="91"/>
    <s v=" 03.04.12"/>
    <s v="Salaries + Allowances"/>
    <x v="4"/>
    <s v="SCI staff"/>
    <s v=" 28.05.12"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1"/>
    <s v=" 03.04.12"/>
    <s v="Coordination + Admin"/>
    <x v="8"/>
    <s v="AS MM CALL SERVICE"/>
    <s v=" 07.05.12"/>
    <n v="700000"/>
    <s v="DFID"/>
    <m/>
    <s v="Program Office Support"/>
    <s v="Central Administration"/>
    <s v="SCI Box 9083"/>
    <x v="0"/>
  </r>
  <r>
    <n v="91"/>
    <s v=" 03.04.12"/>
    <s v="Coordination + Admin"/>
    <x v="18"/>
    <s v="New Zahir Restaurant"/>
    <s v=" 15.05.12"/>
    <n v="25000"/>
    <s v="DFID"/>
    <m/>
    <s v="Program Office Support"/>
    <s v="Central Administration"/>
    <s v="Box 83"/>
    <x v="0"/>
  </r>
  <r>
    <n v="91"/>
    <s v=" 03.04.12"/>
    <s v="Coordination + Admin"/>
    <x v="18"/>
    <s v="New Zahir Restaurant"/>
    <s v=" 13.05.12"/>
    <n v="13000"/>
    <s v="DFID"/>
    <n v="20000000"/>
    <s v="Program Office Support"/>
    <s v="Central Administration"/>
    <s v="Box 83"/>
    <x v="0"/>
  </r>
  <r>
    <n v="92"/>
    <s v="25.06.12"/>
    <s v="Vehicles"/>
    <x v="0"/>
    <s v="BP Filling Station"/>
    <m/>
    <n v="184000"/>
    <s v="PCD"/>
    <m/>
    <s v="Program Office Support"/>
    <s v="Central Administration"/>
    <s v="Vehicle No: DFP 2598"/>
    <x v="0"/>
  </r>
  <r>
    <n v="92"/>
    <s v="25.06.12"/>
    <s v="Vehicles"/>
    <x v="0"/>
    <s v="BP Filling Station"/>
    <m/>
    <n v="182000"/>
    <s v="PCD"/>
    <m/>
    <s v="Program Office Support"/>
    <s v="Central Administration"/>
    <s v="Vehicle No: DFP 2598"/>
    <x v="0"/>
  </r>
  <r>
    <n v="92"/>
    <s v="25.06.12"/>
    <s v="Vehicles"/>
    <x v="0"/>
    <s v="BP Filling Station"/>
    <m/>
    <n v="180000"/>
    <s v="PCD"/>
    <m/>
    <s v="Program Office Support"/>
    <s v="Central Administration"/>
    <s v="Vehicle No: DFP 2598"/>
    <x v="0"/>
  </r>
  <r>
    <n v="92"/>
    <s v="25.06.12"/>
    <s v="Vehicles"/>
    <x v="3"/>
    <m/>
    <m/>
    <n v="455000"/>
    <s v="PCD"/>
    <m/>
    <s v="Program Office Support"/>
    <s v="Central Administration"/>
    <s v="SCI Box 9083"/>
    <x v="0"/>
  </r>
  <r>
    <n v="92"/>
    <s v="25.06.12"/>
    <s v="Vehicles"/>
    <x v="0"/>
    <s v="BP Filling Station"/>
    <m/>
    <n v="181000"/>
    <s v="PCD"/>
    <m/>
    <s v="Program Office Support"/>
    <s v="Central Administration"/>
    <s v="Vehicle No: DFP 9001"/>
    <x v="0"/>
  </r>
  <r>
    <n v="92"/>
    <s v="25.06.12"/>
    <s v="Vehicles"/>
    <x v="0"/>
    <s v="BP Filling Station"/>
    <m/>
    <n v="127000"/>
    <s v="PCD"/>
    <m/>
    <s v="Program Office Support"/>
    <s v="Central Administration"/>
    <s v="Vehicle No: DFP 9001"/>
    <x v="0"/>
  </r>
  <r>
    <n v="92"/>
    <s v="25.06.12"/>
    <s v="Vehicles"/>
    <x v="3"/>
    <m/>
    <m/>
    <n v="1640000"/>
    <s v="PCD"/>
    <m/>
    <s v="Program Office Support"/>
    <s v="Central Administration"/>
    <s v="SCI Box 9083"/>
    <x v="0"/>
  </r>
  <r>
    <n v="92"/>
    <s v="25.06.12"/>
    <s v="Vehicles"/>
    <x v="17"/>
    <m/>
    <m/>
    <n v="4000"/>
    <s v="PCD"/>
    <m/>
    <s v="Program Office Support"/>
    <s v="Central Administration"/>
    <s v="SCI"/>
    <x v="0"/>
  </r>
  <r>
    <n v="92"/>
    <s v="25.06.12"/>
    <s v="Vehicles"/>
    <x v="42"/>
    <m/>
    <m/>
    <n v="396480"/>
    <s v="PCD"/>
    <m/>
    <s v="Program Office Support"/>
    <s v="Central Administration"/>
    <s v="SCI Box 9083"/>
    <x v="0"/>
  </r>
  <r>
    <n v="92"/>
    <s v="25.06.12"/>
    <s v="Vehicles"/>
    <x v="0"/>
    <m/>
    <m/>
    <n v="174352"/>
    <s v="PCD"/>
    <m/>
    <s v="Program Office Support"/>
    <s v="Central Administration"/>
    <s v="Vehicle No: DFP 9001"/>
    <x v="0"/>
  </r>
  <r>
    <n v="92"/>
    <s v="25.06.12"/>
    <s v="Vehicles"/>
    <x v="43"/>
    <m/>
    <m/>
    <n v="882168"/>
    <s v="PCD"/>
    <m/>
    <s v="Program Office Support"/>
    <s v="Central Administration"/>
    <s v="SCI Box 9083 DSM"/>
    <x v="0"/>
  </r>
  <r>
    <n v="92"/>
    <s v="25.06.12"/>
    <s v="Vehicles"/>
    <x v="1"/>
    <m/>
    <m/>
    <n v="25000"/>
    <s v="PCD"/>
    <m/>
    <s v="Program Office Support"/>
    <s v="Central Administration"/>
    <s v="Vehicle No: DFP 2598"/>
    <x v="0"/>
  </r>
  <r>
    <n v="92"/>
    <s v="25.06.12"/>
    <s v="Salaries + Allowances"/>
    <x v="4"/>
    <s v="SCI staff"/>
    <m/>
    <n v="960000"/>
    <s v="Programme Office Support"/>
    <s v="Central Administration"/>
    <s v="Stakeholders Meeting at Central Level"/>
    <s v="Central Management"/>
    <s v="Staff Payment, SCI Coordinator"/>
    <x v="0"/>
  </r>
  <r>
    <n v="92"/>
    <s v="25.06.12"/>
    <s v="Salaries + Allowances"/>
    <x v="4"/>
    <s v="SCI staff"/>
    <m/>
    <n v="720000"/>
    <s v="Programme Office Support"/>
    <s v="Central Administration"/>
    <s v="Program Office Support"/>
    <s v="Central Administration"/>
    <s v="Staff Payment, SCI Financial &amp; Office Assistant"/>
    <x v="0"/>
  </r>
  <r>
    <n v="92"/>
    <s v="25.06.12"/>
    <s v="Salaries + Allowances"/>
    <x v="4"/>
    <s v="SCI staff"/>
    <m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2"/>
    <s v="25.06.12"/>
    <s v="Coordination + Admin"/>
    <x v="8"/>
    <m/>
    <m/>
    <n v="450000"/>
    <s v="PCD"/>
    <m/>
    <s v="Program Office Support"/>
    <s v="Central Administration"/>
    <s v="SCI Box 9083 DSM"/>
    <x v="0"/>
  </r>
  <r>
    <n v="92"/>
    <s v="25.06.12"/>
    <s v="Stationery + Supplies"/>
    <x v="18"/>
    <m/>
    <m/>
    <n v="13700"/>
    <s v="PCD"/>
    <m/>
    <s v="Program Office Support"/>
    <s v="Central Administration"/>
    <s v="SCI"/>
    <x v="0"/>
  </r>
  <r>
    <n v="92"/>
    <s v="25.06.12"/>
    <s v="Stationery + Supplies"/>
    <x v="44"/>
    <m/>
    <m/>
    <n v="38000"/>
    <s v="PCD"/>
    <m/>
    <s v="Program Office Support"/>
    <s v="Central Administration"/>
    <s v="SCI Box 9083 DSM"/>
    <x v="0"/>
  </r>
  <r>
    <n v="92"/>
    <s v="25.06.12"/>
    <s v="Stationery + Supplies"/>
    <x v="45"/>
    <m/>
    <m/>
    <n v="23000"/>
    <s v="PCD"/>
    <m/>
    <s v="Program Office Support"/>
    <s v="Central Administration"/>
    <s v="SCI Box 9083 DSM"/>
    <x v="0"/>
  </r>
  <r>
    <n v="92"/>
    <s v="25.06.12"/>
    <s v="Stationery + Supplies"/>
    <x v="18"/>
    <m/>
    <m/>
    <n v="35000"/>
    <s v="PCD"/>
    <m/>
    <s v="Program Office Support"/>
    <s v="Central Administration"/>
    <s v="SCI DSM"/>
    <x v="0"/>
  </r>
  <r>
    <n v="92"/>
    <s v="25.06.12"/>
    <s v="Stationery + Supplies"/>
    <x v="18"/>
    <m/>
    <m/>
    <n v="23000"/>
    <s v="PCD"/>
    <m/>
    <s v="Program Office Support"/>
    <s v="Central Administration"/>
    <s v="SCI DSM"/>
    <x v="0"/>
  </r>
  <r>
    <n v="92"/>
    <s v="25.06.12"/>
    <s v="Stationery + Supplies"/>
    <x v="46"/>
    <m/>
    <m/>
    <n v="30000"/>
    <s v="PCD"/>
    <m/>
    <s v="Program Office Support"/>
    <s v="Central Administration"/>
    <s v="SCI DSM"/>
    <x v="0"/>
  </r>
  <r>
    <n v="92"/>
    <s v="25.06.12"/>
    <s v="Stationery + Supplies"/>
    <x v="47"/>
    <m/>
    <m/>
    <n v="16000"/>
    <s v="PCD"/>
    <m/>
    <s v="Program Office Support"/>
    <s v="Central Administration"/>
    <s v="SCI DSM"/>
    <x v="0"/>
  </r>
  <r>
    <n v="92"/>
    <s v="25.06.12"/>
    <s v="Vehicles"/>
    <x v="0"/>
    <m/>
    <m/>
    <n v="189000"/>
    <s v="PCD"/>
    <m/>
    <s v="Program Office Support"/>
    <s v="Central Administration"/>
    <s v="Vehicle No: DFP 2598"/>
    <x v="0"/>
  </r>
  <r>
    <n v="92"/>
    <s v="25.06.12"/>
    <s v="Vehicles"/>
    <x v="0"/>
    <m/>
    <m/>
    <n v="185000"/>
    <s v="PCD"/>
    <m/>
    <s v="Program Office Support"/>
    <s v="Central Administration"/>
    <s v="Vehicle No: DFP 2598"/>
    <x v="0"/>
  </r>
  <r>
    <n v="92"/>
    <s v="25.06.12"/>
    <s v="Vehicles"/>
    <x v="48"/>
    <m/>
    <m/>
    <n v="50000"/>
    <s v="PCD"/>
    <m/>
    <s v="Program Office Support"/>
    <s v="Central Administration"/>
    <s v="Vehicle No: DFP 2598"/>
    <x v="0"/>
  </r>
  <r>
    <n v="92"/>
    <s v="25.06.12"/>
    <s v="Vehicles"/>
    <x v="48"/>
    <m/>
    <m/>
    <n v="50000"/>
    <s v="PCD"/>
    <m/>
    <s v="Program Office Support"/>
    <s v="Central Administration"/>
    <s v="Vehicle No: DFP 2598"/>
    <x v="0"/>
  </r>
  <r>
    <n v="92"/>
    <s v="25.06.12"/>
    <s v="Vehicles"/>
    <x v="1"/>
    <m/>
    <m/>
    <n v="15000"/>
    <s v="PCD"/>
    <m/>
    <s v="Program Office Support"/>
    <s v="Central Administration"/>
    <s v="Parking, PO Box 104656"/>
    <x v="0"/>
  </r>
  <r>
    <n v="92"/>
    <s v="30.07.12"/>
    <s v="Salaries + Allowances"/>
    <x v="4"/>
    <s v="SCI staff"/>
    <m/>
    <n v="960000"/>
    <s v="Programme Office Support"/>
    <s v="Central Administration"/>
    <s v="Stakeholders Meeting at Central Level"/>
    <s v="Central Management"/>
    <s v="Staff Payment, SCI Coordinator"/>
    <x v="0"/>
  </r>
  <r>
    <n v="92"/>
    <s v="30.07.12"/>
    <s v="Salaries + Allowances"/>
    <x v="4"/>
    <s v="SCI staff"/>
    <m/>
    <n v="720000"/>
    <s v="Programme Office Support"/>
    <s v="Central Administration"/>
    <s v="Program Office Support"/>
    <s v="Central Administration"/>
    <s v="Staff Payment, SCI Financial &amp; Office Assistant"/>
    <x v="0"/>
  </r>
  <r>
    <n v="92"/>
    <s v="30.07.12"/>
    <s v="Salaries + Allowances"/>
    <x v="4"/>
    <s v="SCI staff"/>
    <m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2"/>
    <s v="25.06.12"/>
    <s v="Coordination + Admin"/>
    <x v="8"/>
    <m/>
    <m/>
    <n v="450000"/>
    <s v="PCD"/>
    <m/>
    <s v="Program Office Support"/>
    <s v="Central Administration"/>
    <s v="SCI / MOHSW Box 9083"/>
    <x v="0"/>
  </r>
  <r>
    <n v="92"/>
    <s v="25.06.12"/>
    <s v="Stationery + Supplies"/>
    <x v="49"/>
    <m/>
    <m/>
    <n v="65000"/>
    <s v="PCD"/>
    <m/>
    <s v="Program Office Support"/>
    <s v="Central Administration"/>
    <s v="SCI Box 9083"/>
    <x v="0"/>
  </r>
  <r>
    <n v="92"/>
    <s v="25.06.12"/>
    <s v="Stationery + Supplies"/>
    <x v="50"/>
    <m/>
    <m/>
    <n v="336300"/>
    <s v="PCD"/>
    <n v="11200000"/>
    <s v="Program Office Support"/>
    <s v="Central Administration"/>
    <s v="SCI"/>
    <x v="3"/>
  </r>
  <r>
    <n v="93"/>
    <s v="21.07.12"/>
    <s v="Vehicles"/>
    <x v="0"/>
    <m/>
    <m/>
    <n v="100000"/>
    <s v="PCD"/>
    <m/>
    <s v="Program Office Support"/>
    <s v="Central Administration"/>
    <s v="Vechile No: DFP 9001"/>
    <x v="3"/>
  </r>
  <r>
    <n v="93"/>
    <s v="21.07.12"/>
    <s v="Vehicles"/>
    <x v="0"/>
    <m/>
    <m/>
    <n v="100000"/>
    <s v="PCD"/>
    <m/>
    <s v="Program Office Support"/>
    <s v="Central Administration"/>
    <s v="Vechile No: DFP 6598"/>
    <x v="3"/>
  </r>
  <r>
    <n v="93"/>
    <s v="21.07.12"/>
    <s v="Vehicles"/>
    <x v="0"/>
    <m/>
    <m/>
    <n v="40000"/>
    <s v="PCD"/>
    <m/>
    <s v="Program Office Support"/>
    <s v="Central Administration"/>
    <s v="Vechile No: T783CBB"/>
    <x v="3"/>
  </r>
  <r>
    <n v="93"/>
    <s v="21.07.12"/>
    <s v="Vehicles"/>
    <x v="0"/>
    <m/>
    <m/>
    <n v="60000"/>
    <s v="PCD"/>
    <m/>
    <s v="Program Office Support"/>
    <s v="Central Administration"/>
    <s v="Vechile No: T895 ATL"/>
    <x v="3"/>
  </r>
  <r>
    <n v="93"/>
    <s v="21.07.12"/>
    <s v="Vehicles"/>
    <x v="0"/>
    <m/>
    <m/>
    <n v="120000"/>
    <s v="PCD"/>
    <m/>
    <s v="Program Office Support"/>
    <s v="Central Administration"/>
    <s v="Vechile No: STK 4410"/>
    <x v="3"/>
  </r>
  <r>
    <n v="93"/>
    <s v="21.07.12"/>
    <s v="Vehicles"/>
    <x v="51"/>
    <m/>
    <m/>
    <n v="1592200"/>
    <s v="PCD"/>
    <m/>
    <s v="Program Office Support"/>
    <s v="Central Administration"/>
    <s v="Travel"/>
    <x v="3"/>
  </r>
  <r>
    <n v="93"/>
    <s v="21.07.12"/>
    <s v="Vehicles"/>
    <x v="0"/>
    <m/>
    <m/>
    <n v="102000"/>
    <s v="PCD"/>
    <m/>
    <s v="Program Office Support"/>
    <s v="Central Administration"/>
    <s v="Vechile No: STK 4410"/>
    <x v="3"/>
  </r>
  <r>
    <n v="93"/>
    <s v="21.07.12"/>
    <s v="Vehicles"/>
    <x v="0"/>
    <m/>
    <m/>
    <n v="102000"/>
    <s v="PCD"/>
    <m/>
    <s v="Program Office Support"/>
    <s v="Central Administration"/>
    <s v="Vechile No: DFP 9001"/>
    <x v="3"/>
  </r>
  <r>
    <n v="93"/>
    <s v="21.07.12"/>
    <s v="Vehicles"/>
    <x v="0"/>
    <m/>
    <m/>
    <n v="102000"/>
    <s v="PCD"/>
    <m/>
    <s v="Program Office Support"/>
    <s v="Central Administration"/>
    <s v="Vechile No: DFP 6598"/>
    <x v="3"/>
  </r>
  <r>
    <n v="93"/>
    <s v="21.07.12"/>
    <s v="Salaries + Allowances"/>
    <x v="52"/>
    <s v="SCI staff"/>
    <m/>
    <n v="60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RSHC &amp; DSHC"/>
    <m/>
    <n v="2160000"/>
    <s v="PCD"/>
    <m/>
    <s v="Training"/>
    <s v="Training"/>
    <s v="DSM and Mwanza School Health Coordinators training at Kibaha, DSHC, RAO"/>
    <x v="3"/>
  </r>
  <r>
    <n v="93"/>
    <s v="21.07.12"/>
    <s v="Salaries + Allowances"/>
    <x v="26"/>
    <s v="RSHC &amp; DSHC"/>
    <m/>
    <n v="6400000"/>
    <s v="PCD"/>
    <m/>
    <s v="Training"/>
    <s v="Training"/>
    <s v="DSM and Mwanza School Health Coordinators training at Kibaha, DSHC"/>
    <x v="3"/>
  </r>
  <r>
    <n v="93"/>
    <s v="21.07.12"/>
    <s v="Salaries + Allowances"/>
    <x v="26"/>
    <s v="Secretary MOHSW"/>
    <m/>
    <n v="62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SCI staff"/>
    <m/>
    <n v="52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Facilitators"/>
    <m/>
    <n v="224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Facilitators"/>
    <m/>
    <n v="112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SCI staff"/>
    <m/>
    <n v="260000"/>
    <s v="PCD"/>
    <m/>
    <s v="Training"/>
    <s v="Training"/>
    <s v="DSM and Mwanza School Health Coordinators training at Kibaha, MOHSW"/>
    <x v="3"/>
  </r>
  <r>
    <n v="93"/>
    <s v="21.07.12"/>
    <s v="Salaries + Allowances"/>
    <x v="26"/>
    <s v="Secretary MOHSW"/>
    <m/>
    <n v="310000"/>
    <s v="PCD"/>
    <m/>
    <s v="Training"/>
    <s v="Training"/>
    <s v="DSM and Mwanza School Health Coordinators training at Kibaha, MOHSW"/>
    <x v="3"/>
  </r>
  <r>
    <n v="93"/>
    <s v="21.07.12"/>
    <s v="Coordination + Admin"/>
    <x v="8"/>
    <m/>
    <m/>
    <n v="100000"/>
    <s v="PCD"/>
    <m/>
    <s v="Program Office Support"/>
    <s v="Central Administration"/>
    <s v="SCI Box 9083 DSM"/>
    <x v="3"/>
  </r>
  <r>
    <n v="93"/>
    <s v="21.07.12"/>
    <s v="Stationery + Supplies"/>
    <x v="10"/>
    <m/>
    <m/>
    <n v="191800"/>
    <s v="PCD"/>
    <m/>
    <s v="Training"/>
    <s v="Training"/>
    <s v="DSM and Mwanza School Health Coordinators training at Kibaha"/>
    <x v="3"/>
  </r>
  <r>
    <n v="93"/>
    <s v="21.07.12"/>
    <s v="Stationery + Supplies"/>
    <x v="10"/>
    <m/>
    <m/>
    <n v="65000"/>
    <s v="PCD"/>
    <m/>
    <s v="Program Office Support"/>
    <s v="Central Administration"/>
    <s v="SCI MOHSW Box 9083 DSM"/>
    <x v="3"/>
  </r>
  <r>
    <n v="93"/>
    <s v="21.07.12"/>
    <s v="Stationery + Supplies"/>
    <x v="53"/>
    <m/>
    <m/>
    <n v="4095000"/>
    <s v="PCD"/>
    <n v="21000000"/>
    <s v="Program Office Support"/>
    <s v="Central Administration"/>
    <s v="SCI Box 9083 DSM"/>
    <x v="3"/>
  </r>
  <r>
    <n v="94"/>
    <s v=" 10.08.12"/>
    <s v="Vehicles"/>
    <x v="0"/>
    <s v="BP Ocean Road"/>
    <s v=" 06.06.12"/>
    <n v="160000"/>
    <s v="DFID"/>
    <m/>
    <s v="Program Office Support"/>
    <s v="Central Administration"/>
    <s v="Vehicle No: DFP 9001"/>
    <x v="0"/>
  </r>
  <r>
    <n v="94"/>
    <s v=" 10.08.12"/>
    <s v="Vehicles"/>
    <x v="0"/>
    <s v="BP Ocean Road"/>
    <s v=" 13.08.12"/>
    <n v="156000"/>
    <s v="DFID"/>
    <m/>
    <s v="Program Office Support"/>
    <s v="Central Administration"/>
    <s v="Vehicle No: DFP 9001"/>
    <x v="0"/>
  </r>
  <r>
    <n v="94"/>
    <s v=" 10.08.12"/>
    <s v="Vehicles"/>
    <x v="0"/>
    <s v="BP Ocean Road"/>
    <s v=" 17.08.12"/>
    <n v="170000"/>
    <s v="DFID"/>
    <m/>
    <s v="Program Office Support"/>
    <s v="Central Administration"/>
    <s v="Vehicle No: DFP 9001"/>
    <x v="0"/>
  </r>
  <r>
    <n v="94"/>
    <s v=" 10.08.12"/>
    <s v="Vehicles"/>
    <x v="0"/>
    <s v="BP Ocean Road"/>
    <s v=" 24.08.12"/>
    <n v="165000"/>
    <s v="DFID"/>
    <m/>
    <s v="Program Office Support"/>
    <s v="Central Administration"/>
    <s v="Vehicle No: DFP 9001"/>
    <x v="0"/>
  </r>
  <r>
    <n v="94"/>
    <s v=" 10.08.12"/>
    <s v="Vehicles"/>
    <x v="0"/>
    <s v="Oil Com Service Station"/>
    <s v=" 29.08.12"/>
    <n v="173000"/>
    <s v="DFID"/>
    <m/>
    <s v="Program Office Support"/>
    <s v="Central Administration"/>
    <s v="Vehicle No: DFP 9001"/>
    <x v="0"/>
  </r>
  <r>
    <n v="94"/>
    <s v=" 10.08.12"/>
    <s v="Vehicles"/>
    <x v="1"/>
    <s v="Masjid Islamiya Mbagala"/>
    <s v=" 31.08.12"/>
    <n v="31000"/>
    <s v="DFID"/>
    <m/>
    <s v="Program Office Support"/>
    <s v="Central Administration"/>
    <s v="Vehicle No: DFP 9001"/>
    <x v="0"/>
  </r>
  <r>
    <n v="94"/>
    <s v=" 10.08.12"/>
    <s v="Salaries + Allowances"/>
    <x v="4"/>
    <s v="SCI staff"/>
    <s v=" 28.08.12"/>
    <n v="960000"/>
    <s v="Programme Office Support"/>
    <s v="Central Administration"/>
    <s v="Stakeholders Meeting at Central Level"/>
    <s v="Central Management"/>
    <s v="Staff Payment, SCI Coordinator"/>
    <x v="0"/>
  </r>
  <r>
    <n v="94"/>
    <s v=" 10.08.12"/>
    <s v="Salaries + Allowances"/>
    <x v="4"/>
    <s v="SCI staff"/>
    <s v=" 28.08.12"/>
    <n v="720000"/>
    <s v="Programme Office Support"/>
    <s v="Central Administration"/>
    <s v="Program Office Support"/>
    <s v="Central Administration"/>
    <s v="Staff Payment, SCI Financial &amp; Office Assistant"/>
    <x v="0"/>
  </r>
  <r>
    <n v="94"/>
    <s v=" 10.08.12"/>
    <s v="Salaries + Allowances"/>
    <x v="4"/>
    <s v="SCI staff"/>
    <s v=" 28.08.12"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4"/>
    <s v=" 10.08.12"/>
    <s v="Coordination + Admin"/>
    <x v="8"/>
    <s v="AS MM CALL SERVICE"/>
    <s v="10.08.12"/>
    <n v="450000"/>
    <s v="DFID"/>
    <m/>
    <s v="Program Office Support"/>
    <s v="Central Administration"/>
    <s v="SCI Box 9083"/>
    <x v="0"/>
  </r>
  <r>
    <n v="94"/>
    <s v=" 10.08.12"/>
    <s v="Stationery + Supplies"/>
    <x v="10"/>
    <s v="Choice Stationery"/>
    <s v=" 16.08.12"/>
    <n v="450000"/>
    <s v="DFID"/>
    <m/>
    <s v="Program Office Support"/>
    <s v="Central Administration"/>
    <s v="SCI Box 9083"/>
    <x v="0"/>
  </r>
  <r>
    <n v="94"/>
    <s v="10.08.12"/>
    <s v="Vehicles"/>
    <x v="3"/>
    <m/>
    <m/>
    <n v="99120"/>
    <s v="DFID"/>
    <m/>
    <s v="Program Office Support"/>
    <s v="Central Administration"/>
    <s v="SCI Box 9083 DSM"/>
    <x v="0"/>
  </r>
  <r>
    <n v="94"/>
    <s v="10.08.12"/>
    <s v="Vehicles"/>
    <x v="0"/>
    <m/>
    <m/>
    <n v="174000"/>
    <s v="DFID"/>
    <m/>
    <s v="Program Office Support"/>
    <s v="Central Administration"/>
    <s v="Vehicle No: DFP 9001"/>
    <x v="0"/>
  </r>
  <r>
    <n v="94"/>
    <s v="10.08.12"/>
    <s v="Vehicles"/>
    <x v="54"/>
    <m/>
    <m/>
    <n v="28000"/>
    <s v="DFID"/>
    <m/>
    <s v="Program Office Support"/>
    <s v="Central Administration"/>
    <s v="Taxi, T127AXY"/>
    <x v="0"/>
  </r>
  <r>
    <n v="94"/>
    <s v="10.08.12"/>
    <s v="Vehicles"/>
    <x v="54"/>
    <m/>
    <m/>
    <n v="5000"/>
    <s v="DFID"/>
    <m/>
    <s v="Program Office Support"/>
    <s v="Central Administration"/>
    <s v="Taxi, T127AXY"/>
    <x v="0"/>
  </r>
  <r>
    <n v="94"/>
    <s v="10.08.12"/>
    <s v="Vehicles"/>
    <x v="0"/>
    <m/>
    <m/>
    <n v="57000"/>
    <s v="DFID"/>
    <m/>
    <s v="Program Office Support"/>
    <s v="Central Administration"/>
    <s v="Vehicle No: T729 BLM"/>
    <x v="0"/>
  </r>
  <r>
    <n v="94"/>
    <s v="10.08.12"/>
    <s v="Vehicles"/>
    <x v="3"/>
    <m/>
    <m/>
    <n v="225498"/>
    <s v="DFID"/>
    <m/>
    <s v="Program Office Support"/>
    <s v="Central Administration"/>
    <s v="SCI Box 9083 DSM"/>
    <x v="0"/>
  </r>
  <r>
    <n v="94"/>
    <s v="10.08.12"/>
    <s v="Vehicles"/>
    <x v="54"/>
    <m/>
    <m/>
    <n v="28000"/>
    <s v="DFID"/>
    <m/>
    <s v="Program Office Support"/>
    <s v="Central Administration"/>
    <s v="Taxi, T233AE14"/>
    <x v="0"/>
  </r>
  <r>
    <n v="94"/>
    <s v="10.08.12"/>
    <s v="Vehicles"/>
    <x v="54"/>
    <m/>
    <m/>
    <n v="5000"/>
    <s v="DFID"/>
    <m/>
    <s v="Program Office Support"/>
    <s v="Central Administration"/>
    <s v="Taxi, T505A0N"/>
    <x v="0"/>
  </r>
  <r>
    <n v="94"/>
    <s v="10.08.12"/>
    <s v="Vehicles"/>
    <x v="0"/>
    <m/>
    <m/>
    <n v="185000"/>
    <s v="DFID"/>
    <m/>
    <s v="Program Office Support"/>
    <s v="Central Administration"/>
    <s v="Vehicle No: DFP 9001"/>
    <x v="0"/>
  </r>
  <r>
    <n v="94"/>
    <s v="10.08.12"/>
    <s v="Vehicles"/>
    <x v="55"/>
    <m/>
    <m/>
    <n v="380000"/>
    <s v="DFID"/>
    <m/>
    <s v="Program Office Support"/>
    <s v="Central Administration"/>
    <s v="SCI Box 9083, Vehicle No: DFP 9001"/>
    <x v="0"/>
  </r>
  <r>
    <n v="94"/>
    <s v="10.08.12"/>
    <s v="Vehicles"/>
    <x v="0"/>
    <m/>
    <m/>
    <n v="180000"/>
    <s v="DFID"/>
    <m/>
    <s v="Program Office Support"/>
    <s v="Central Administration"/>
    <s v="Vehicle No: DFP 9001"/>
    <x v="0"/>
  </r>
  <r>
    <n v="94"/>
    <s v="10.08.12"/>
    <s v="Vehicles"/>
    <x v="0"/>
    <m/>
    <m/>
    <n v="191000"/>
    <s v="DFID"/>
    <m/>
    <s v="Program Office Support"/>
    <s v="Central Administration"/>
    <s v="Vehicle No: DFP 9001"/>
    <x v="0"/>
  </r>
  <r>
    <n v="94"/>
    <s v="10.08.12"/>
    <s v="Vehicles"/>
    <x v="0"/>
    <m/>
    <m/>
    <n v="178382"/>
    <s v="DFID"/>
    <m/>
    <s v="Program Office Support"/>
    <s v="Central Administration"/>
    <s v="Vehicle No: DFP 9001"/>
    <x v="0"/>
  </r>
  <r>
    <n v="94"/>
    <s v="10.08.12"/>
    <s v="Vehicles"/>
    <x v="0"/>
    <m/>
    <m/>
    <n v="185000"/>
    <s v="DFID"/>
    <m/>
    <s v="Program Office Support"/>
    <s v="Central Administration"/>
    <s v="Vehicle No: DFP 9001"/>
    <x v="0"/>
  </r>
  <r>
    <n v="94"/>
    <s v="10.08.12"/>
    <s v="Vehicles"/>
    <x v="1"/>
    <m/>
    <m/>
    <n v="29000"/>
    <s v="DFID"/>
    <m/>
    <s v="Program Office Support"/>
    <s v="Central Administration"/>
    <s v="Vehicle No: DFP 9001"/>
    <x v="0"/>
  </r>
  <r>
    <n v="94"/>
    <s v="10.08.12"/>
    <s v="Coordination + Admin"/>
    <x v="8"/>
    <m/>
    <m/>
    <n v="450000"/>
    <s v="DFID"/>
    <m/>
    <s v="Program Office Support"/>
    <s v="Central Administration"/>
    <s v="SCI Box 9083 DSM"/>
    <x v="0"/>
  </r>
  <r>
    <n v="94"/>
    <s v=" 10.08.12"/>
    <s v="Salaries + Allowances"/>
    <x v="4"/>
    <s v="SCI staff"/>
    <s v=" 28.08.12"/>
    <n v="960000"/>
    <s v="Programme Office Support"/>
    <s v="Central Administration"/>
    <s v="Stakeholders Meeting at Central Level"/>
    <s v="Central Management"/>
    <s v="Staff Payment, SCI Coordinator"/>
    <x v="0"/>
  </r>
  <r>
    <n v="94"/>
    <s v=" 10.08.12"/>
    <s v="Salaries + Allowances"/>
    <x v="4"/>
    <s v="SCI staff"/>
    <s v=" 28.08.12"/>
    <n v="720000"/>
    <s v="Programme Office Support"/>
    <s v="Central Administration"/>
    <s v="Program Office Support"/>
    <s v="Central Administration"/>
    <s v="Staff Payment, SCI Financial &amp; Office Assistant"/>
    <x v="0"/>
  </r>
  <r>
    <n v="94"/>
    <s v=" 10.08.12"/>
    <s v="Salaries + Allowances"/>
    <x v="4"/>
    <s v="SCI staff"/>
    <s v=" 28.08.12"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4"/>
    <s v="10.08.12"/>
    <s v="Stationery + Supplies"/>
    <x v="31"/>
    <m/>
    <m/>
    <n v="368000"/>
    <s v="DFID"/>
    <m/>
    <s v="Program Office Support"/>
    <s v="Central Administration"/>
    <s v="SCI Box 9083 DSM"/>
    <x v="0"/>
  </r>
  <r>
    <n v="94"/>
    <s v="10.08.12"/>
    <s v="Stationery + Supplies"/>
    <x v="18"/>
    <m/>
    <m/>
    <n v="25000"/>
    <s v="DFID"/>
    <m/>
    <s v="Program Office Support"/>
    <s v="Central Administration"/>
    <s v="Box 9083 DSM"/>
    <x v="0"/>
  </r>
  <r>
    <n v="94"/>
    <s v="10.08.12"/>
    <s v="Stationery + Supplies"/>
    <x v="18"/>
    <m/>
    <m/>
    <n v="30000"/>
    <s v="DFID"/>
    <m/>
    <s v="Program Office Support"/>
    <s v="Central Administration"/>
    <s v="Box 9083 DSM"/>
    <x v="0"/>
  </r>
  <r>
    <n v="94"/>
    <s v="10.08.12"/>
    <s v="Stationery + Supplies"/>
    <x v="18"/>
    <m/>
    <m/>
    <n v="27000"/>
    <s v="DFID"/>
    <m/>
    <s v="Program Office Support"/>
    <s v="Central Administration"/>
    <s v="Box 9083 DSM"/>
    <x v="0"/>
  </r>
  <r>
    <n v="94"/>
    <s v="10.08.12"/>
    <s v="Stationery + Supplies"/>
    <x v="18"/>
    <m/>
    <m/>
    <n v="17500"/>
    <s v="DFID"/>
    <m/>
    <s v="Program Office Support"/>
    <s v="Central Administration"/>
    <s v="SCI Box 9083 DSM"/>
    <x v="0"/>
  </r>
  <r>
    <n v="94"/>
    <s v="10.08.12"/>
    <s v="Stationery + Supplies"/>
    <x v="18"/>
    <m/>
    <m/>
    <n v="147500"/>
    <s v="DFID"/>
    <n v="9570000"/>
    <s v="Program Office Support"/>
    <s v="Central Administration"/>
    <s v="SCI Box 9083 DSM"/>
    <x v="0"/>
  </r>
  <r>
    <n v="95"/>
    <s v="03.10.12"/>
    <s v="Vehicles"/>
    <x v="0"/>
    <m/>
    <m/>
    <n v="175000"/>
    <s v="PCD"/>
    <m/>
    <s v="Program Office Support"/>
    <s v="Central Administration"/>
    <s v="Vehicle No: DFP 9001"/>
    <x v="0"/>
  </r>
  <r>
    <n v="95"/>
    <s v="03.10.12"/>
    <s v="Vehicles"/>
    <x v="0"/>
    <m/>
    <m/>
    <n v="168000"/>
    <s v="PCD"/>
    <m/>
    <s v="Program Office Support"/>
    <s v="Central Administration"/>
    <s v="Vehicle No: DFP 9001"/>
    <x v="0"/>
  </r>
  <r>
    <n v="95"/>
    <s v="03.10.12"/>
    <s v="Vehicles"/>
    <x v="0"/>
    <m/>
    <m/>
    <n v="170000"/>
    <s v="PCD"/>
    <m/>
    <s v="Program Office Support"/>
    <s v="Central Administration"/>
    <s v="Vehicle No: DFP 9001"/>
    <x v="0"/>
  </r>
  <r>
    <n v="95"/>
    <s v="03.10.12"/>
    <s v="Vehicles"/>
    <x v="0"/>
    <m/>
    <m/>
    <n v="174000"/>
    <s v="PCD"/>
    <m/>
    <s v="Program Office Support"/>
    <s v="Central Administration"/>
    <s v="Vehicle No: DFP 9001"/>
    <x v="0"/>
  </r>
  <r>
    <n v="95"/>
    <s v="03.10.12"/>
    <s v="Vehicles"/>
    <x v="0"/>
    <m/>
    <m/>
    <n v="172000"/>
    <s v="PCD"/>
    <m/>
    <s v="Program Office Support"/>
    <s v="Central Administration"/>
    <s v="Vehicle No: DFP 9001"/>
    <x v="0"/>
  </r>
  <r>
    <n v="95"/>
    <s v="03.10.12"/>
    <s v="Vehicles"/>
    <x v="0"/>
    <m/>
    <m/>
    <n v="100000"/>
    <s v="PCD"/>
    <m/>
    <s v="Program Office Support"/>
    <s v="Central Administration"/>
    <s v="Vehicle No: DFP 9001"/>
    <x v="0"/>
  </r>
  <r>
    <n v="95"/>
    <s v="03.10.12"/>
    <s v="Vehicles"/>
    <x v="0"/>
    <m/>
    <m/>
    <n v="31000"/>
    <s v="PCD"/>
    <m/>
    <s v="Program Office Support"/>
    <s v="Central Administration"/>
    <s v="Vehicle No: DFP 9001"/>
    <x v="0"/>
  </r>
  <r>
    <n v="95"/>
    <s v="03.10.12"/>
    <s v="Salaries + Allowances"/>
    <x v="52"/>
    <s v="MOHSW"/>
    <m/>
    <n v="160000"/>
    <s v="Programme Office Support"/>
    <s v="Central Administration"/>
    <s v="Stakeholders Meeting at Central Level"/>
    <s v="Central Management"/>
    <s v="Staff Payment, SCI Coordinator"/>
    <x v="0"/>
  </r>
  <r>
    <n v="95"/>
    <s v="03.10.12"/>
    <s v="Salaries + Allowances"/>
    <x v="52"/>
    <s v="MOHSW"/>
    <m/>
    <n v="120000"/>
    <s v="Programme Office Support"/>
    <s v="Central Administration"/>
    <s v="Program Office Support"/>
    <s v="Central Administration"/>
    <s v="Staff Payment, SCI Financial &amp; Office Assistant"/>
    <x v="0"/>
  </r>
  <r>
    <n v="95"/>
    <s v="03.10.12"/>
    <s v="Salaries + Allowances"/>
    <x v="52"/>
    <s v="MOHSW"/>
    <m/>
    <n v="120000"/>
    <s v="Programme Office Support"/>
    <s v="Central Administration"/>
    <s v="Stakeholders Meeting at Central Level"/>
    <s v="Central Management"/>
    <s v="Staff Payment, SCI Driver &amp; Field Assistant"/>
    <x v="0"/>
  </r>
  <r>
    <n v="95"/>
    <s v="03.10.12"/>
    <s v="Salaries + Allowances"/>
    <x v="52"/>
    <s v="MOHSW"/>
    <m/>
    <n v="40000"/>
    <s v="Programme Office Support"/>
    <s v="Central Administration"/>
    <s v="Stakeholders Meeting at Central Level"/>
    <s v="Central Management"/>
    <s v="Staff Payment, SCI Coordinator"/>
    <x v="0"/>
  </r>
  <r>
    <n v="95"/>
    <s v="03.10.12"/>
    <s v="Salaries + Allowances"/>
    <x v="52"/>
    <s v="MOHSW"/>
    <m/>
    <n v="30000"/>
    <s v="Programme Office Support"/>
    <s v="Central Administration"/>
    <s v="Program Office Support"/>
    <s v="Central Administration"/>
    <s v="Staff Payment, SCI Financial &amp; Office Assistant"/>
    <x v="0"/>
  </r>
  <r>
    <n v="95"/>
    <s v="03.10.12"/>
    <s v="Salaries + Allowances"/>
    <x v="52"/>
    <s v="MOHSW"/>
    <m/>
    <n v="30000"/>
    <s v="Programme Office Support"/>
    <s v="Central Administration"/>
    <s v="Stakeholders Meeting at Central Level"/>
    <s v="Central Management"/>
    <s v="Staff Payment, SCI Driver &amp; Field Assistant"/>
    <x v="0"/>
  </r>
  <r>
    <n v="95"/>
    <s v="03.10.12"/>
    <s v="Salaries + Allowances"/>
    <x v="4"/>
    <m/>
    <m/>
    <n v="960000"/>
    <s v="Programme Office Support"/>
    <s v="Central Administration"/>
    <s v="Stakeholders Meeting at Central Level"/>
    <s v="Central Management"/>
    <s v="Staff Payment, SCI Coordinator"/>
    <x v="0"/>
  </r>
  <r>
    <n v="95"/>
    <s v="03.10.12"/>
    <s v="Salaries + Allowances"/>
    <x v="4"/>
    <m/>
    <m/>
    <n v="720000"/>
    <s v="Programme Office Support"/>
    <s v="Central Administration"/>
    <s v="Program Office Support"/>
    <s v="Central Administration"/>
    <s v="Staff Payment, SCI Financial &amp; Office Assistant"/>
    <x v="0"/>
  </r>
  <r>
    <n v="95"/>
    <s v="03.10.12"/>
    <s v="Salaries + Allowances"/>
    <x v="4"/>
    <m/>
    <m/>
    <n v="720000"/>
    <s v="Programme Office Support"/>
    <s v="Central Administration"/>
    <s v="Stakeholders Meeting at Central Level"/>
    <s v="Central Management"/>
    <s v="Staff Payment, SCI Driver &amp; Field Assistant"/>
    <x v="0"/>
  </r>
  <r>
    <n v="95"/>
    <s v="03.10.12"/>
    <s v="Coordination + Admin"/>
    <x v="8"/>
    <m/>
    <m/>
    <n v="57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5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Box 83"/>
    <x v="0"/>
  </r>
  <r>
    <n v="95"/>
    <s v="03.10.12"/>
    <s v="Stationery + Supplies"/>
    <x v="18"/>
    <m/>
    <m/>
    <n v="35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31"/>
    <m/>
    <m/>
    <n v="300000"/>
    <s v="PCD"/>
    <m/>
    <s v="Program Office Support"/>
    <s v="Central Administration"/>
    <s v="SCI Box 9083 DSM"/>
    <x v="0"/>
  </r>
  <r>
    <n v="95"/>
    <s v="03.10.12"/>
    <s v="Stationery + Supplies"/>
    <x v="31"/>
    <m/>
    <m/>
    <n v="24000"/>
    <s v="PCD"/>
    <m/>
    <s v="Program Office Support"/>
    <s v="Central Administration"/>
    <s v="SCI, RC 10122918"/>
    <x v="0"/>
  </r>
  <r>
    <n v="95"/>
    <s v="03.10.12"/>
    <s v="Stationery + Supplies"/>
    <x v="31"/>
    <m/>
    <m/>
    <n v="48000"/>
    <s v="PCD"/>
    <m/>
    <s v="Program Office Support"/>
    <s v="Central Administration"/>
    <s v="SCI MOHSW DSM"/>
    <x v="0"/>
  </r>
  <r>
    <n v="95"/>
    <s v="03.10.12"/>
    <s v="Stationery + Supplies"/>
    <x v="31"/>
    <m/>
    <m/>
    <n v="364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29"/>
    <m/>
    <m/>
    <n v="30000"/>
    <s v="PCD"/>
    <m/>
    <s v="Program Office Support"/>
    <s v="Central Administration"/>
    <s v="SCI Box 9083 DSM"/>
    <x v="0"/>
  </r>
  <r>
    <n v="95"/>
    <s v="03.10.12"/>
    <s v="Stationery + Supplies"/>
    <x v="18"/>
    <m/>
    <m/>
    <n v="9500"/>
    <s v="PCD"/>
    <n v="8760000"/>
    <s v="Program Office Support"/>
    <s v="Central Administration"/>
    <s v="SCI Box 9083 DSM"/>
    <x v="0"/>
  </r>
  <r>
    <n v="96"/>
    <s v=" 02.11.12"/>
    <s v="Vehicles"/>
    <x v="0"/>
    <s v="GBP Tanzania Ltd"/>
    <s v=" 02.11.12"/>
    <n v="175000"/>
    <s v="DFID"/>
    <m/>
    <s v="Program Office Support"/>
    <s v="Central Administration"/>
    <s v="Vehicle No: DFP 9001"/>
    <x v="0"/>
  </r>
  <r>
    <n v="96"/>
    <s v=" 02.11.12"/>
    <s v="Vehicles"/>
    <x v="56"/>
    <s v="CMC Automobiles Ltd"/>
    <s v=" 07.11.12"/>
    <n v="326331"/>
    <s v="DFID"/>
    <m/>
    <s v="Program Office Support"/>
    <s v="Central Administration"/>
    <s v="Vehicle No: DFP 9001, SCI 9083 DSM"/>
    <x v="0"/>
  </r>
  <r>
    <n v="96"/>
    <s v=" 02.11.12"/>
    <s v="Vehicles"/>
    <x v="0"/>
    <s v="Puma Taifa Service Station"/>
    <s v=" 08.11.12"/>
    <n v="177528"/>
    <s v="DFID"/>
    <m/>
    <s v="Program Office Support"/>
    <s v="Central Administration"/>
    <s v="Vehicle No: DFP 9001"/>
    <x v="0"/>
  </r>
  <r>
    <n v="96"/>
    <s v=" 02.11.12"/>
    <s v="Vehicles"/>
    <x v="0"/>
    <s v="Zam Zam Oil Com Ltd"/>
    <s v=" 14.11.12"/>
    <n v="175000"/>
    <s v="DFID"/>
    <m/>
    <s v="Program Office Support"/>
    <s v="Central Administration"/>
    <s v="Vehicle No: DFP 9001"/>
    <x v="0"/>
  </r>
  <r>
    <n v="96"/>
    <s v=" 02.11.12"/>
    <s v="Vehicles"/>
    <x v="57"/>
    <s v="Gapco Service Station"/>
    <s v=" 17.11.12"/>
    <n v="30000"/>
    <s v="DFID"/>
    <m/>
    <s v="Program Office Support"/>
    <s v="Central Administration"/>
    <s v="Vehicle No: DFP 9001"/>
    <x v="0"/>
  </r>
  <r>
    <n v="96"/>
    <s v=" 02.11.12"/>
    <s v="Vehicles"/>
    <x v="0"/>
    <s v="Viluproma Investments"/>
    <s v=" 27.11.12"/>
    <n v="174000"/>
    <s v="DFID"/>
    <m/>
    <s v="Program Office Support"/>
    <s v="Central Administration"/>
    <s v="Vehicle No: DFP 9001"/>
    <x v="0"/>
  </r>
  <r>
    <n v="96"/>
    <s v=" 02.11.12"/>
    <s v="Vehicles"/>
    <x v="17"/>
    <s v="Q Print Ltd"/>
    <s v=" 27.11.12"/>
    <n v="4000"/>
    <s v="DFID"/>
    <m/>
    <s v="Program Office Support"/>
    <s v="Central Administration"/>
    <s v="SCI DSM"/>
    <x v="0"/>
  </r>
  <r>
    <n v="96"/>
    <s v=" 02.11.12"/>
    <s v="Vehicles"/>
    <x v="58"/>
    <s v="Jovin General Tailors/Garments"/>
    <s v=" 27.11.12"/>
    <n v="140000"/>
    <s v="DFID"/>
    <m/>
    <s v="Program Office Support"/>
    <s v="Central Administration"/>
    <s v="SCI Box 9083 DSM"/>
    <x v="0"/>
  </r>
  <r>
    <n v="96"/>
    <s v=" 02.11.12"/>
    <s v="Vehicles"/>
    <x v="59"/>
    <s v="Surgi Medics Ltd"/>
    <s v=" 30.11.12"/>
    <n v="42000"/>
    <s v="DFID"/>
    <m/>
    <s v="Program Office Support"/>
    <s v="Central Administration"/>
    <s v="SCI Box 9083 DSM"/>
    <x v="0"/>
  </r>
  <r>
    <n v="96"/>
    <s v=" 02.11.12"/>
    <s v="Vehicles"/>
    <x v="60"/>
    <s v="Triple H Trading"/>
    <s v=" 30.11.12"/>
    <n v="250000"/>
    <s v="DFID"/>
    <m/>
    <s v="Program Office Support"/>
    <s v="Central Administration"/>
    <s v="SCI"/>
    <x v="0"/>
  </r>
  <r>
    <n v="96"/>
    <s v=" 02.11.12"/>
    <s v="Vehicles"/>
    <x v="0"/>
    <s v="Puma Taifa Service Station"/>
    <s v=" 30.11.12"/>
    <n v="175669.25"/>
    <s v="DFID"/>
    <m/>
    <s v="Program Office Support"/>
    <s v="Central Administration"/>
    <s v="Vehicle No: DFP 9001"/>
    <x v="0"/>
  </r>
  <r>
    <n v="96"/>
    <s v=" 02.11.12"/>
    <s v="Vehicles"/>
    <x v="1"/>
    <s v="Masjid Islamiya Mbagala"/>
    <s v=" 30.11.12"/>
    <n v="21000"/>
    <s v="DFID"/>
    <m/>
    <s v="Program Office Support"/>
    <s v="Central Administration"/>
    <s v="Vehicle No: DFP 9001"/>
    <x v="0"/>
  </r>
  <r>
    <n v="96"/>
    <s v=" 02.11.12"/>
    <s v="Salaries + Allowances"/>
    <x v="52"/>
    <s v="SCI staff, MOHSW"/>
    <s v=" 03.11.12"/>
    <n v="200000"/>
    <s v="Programme Office Support"/>
    <s v="Central Administration"/>
    <s v="Stakeholders Meeting at Central Level"/>
    <s v="Central Management"/>
    <s v="Staff Payment, SCI Coordinator"/>
    <x v="2"/>
  </r>
  <r>
    <n v="96"/>
    <s v=" 02.11.12"/>
    <s v="Salaries + Allowances"/>
    <x v="52"/>
    <s v="SCI staff, MOHSW"/>
    <s v=" 03.11.12"/>
    <n v="150000"/>
    <s v="Programme Office Support"/>
    <s v="Central Administration"/>
    <s v="Program Office Support"/>
    <s v="Central Administration"/>
    <s v="Staff Payment, SCI Financial &amp; Office Assistant"/>
    <x v="0"/>
  </r>
  <r>
    <n v="96"/>
    <s v=" 02.11.12"/>
    <s v="Salaries + Allowances"/>
    <x v="52"/>
    <s v="SCI staff, MOHSW"/>
    <s v=" 03.11.12"/>
    <n v="150000"/>
    <s v="Programme Office Support"/>
    <s v="Central Administration"/>
    <s v="Stakeholders Meeting at Central Level"/>
    <s v="Central Management"/>
    <s v="Staff Payment, SCI Driver &amp; Field Assistant"/>
    <x v="2"/>
  </r>
  <r>
    <n v="96"/>
    <s v=" 02.11.12"/>
    <s v="Salaries + Allowances"/>
    <x v="4"/>
    <s v="SCI staff"/>
    <s v=" 29.11.12"/>
    <n v="960000"/>
    <s v="Programme Office Support"/>
    <s v="Central Administration"/>
    <s v="Stakeholders Meeting at Central Level"/>
    <s v="Central Management"/>
    <s v="Staff Payment, SCI Coordinator"/>
    <x v="2"/>
  </r>
  <r>
    <n v="96"/>
    <s v=" 02.11.12"/>
    <s v="Salaries + Allowances"/>
    <x v="4"/>
    <s v="SCI staff"/>
    <s v=" 29.11.12"/>
    <n v="720000"/>
    <s v="Programme Office Support"/>
    <s v="Central Administration"/>
    <s v="Program Office Support"/>
    <s v="Central Administration"/>
    <s v="Staff Payment, SCI Financial &amp; Office Assistant"/>
    <x v="2"/>
  </r>
  <r>
    <n v="96"/>
    <s v=" 02.11.12"/>
    <s v="Salaries + Allowances"/>
    <x v="4"/>
    <s v="SCI staff"/>
    <s v=" 29.11.12"/>
    <n v="720000"/>
    <s v="Programme Office Support"/>
    <s v="Central Administration"/>
    <s v="Stakeholders Meeting at Central Level"/>
    <s v="Central Management"/>
    <s v="Staff Payment, SCI Driver &amp; Field Assistant"/>
    <x v="2"/>
  </r>
  <r>
    <n v="96"/>
    <s v=" 02.11.12"/>
    <s v="Coordination + Admin"/>
    <x v="8"/>
    <s v="AS MM CALL SERVICE"/>
    <s v=" 02.11.12"/>
    <n v="520000"/>
    <s v="DFID"/>
    <m/>
    <s v="Program Office Support"/>
    <s v="Central Administration"/>
    <s v="SCI Box 9083 DSM"/>
    <x v="0"/>
  </r>
  <r>
    <n v="96"/>
    <s v=" 02.11.12"/>
    <s v="Stationery + Supplies"/>
    <x v="33"/>
    <s v="KUEHNE + NAGEL"/>
    <s v=" 05.11.12"/>
    <n v="359471.75"/>
    <s v="DFID"/>
    <m/>
    <s v="Program Office Support"/>
    <s v="Central Administration"/>
    <s v="World Health Organisation, Box 9292, Shipment, DSM"/>
    <x v="0"/>
  </r>
  <r>
    <n v="96"/>
    <s v=" 02.11.12"/>
    <s v="Stationery + Supplies"/>
    <x v="18"/>
    <s v="New Zahir Restaurant"/>
    <s v=" 06.11.12"/>
    <n v="25000"/>
    <s v="DFID"/>
    <m/>
    <s v="Program Office Support"/>
    <s v="Central Administration"/>
    <s v="Box 83 DSM"/>
    <x v="0"/>
  </r>
  <r>
    <n v="96"/>
    <s v=" 02.11.12"/>
    <s v="Stationery + Supplies"/>
    <x v="18"/>
    <s v="New Zahir Restaurant"/>
    <s v=" 09.11.12"/>
    <n v="25000"/>
    <s v="DFID"/>
    <m/>
    <s v="Program Office Support"/>
    <s v="Central Administration"/>
    <s v="Box 83 DSM"/>
    <x v="0"/>
  </r>
  <r>
    <n v="96"/>
    <s v=" 02.11.12"/>
    <s v="Stationery + Supplies"/>
    <x v="18"/>
    <s v="Delicious Food Restaurant"/>
    <s v=" 14.11.12"/>
    <n v="17400"/>
    <s v="DFID"/>
    <m/>
    <s v="Program Office Support"/>
    <s v="Central Administration"/>
    <s v="Box 76142 DSM"/>
    <x v="0"/>
  </r>
  <r>
    <n v="96"/>
    <s v=" 02.11.12"/>
    <s v="Stationery + Supplies"/>
    <x v="18"/>
    <s v="Delicious Food Restaurant"/>
    <s v=" 16.11.12"/>
    <n v="30700"/>
    <s v="DFID"/>
    <m/>
    <s v="Program Office Support"/>
    <s v="Central Administration"/>
    <s v="Box 76142 DSM"/>
    <x v="0"/>
  </r>
  <r>
    <n v="96"/>
    <s v=" 02.11.12"/>
    <s v="Stationery + Supplies"/>
    <x v="61"/>
    <s v="Tanzania Posta Corporation"/>
    <s v=" 17.11.12"/>
    <n v="125000"/>
    <s v="DFID"/>
    <m/>
    <s v="Program Office Support"/>
    <s v="Central Administration"/>
    <s v="SCI MOHSW Box 9083 DSM"/>
    <x v="0"/>
  </r>
  <r>
    <n v="96"/>
    <s v=" 02.11.12"/>
    <s v="Stationery + Supplies"/>
    <x v="62"/>
    <s v="Zamzam Stationery Supermarket"/>
    <s v=" 27.11.12"/>
    <n v="386900"/>
    <s v="DFID"/>
    <m/>
    <s v="Program Office Support"/>
    <s v="Central Administration"/>
    <s v="Box 20994"/>
    <x v="0"/>
  </r>
  <r>
    <n v="96"/>
    <s v=" 02.11.12"/>
    <s v="Stationery + Supplies"/>
    <x v="18"/>
    <s v="Delicious Food Restaurant"/>
    <s v=" 28.11.12"/>
    <n v="23000"/>
    <s v="DFID"/>
    <m/>
    <s v="Program Office Support"/>
    <s v="Central Administration"/>
    <s v="Box 76142 DSM"/>
    <x v="0"/>
  </r>
  <r>
    <n v="96"/>
    <s v=" 02.11.12"/>
    <s v="Stationery + Supplies"/>
    <x v="18"/>
    <s v="Delicious Food Restaurant"/>
    <s v=" 22.11.12"/>
    <n v="22000"/>
    <s v="DFID"/>
    <m/>
    <s v="Program Office Support"/>
    <s v="Central Administration"/>
    <s v="Box 76142 DSM"/>
    <x v="0"/>
  </r>
  <r>
    <n v="96"/>
    <s v=" 02.11.12"/>
    <s v="Stationery + Supplies"/>
    <x v="63"/>
    <s v="B &amp; F Stationery"/>
    <s v=" 30.11.12"/>
    <n v="400000"/>
    <s v="DFID"/>
    <m/>
    <s v="Program Office Support"/>
    <s v="Central Administration"/>
    <s v="SCI MOHSW DSM"/>
    <x v="0"/>
  </r>
  <r>
    <n v="96"/>
    <s v=" 02.11.12"/>
    <s v="Stationery + Supplies"/>
    <x v="64"/>
    <s v="Ngota Stationery &amp; Book Shop"/>
    <s v=" 30.11.12"/>
    <n v="180000"/>
    <s v="DFID"/>
    <m/>
    <s v="Program Office Support"/>
    <s v="Central Administration"/>
    <s v="SCI"/>
    <x v="0"/>
  </r>
  <r>
    <n v="96"/>
    <s v=" 02.11.12"/>
    <s v="Stationery + Supplies"/>
    <x v="47"/>
    <s v="Nguki Electrical"/>
    <s v=" 30.11.12"/>
    <n v="15000"/>
    <s v="DFID"/>
    <n v="6720000"/>
    <s v="Program Office Support"/>
    <s v="Central Administration"/>
    <s v="SCI MOHSW Box 9083 DSM"/>
    <x v="0"/>
  </r>
  <r>
    <n v="97"/>
    <s v=" 15.11.12"/>
    <s v="Vehicles"/>
    <x v="0"/>
    <s v="Puma Taifa Service Station"/>
    <s v=" 18.11.12"/>
    <n v="65000"/>
    <s v="PCD"/>
    <m/>
    <s v="Program Office Support"/>
    <s v="Central Administration"/>
    <s v="Vehicle No: T783 CBB"/>
    <x v="4"/>
  </r>
  <r>
    <n v="97"/>
    <s v=" 15.11.12"/>
    <s v="Vehicles"/>
    <x v="0"/>
    <s v="Banana Service Ltd"/>
    <s v=" 18.11.12"/>
    <n v="50000"/>
    <s v="PCD"/>
    <m/>
    <s v="Program Office Support"/>
    <s v="Central Administration"/>
    <s v="Vehicle No: T135 ATL"/>
    <x v="4"/>
  </r>
  <r>
    <n v="97"/>
    <s v=" 15.11.12"/>
    <s v="Vehicles"/>
    <x v="0"/>
    <s v="Puma Ocean Road"/>
    <s v=" 18.11.12"/>
    <n v="60000"/>
    <s v="PCD"/>
    <m/>
    <s v="Program Office Support"/>
    <s v="Central Administration"/>
    <s v="Vehicle No: DFP 9001"/>
    <x v="4"/>
  </r>
  <r>
    <n v="97"/>
    <s v=" 15.11.12"/>
    <s v="Vehicles"/>
    <x v="0"/>
    <s v="Puma Taifa Service Station"/>
    <s v=" 18.11.12"/>
    <n v="65000"/>
    <s v="PCD"/>
    <m/>
    <s v="Program Office Support"/>
    <s v="Central Administration"/>
    <s v="Vehicle No: STK 1737"/>
    <x v="4"/>
  </r>
  <r>
    <n v="97"/>
    <s v=" 15.11.12"/>
    <s v="Vehicles"/>
    <x v="0"/>
    <s v="Puma Ocean Road"/>
    <s v="18.11.12"/>
    <n v="100000"/>
    <s v="PCD"/>
    <m/>
    <s v="Program Office Support"/>
    <s v="Central Administration"/>
    <s v="Vehcile No: DFP T680 ATL"/>
    <x v="4"/>
  </r>
  <r>
    <n v="97"/>
    <s v=" 15.11.12"/>
    <s v="Vehicles"/>
    <x v="0"/>
    <s v="Puma Kibaha Service Station"/>
    <s v=" 23.11.12"/>
    <n v="60000"/>
    <s v="PCD"/>
    <m/>
    <s v="Program Office Support"/>
    <s v="Central Administration"/>
    <s v="Vehicle No: DFP 9001"/>
    <x v="4"/>
  </r>
  <r>
    <n v="97"/>
    <s v=" 15.11.12"/>
    <s v="Vehicles"/>
    <x v="0"/>
    <s v="ORYX Pwani Service Station"/>
    <s v=" 23.11.12"/>
    <n v="100000"/>
    <s v="PCD"/>
    <m/>
    <s v="Program Office Support"/>
    <s v="Central Administration"/>
    <s v="Vehicle No: T135 ATL"/>
    <x v="4"/>
  </r>
  <r>
    <n v="97"/>
    <s v=" 15.11.12"/>
    <s v="Vehicles"/>
    <x v="0"/>
    <s v="National Oil (T) Ltd. Kibaha "/>
    <s v=" 23.11.12"/>
    <n v="90000"/>
    <s v="PCD"/>
    <m/>
    <s v="Program Office Support"/>
    <s v="Central Administration"/>
    <s v="Vehicle No: T783 CBB"/>
    <x v="4"/>
  </r>
  <r>
    <n v="97"/>
    <s v=" 15.11.12"/>
    <s v="Vehicles"/>
    <x v="0"/>
    <s v="Mogas Mwendapole Service Station Kibaha"/>
    <s v=" 23.11.12"/>
    <n v="100000"/>
    <s v="PCD"/>
    <m/>
    <s v="Program Office Support"/>
    <s v="Central Administration"/>
    <s v="Vehicle No: T144 AQA"/>
    <x v="4"/>
  </r>
  <r>
    <n v="97"/>
    <s v=" 15.11.12"/>
    <s v="Vehicles"/>
    <x v="0"/>
    <s v="Kibaha Petrol Station"/>
    <s v=" 23.11.12"/>
    <n v="100000"/>
    <s v="PCD"/>
    <m/>
    <s v="Program Office Support"/>
    <s v="Central Administration"/>
    <s v="Vehilce No: STK 2295"/>
    <x v="4"/>
  </r>
  <r>
    <n v="97"/>
    <s v=" 15.11.12"/>
    <s v="Vehicles"/>
    <x v="0"/>
    <s v="National Oil (T) Ltd. Kibaha "/>
    <s v=" 23.11.12"/>
    <n v="100000"/>
    <s v="PCD"/>
    <m/>
    <s v="Program Office Support"/>
    <s v="Central Administration"/>
    <s v="Vehicle No: DFP 9001"/>
    <x v="4"/>
  </r>
  <r>
    <n v="97"/>
    <s v=" 15.11.12"/>
    <s v="Salaries + Allowances"/>
    <x v="65"/>
    <s v="SCI Coord, Secr, PO-NSHP &amp; SCI Staff"/>
    <s v=" 18.11.12"/>
    <n v="440000"/>
    <s v="Stakeholders Meeting at Central Level"/>
    <s v="Central Management"/>
    <s v="Stakeholders Meeting at Central Level"/>
    <s v="Central Management"/>
    <s v="Preparations for PCD supported development of NSH Strategic Plan(2013-2017), SCI Coordinator"/>
    <x v="4"/>
  </r>
  <r>
    <n v="97"/>
    <s v=" 15.11.12"/>
    <s v="Salaries + Allowances"/>
    <x v="65"/>
    <s v="SCI Coord, Secr, PO-NSHP &amp; SCI Staff"/>
    <s v=" 18.11.12"/>
    <n v="200000"/>
    <s v="Stakeholders Meeting at Central Level"/>
    <s v="Central Management"/>
    <s v="Stakeholders Meeting at Central Level"/>
    <s v="Central Management"/>
    <s v="Preparations for PCD supported development of NSH Strategic Plan(2013-2017), Secretary"/>
    <x v="4"/>
  </r>
  <r>
    <n v="97"/>
    <s v=" 15.11.12"/>
    <s v="Salaries + Allowances"/>
    <x v="65"/>
    <s v="SCI Coord, Secr, PO-NSHP &amp; SCI Staff"/>
    <s v=" 18.11.12"/>
    <n v="200000"/>
    <s v="Stakeholders Meeting at Central Level"/>
    <s v="Central Management"/>
    <s v="Stakeholders Meeting at Central Level"/>
    <s v="Central Management"/>
    <s v="Preparations for PCD supported development of NSH Strategic Plan(2013-2017), PO-NSHP"/>
    <x v="4"/>
  </r>
  <r>
    <n v="97"/>
    <s v=" 15.11.12"/>
    <s v="Salaries + Allowances"/>
    <x v="65"/>
    <s v="SCI Coord, Secr, PO-NSHP &amp; SCI Staff"/>
    <s v=" 18.11.12"/>
    <n v="280000"/>
    <s v="Stakeholders Meeting at Central Level"/>
    <s v="Central Management"/>
    <s v="Stakeholders Meeting at Central Level"/>
    <s v="Central Management"/>
    <s v="Preparations for PCD supported development of NSH Strategic Plan(2013-2017), SCI Financial &amp; Office Assistant"/>
    <x v="4"/>
  </r>
  <r>
    <n v="97"/>
    <s v=" 15.11.12"/>
    <s v="Salaries + Allowances"/>
    <x v="65"/>
    <s v="SCI Coord, Secr, PO-NSHP &amp; SCI Staff"/>
    <s v=" 18.11.12"/>
    <n v="280000"/>
    <s v="PCD"/>
    <m/>
    <s v="Stakeholders Meeting at Central Level"/>
    <s v="Central Management"/>
    <s v="Preparations for PCD supported development of NSH Strategic Plan(2013-2017), SCI Driver &amp; Field Assistant"/>
    <x v="4"/>
  </r>
  <r>
    <n v="97"/>
    <s v=" 15.11.12"/>
    <s v="Salaries + Allowances"/>
    <x v="26"/>
    <s v="MOHSW, MUHAS, LST, DSHC, IMTU &amp; MOEVT Staff"/>
    <s v="21.11.12"/>
    <n v="7200000"/>
    <s v="PCD"/>
    <m/>
    <s v="Stakeholders Meeting at Central Level"/>
    <s v="Central Management"/>
    <s v="Developing National School Health Strategic Plan(2013-2017) supported by PCD"/>
    <x v="4"/>
  </r>
  <r>
    <n v="97"/>
    <s v=" 15.11.12"/>
    <s v="Salaries + Allowances"/>
    <x v="26"/>
    <s v="SCI staff"/>
    <s v="21.11.12"/>
    <n v="390000"/>
    <s v="Stakeholders Meeting at Central Level"/>
    <s v="Central Management"/>
    <s v="Stakeholders Meeting at Central Level"/>
    <s v="Central Management"/>
    <s v="Developing National School Health Strategic Plan(2013-2017), SCI Financial &amp; Office Assistant"/>
    <x v="4"/>
  </r>
  <r>
    <n v="97"/>
    <s v=" 15.11.12"/>
    <s v="Salaries + Allowances"/>
    <x v="26"/>
    <s v="SCI staff"/>
    <s v="21.11.12"/>
    <n v="390000"/>
    <s v="PCD"/>
    <m/>
    <s v="Stakeholders Meeting at Central Level"/>
    <s v="Central Management"/>
    <s v="Developing National School Health Strategic Plan(2013-2017), SCI Driver &amp; Field Assistant"/>
    <x v="4"/>
  </r>
  <r>
    <n v="97"/>
    <s v=" 15.11.12"/>
    <s v="Salaries + Allowances"/>
    <x v="26"/>
    <s v="MOHSW Staff"/>
    <s v="21.11.12"/>
    <n v="1230000"/>
    <s v="PCD"/>
    <m/>
    <s v="Stakeholders Meeting at Central Level"/>
    <s v="Central Management"/>
    <s v="Developing National School Health Strategic Plan(2013-2017) supported by PCD"/>
    <x v="4"/>
  </r>
  <r>
    <n v="97"/>
    <s v=" 15.11.12"/>
    <s v="Salaries + Allowances"/>
    <x v="26"/>
    <s v="MUHAS, LST &amp; MOHSW Staff"/>
    <s v="26.11.12"/>
    <n v="1350000"/>
    <s v="PCD"/>
    <m/>
    <s v="Stakeholders Meeting at Central Level"/>
    <s v="Central Management"/>
    <s v="Developing National School Health Strategic Plan(2013-2017) supported by PCD"/>
    <x v="4"/>
  </r>
  <r>
    <n v="97"/>
    <s v=" 15.11.12"/>
    <s v="Salaries + Allowances"/>
    <x v="66"/>
    <s v="MUHAS, WAJIBIKA &amp; Pm NSHP Staff"/>
    <s v=" 14.12.12"/>
    <n v="7200000"/>
    <s v="PCD"/>
    <m/>
    <s v="Stakeholders Meeting at Central Level"/>
    <s v="Central Management"/>
    <s v="Developing National School Health Strategic Plan(2013-2017) supported by PCD"/>
    <x v="4"/>
  </r>
  <r>
    <n v="97"/>
    <s v=" 15.11.12"/>
    <s v="Coordination + Admin"/>
    <x v="8"/>
    <s v="AS MM CALL SERVICE"/>
    <s v=" 16.11.12"/>
    <n v="530000"/>
    <s v="PCD"/>
    <m/>
    <s v="Program Office Support"/>
    <s v="Central Administration"/>
    <s v="SCI MOHSW Box 9083 DSM"/>
    <x v="4"/>
  </r>
  <r>
    <n v="97"/>
    <s v=" 15.11.12"/>
    <s v="Stationery + Supplies"/>
    <x v="63"/>
    <s v="Venus Stationery"/>
    <s v=" 16.11.12"/>
    <n v="1600000"/>
    <s v="PCD"/>
    <m/>
    <s v="Program Office Support"/>
    <s v="Central Administration"/>
    <s v="SCI Box 9083 DSM"/>
    <x v="4"/>
  </r>
  <r>
    <n v="97"/>
    <s v=" 15.11.12"/>
    <s v="Stationery + Supplies"/>
    <x v="18"/>
    <s v="Delicious Food Restaurant"/>
    <s v=" 17.11.12"/>
    <n v="22000"/>
    <s v="PCD"/>
    <m/>
    <s v="Program Office Support"/>
    <s v="Central Administration"/>
    <s v="Box 76142"/>
    <x v="4"/>
  </r>
  <r>
    <n v="97"/>
    <s v=" 15.11.12"/>
    <s v="Stationery + Supplies"/>
    <x v="67"/>
    <s v="Sumi Stationery"/>
    <s v="17.11.12"/>
    <n v="515000"/>
    <s v="PCD"/>
    <m/>
    <s v="Program Office Support"/>
    <s v="Central Administration"/>
    <s v="SCI MOHSW Box 9083 DSM"/>
    <x v="4"/>
  </r>
  <r>
    <n v="97"/>
    <s v=" 15.11.12"/>
    <s v="Stationery + Supplies"/>
    <x v="68"/>
    <s v="Abdul Stationery"/>
    <s v="17.11.12"/>
    <n v="445000"/>
    <s v="PCD"/>
    <m/>
    <s v="Program Office Support"/>
    <s v="Central Administration"/>
    <s v="SCI MOHSW Box 9083 DSM"/>
    <x v="4"/>
  </r>
  <r>
    <n v="97"/>
    <s v=" 15.11.12"/>
    <s v="Stationery + Supplies"/>
    <x v="18"/>
    <s v="Delicious Food Restaurant"/>
    <s v=" 18.11.12"/>
    <n v="36500"/>
    <s v="PCD"/>
    <m/>
    <s v="Program Office Support"/>
    <s v="Central Administration"/>
    <s v="SCI Box 83"/>
    <x v="4"/>
  </r>
  <r>
    <n v="97"/>
    <s v=" 15.11.12"/>
    <s v="Stationery + Supplies"/>
    <x v="53"/>
    <s v="Kibaha Conference Centre Ltd"/>
    <s v="23.11.12"/>
    <n v="3901500"/>
    <s v="PCD"/>
    <m/>
    <s v="Program Office Support"/>
    <s v="Central Administration"/>
    <s v="Ministry of health &amp; social welfare/sci P O Box 9083"/>
    <x v="4"/>
  </r>
  <r>
    <n v="97"/>
    <s v=" 15.11.12"/>
    <s v="Stationery + Supplies"/>
    <x v="47"/>
    <s v="Gerald C. Asenga"/>
    <s v=" 24.11.12"/>
    <n v="5000"/>
    <s v="PCD"/>
    <m/>
    <s v="Program Office Support"/>
    <s v="Central Administration"/>
    <s v="Box 30114"/>
    <x v="4"/>
  </r>
  <r>
    <n v="97"/>
    <s v=" 15.11.12"/>
    <s v="Stationery + Supplies"/>
    <x v="53"/>
    <s v="Kibaha Conference Centre Ltd"/>
    <s v=" 25.11.12"/>
    <n v="705000"/>
    <s v="PCD"/>
    <n v="27810000"/>
    <s v="Program Office Support"/>
    <s v="Central Administration"/>
    <s v="SCI MOHSW Box 9083"/>
    <x v="4"/>
  </r>
  <r>
    <n v="98"/>
    <s v=" 07.12.12"/>
    <s v="Vehicles"/>
    <x v="0"/>
    <s v="ABM Agencies Ltd"/>
    <s v=" 07.12.12"/>
    <n v="170000"/>
    <s v="DFID"/>
    <m/>
    <s v="Program Office Support"/>
    <s v="Central Administration"/>
    <s v="Vehicle Registration No: DFP 9001"/>
    <x v="0"/>
  </r>
  <r>
    <n v="98"/>
    <s v=" 07.12.12"/>
    <s v="Vehicles"/>
    <x v="0"/>
    <s v="Total Service Station"/>
    <s v=" 11.12.12"/>
    <n v="170000"/>
    <s v="DFID"/>
    <m/>
    <s v="Program Office Support"/>
    <s v="Central Administration"/>
    <s v="Vehicle Registration No: DFP 9001"/>
    <x v="0"/>
  </r>
  <r>
    <n v="98"/>
    <s v=" 07.12.12"/>
    <s v="Vehicles"/>
    <x v="0"/>
    <s v="ABM Agencies Ltd"/>
    <s v=" 15.12.12"/>
    <n v="174000"/>
    <s v="DFID"/>
    <m/>
    <s v="Program Office Support"/>
    <s v="Central Administration"/>
    <s v="Vehicle Registration No: DFP 9001"/>
    <x v="0"/>
  </r>
  <r>
    <n v="98"/>
    <s v=" 07.12.12"/>
    <s v="Vehicles"/>
    <x v="0"/>
    <s v="ABM Agencies Ltd"/>
    <s v=" 20.12.12"/>
    <n v="170000"/>
    <s v="DFID"/>
    <m/>
    <s v="Program Office Support"/>
    <s v="Central Administration"/>
    <s v="Vehicle Registration No: DFP 9001"/>
    <x v="0"/>
  </r>
  <r>
    <n v="98"/>
    <s v=" 07.12.12"/>
    <s v="Vehicles"/>
    <x v="0"/>
    <s v="ABM Agencies Ltd"/>
    <s v=" 24.12.12"/>
    <n v="170000"/>
    <s v="DFID"/>
    <m/>
    <s v="Program Office Support"/>
    <s v="Central Administration"/>
    <s v="Vehicle Registration No: DFP 9001"/>
    <x v="0"/>
  </r>
  <r>
    <n v="98"/>
    <s v=" 07.12.12"/>
    <s v="Vehicles"/>
    <x v="0"/>
    <s v="Star Filling Station"/>
    <s v=" 31.12.12"/>
    <n v="108000"/>
    <s v="DFID"/>
    <m/>
    <s v="Program Office Support"/>
    <s v="Central Administration"/>
    <s v="Vehicle Registration No: DFP 9001"/>
    <x v="0"/>
  </r>
  <r>
    <n v="98"/>
    <s v=" 07.12.12"/>
    <s v="Vehicles"/>
    <x v="1"/>
    <s v="Masjid Islamiya Mbagala"/>
    <s v=" 31.12.12"/>
    <n v="28000"/>
    <s v="DFID"/>
    <m/>
    <s v="Program Office Support"/>
    <s v="Central Administration"/>
    <s v="Vehicle Registration No: DFP 9001"/>
    <x v="0"/>
  </r>
  <r>
    <n v="98"/>
    <s v=" 07.12.12"/>
    <s v="Salaries + Allowances"/>
    <x v="4"/>
    <s v="SCI staff"/>
    <s v=" 24.12.12"/>
    <n v="960000"/>
    <s v="DFID"/>
    <m/>
    <s v="Stakeholders Meeting at Central Level"/>
    <s v="Central Management"/>
    <s v="Staff Payment, SCI Coordinator"/>
    <x v="0"/>
  </r>
  <r>
    <n v="98"/>
    <s v=" 07.12.12"/>
    <s v="Salaries + Allowances"/>
    <x v="4"/>
    <s v="SCI staff"/>
    <s v=" 24.12.12"/>
    <n v="720000"/>
    <s v="DFID"/>
    <m/>
    <s v="Program Office Support"/>
    <s v="Central Administration"/>
    <s v="Staff Payment, SCI Financial &amp; Office Assistant"/>
    <x v="0"/>
  </r>
  <r>
    <n v="98"/>
    <s v=" 07.12.12"/>
    <s v="Salaries + Allowances"/>
    <x v="4"/>
    <s v="SCI staff"/>
    <s v=" 24.12.12"/>
    <n v="720000"/>
    <s v="DFID"/>
    <m/>
    <s v="Stakeholders Meeting at Central Level"/>
    <s v="Central Management"/>
    <s v="Staff Payment, SCI Driver &amp; Field Assistant"/>
    <x v="0"/>
  </r>
  <r>
    <n v="98"/>
    <s v=" 07.12.12"/>
    <s v="Coordination + Admin"/>
    <x v="8"/>
    <s v="AS MM CALL SERVICE"/>
    <s v=" 07.12.12"/>
    <n v="550000"/>
    <s v="DFID"/>
    <m/>
    <s v="Program Office Support"/>
    <s v="Central Administration"/>
    <s v="SCI MOHSW"/>
    <x v="0"/>
  </r>
  <r>
    <n v="98"/>
    <s v=" 07.12.12"/>
    <s v="Stationery + Supplies"/>
    <x v="69"/>
    <s v="Freight &amp; Logistics E.A Limited"/>
    <s v=" 10.12.12"/>
    <n v="130000"/>
    <s v="DFID"/>
    <m/>
    <s v="Program Office Support"/>
    <s v="Central Administration"/>
    <s v="Communication charges &amp; Handover Fees"/>
    <x v="0"/>
  </r>
  <r>
    <n v="98"/>
    <s v=" 07.12.12"/>
    <s v="Stationery + Supplies"/>
    <x v="70"/>
    <s v="MAK Technology"/>
    <s v=" 14.12.12"/>
    <n v="80000"/>
    <s v="DFID"/>
    <m/>
    <s v="Program Office Support"/>
    <s v="Central Administration"/>
    <s v="Service charges for photocopy machine, SCI MOHSW"/>
    <x v="0"/>
  </r>
  <r>
    <n v="98"/>
    <s v=" 07.12.12"/>
    <s v="Stationery + Supplies"/>
    <x v="18"/>
    <s v="Delicious Food Restaurant"/>
    <s v=" 20.12.12"/>
    <n v="28500"/>
    <s v="DFID"/>
    <m/>
    <s v="Program Office Support"/>
    <s v="Central Administration"/>
    <s v="Refreshment"/>
    <x v="0"/>
  </r>
  <r>
    <n v="98"/>
    <s v=" 07.12.12"/>
    <s v="Stationery + Supplies"/>
    <x v="18"/>
    <s v="New Zahir Restaurant"/>
    <s v=" 21.12.12"/>
    <n v="30000"/>
    <s v="DFID"/>
    <m/>
    <s v="Program Office Support"/>
    <s v="Central Administration"/>
    <s v="Refreshment"/>
    <x v="0"/>
  </r>
  <r>
    <n v="98"/>
    <s v=" 07.12.12"/>
    <s v="Stationery + Supplies"/>
    <x v="71"/>
    <s v="MAK Technology"/>
    <s v=" 28.12.12"/>
    <n v="350000"/>
    <s v="DFID"/>
    <m/>
    <s v="Program Office Support"/>
    <s v="Central Administration"/>
    <s v="Drum unit assy for Canon photocopy , SCI MOHSW"/>
    <x v="0"/>
  </r>
  <r>
    <n v="98"/>
    <s v=" 07.12.12"/>
    <s v="Stationery + Supplies"/>
    <x v="18"/>
    <s v="Delicious Food Restaurant"/>
    <s v=" 28.12.12"/>
    <n v="20400"/>
    <s v="DFID"/>
    <m/>
    <s v="Program Office Support"/>
    <s v="Central Administration"/>
    <s v="Refreshment"/>
    <x v="0"/>
  </r>
  <r>
    <n v="98"/>
    <s v=" 07.12.12"/>
    <s v="Stationery + Supplies"/>
    <x v="29"/>
    <s v="Gelas A. Mlassani"/>
    <s v=" 31.12.12"/>
    <n v="61100"/>
    <s v="DFID"/>
    <n v="4640000"/>
    <s v="Program Office Support"/>
    <s v="Central Administration"/>
    <s v="Supplies"/>
    <x v="0"/>
  </r>
  <r>
    <n v="99"/>
    <s v=" 14.12.12"/>
    <s v="Vehicles"/>
    <x v="0"/>
    <s v="Puma Taifa Service Station"/>
    <s v=" 16.12.12"/>
    <n v="50000"/>
    <s v="PCD"/>
    <m/>
    <s v="Program Office Support"/>
    <s v="Central Administration"/>
    <s v="Vehicle Registration No: T783 CBB"/>
    <x v="4"/>
  </r>
  <r>
    <n v="99"/>
    <s v=" 14.12.12"/>
    <s v="Vehicles"/>
    <x v="0"/>
    <s v="Banana Service Ltd"/>
    <s v=" 16.12.12"/>
    <n v="50000"/>
    <s v="PCD"/>
    <m/>
    <s v="Program Office Support"/>
    <s v="Central Administration"/>
    <s v="No Description"/>
    <x v="4"/>
  </r>
  <r>
    <n v="99"/>
    <s v=" 14.12.12"/>
    <s v="Vehicles"/>
    <x v="0"/>
    <s v="Gapco Services Station"/>
    <s v=" 16.12.12"/>
    <n v="50000"/>
    <s v="PCD"/>
    <m/>
    <s v="Program Office Support"/>
    <s v="Central Administration"/>
    <s v="Vehicle Registration No: STK 2295"/>
    <x v="4"/>
  </r>
  <r>
    <n v="99"/>
    <s v=" 14.12.12"/>
    <s v="Vehicles"/>
    <x v="0"/>
    <s v="Zam Zam Oil Com Ltd"/>
    <s v=" 16.12.12"/>
    <n v="50000"/>
    <s v="PCD"/>
    <m/>
    <s v="Program Office Support"/>
    <s v="Central Administration"/>
    <s v="Vehicle Registration No: T680A4C"/>
    <x v="4"/>
  </r>
  <r>
    <n v="99"/>
    <s v=" 14.12.12"/>
    <s v="Vehicles"/>
    <x v="72"/>
    <s v="Kibaha Auto Garage &amp; Spare"/>
    <s v="18.12.12"/>
    <n v="300000"/>
    <s v="PCD"/>
    <m/>
    <s v="Program Office Support"/>
    <s v="Central Administration"/>
    <s v="Vehicle Registration No: DFP 9001"/>
    <x v="4"/>
  </r>
  <r>
    <n v="99"/>
    <s v=" 14.12.12"/>
    <s v="Vehicles"/>
    <x v="0"/>
    <s v="GBP Tanzania Ltd"/>
    <s v=" 08.01.12"/>
    <n v="170000"/>
    <s v="PCD"/>
    <m/>
    <s v="Program Office Support"/>
    <s v="Central Administration"/>
    <s v="Vehicle Registration No: DFP 9001"/>
    <x v="4"/>
  </r>
  <r>
    <n v="99"/>
    <s v=" 14.12.12"/>
    <s v="Vehicles"/>
    <x v="0"/>
    <s v="Makavu Filling Station"/>
    <s v=" 14.01.12"/>
    <n v="160600"/>
    <s v="PCD"/>
    <m/>
    <s v="Program Office Support"/>
    <s v="Central Administration"/>
    <s v="Vehicle Registration No: DFP 9001"/>
    <x v="4"/>
  </r>
  <r>
    <n v="99"/>
    <s v=" 14.12.12"/>
    <s v="Salaries + Allowances"/>
    <x v="51"/>
    <s v="RSHC Health &amp; Education"/>
    <s v="17.12.12"/>
    <n v="1069800"/>
    <s v="PCD"/>
    <m/>
    <s v="Training"/>
    <s v="Training"/>
    <s v="PCD supported National School Health Directory Review and Refresher Training"/>
    <x v="4"/>
  </r>
  <r>
    <n v="99"/>
    <s v=" 14.12.12"/>
    <s v="Salaries + Allowances"/>
    <x v="51"/>
    <s v="RSHC Health &amp; Education"/>
    <s v="17.12.12"/>
    <n v="816600"/>
    <s v="PCD"/>
    <m/>
    <s v="Training"/>
    <s v="Training"/>
    <s v="PCD supported National School Health Directory Review and Refresher Training"/>
    <x v="4"/>
  </r>
  <r>
    <n v="99"/>
    <s v=" 14.12.12"/>
    <s v="Salaries + Allowances"/>
    <x v="51"/>
    <s v="RSHC Health &amp; Education"/>
    <s v="17.12.12"/>
    <n v="982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MOHSW, MUHAS, OXFAM &amp; MOEVT Staff"/>
    <s v="17.12.12"/>
    <n v="320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MOHSW Staff"/>
    <s v="17.12.12"/>
    <n v="62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SCI staff"/>
    <s v="17.12.12"/>
    <n v="52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RSHC Health &amp; Education"/>
    <s v=" 18.12.12"/>
    <n v="448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RSHC Health &amp; Education"/>
    <s v="18.12.12"/>
    <n v="480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RSHC Health &amp; Education"/>
    <s v="18.12.12"/>
    <n v="480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26"/>
    <s v="RSHC Health &amp; Education"/>
    <s v="18.12.12"/>
    <n v="72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65"/>
    <s v="SCI Coord, Secr, PO-NSHP &amp; SCI Staff"/>
    <s v="18.12.12"/>
    <n v="1200000"/>
    <s v="PCD"/>
    <m/>
    <s v="Training"/>
    <s v="Training"/>
    <s v="PCD supported National School Health Directory Review and Refresher Training"/>
    <x v="4"/>
  </r>
  <r>
    <n v="99"/>
    <s v=" 14.12.12"/>
    <s v="Salaries + Allowances"/>
    <x v="73"/>
    <s v="PM-NSHP"/>
    <s v="31.12.12"/>
    <n v="2500000"/>
    <s v="PCD"/>
    <m/>
    <s v="M&amp;E"/>
    <s v="M&amp;E"/>
    <s v="School Health Resource Directory Review/Updating"/>
    <x v="4"/>
  </r>
  <r>
    <n v="99"/>
    <s v=" 14.12.12"/>
    <s v="Salaries + Allowances"/>
    <x v="26"/>
    <s v="SCI Coord, Secr &amp; SCI Staff"/>
    <s v="08.12.12"/>
    <n v="1925000"/>
    <s v="PCD"/>
    <m/>
    <s v="M&amp;E"/>
    <s v="M&amp;E"/>
    <s v="Data entry and editing"/>
    <x v="4"/>
  </r>
  <r>
    <n v="99"/>
    <s v=" 14.12.12"/>
    <s v="Coordination + Admin"/>
    <x v="8"/>
    <s v="AS MM CALL SERVICE"/>
    <s v=" 14.12.12"/>
    <n v="550000"/>
    <s v="PCD"/>
    <m/>
    <s v="Program Office Support"/>
    <s v="Central Administration"/>
    <s v="SCI MOHSW"/>
    <x v="4"/>
  </r>
  <r>
    <n v="99"/>
    <s v=" 14.12.12"/>
    <s v="Coordination + Admin"/>
    <x v="8"/>
    <s v="AS MM CALL SERVICE"/>
    <s v=" 08.01.13"/>
    <n v="170000"/>
    <s v="PCD"/>
    <m/>
    <s v="Program Office Support"/>
    <s v="Central Administration"/>
    <s v="SCI MOHSW"/>
    <x v="4"/>
  </r>
  <r>
    <n v="99"/>
    <s v=" 14.12.12"/>
    <s v="Stationery + Supplies"/>
    <x v="10"/>
    <s v="Vozine Stationer"/>
    <s v="14.12.12"/>
    <n v="348000"/>
    <s v="PCD"/>
    <m/>
    <s v="Program Office Support"/>
    <s v="Central Administration"/>
    <s v="SCI MOHSW"/>
    <x v="4"/>
  </r>
  <r>
    <n v="99"/>
    <s v=" 14.12.12"/>
    <s v="Stationery + Supplies"/>
    <x v="53"/>
    <s v="Kibaha Conference Centre Ltd"/>
    <s v=" 19.12.12"/>
    <n v="6942000"/>
    <s v="PCD"/>
    <m/>
    <s v="Program Office Support"/>
    <s v="Central Administration"/>
    <s v="Conference hall &amp; Refreshment"/>
    <x v="4"/>
  </r>
  <r>
    <n v="99"/>
    <s v=" 14.12.12"/>
    <s v="Stationery + Supplies"/>
    <x v="53"/>
    <s v="Oasis Ltd"/>
    <s v=" 14.01.12"/>
    <n v="1110000"/>
    <s v="PCD"/>
    <n v="37584000"/>
    <s v="Program Office Support"/>
    <s v="Central Administration"/>
    <s v="Conference hall &amp; Refreshment"/>
    <x v="4"/>
  </r>
  <r>
    <n v="100"/>
    <s v=" 28.01.13"/>
    <s v="Vehicles"/>
    <x v="0"/>
    <s v="New Msimbazi Kerosene Ltd"/>
    <s v=" 02.03.13"/>
    <n v="65500"/>
    <s v=" DFID "/>
    <m/>
    <s v="Program Office Support"/>
    <s v="Central Administration"/>
    <s v="Vehicle Registration No: DFP 9001"/>
    <x v="0"/>
  </r>
  <r>
    <n v="100"/>
    <s v=" 28.01.13"/>
    <s v="Vehicles"/>
    <x v="0"/>
    <s v="Viluproma Investments Ltd"/>
    <s v=" 04.03.13"/>
    <n v="170000"/>
    <s v=" DFID "/>
    <m/>
    <s v="Program Office Support"/>
    <s v="Central Administration"/>
    <s v="Vehicle Registration No: DFP 9001"/>
    <x v="0"/>
  </r>
  <r>
    <n v="100"/>
    <s v=" 28.01.13"/>
    <s v="Vehicles"/>
    <x v="0"/>
    <s v="ABM Agencies Ltd"/>
    <s v=" 11.03.13"/>
    <n v="160000"/>
    <s v=" DFID "/>
    <m/>
    <s v="Program Office Support"/>
    <s v="Central Administration"/>
    <s v="Vehicle Registration No: DFP 9001"/>
    <x v="0"/>
  </r>
  <r>
    <n v="100"/>
    <s v=" 28.01.13"/>
    <s v="Vehicles"/>
    <x v="0"/>
    <s v="ABM Agencies Ltd"/>
    <s v=" 18.03.13"/>
    <n v="168000"/>
    <s v=" DFID "/>
    <m/>
    <s v="Program Office Support"/>
    <s v="Central Administration"/>
    <s v="Vehicle Registration No: DFP 9001"/>
    <x v="0"/>
  </r>
  <r>
    <n v="100"/>
    <s v=" 28.01.13"/>
    <s v="Vehicles"/>
    <x v="54"/>
    <s v="Tanzania Driver Association"/>
    <s v=" 22.03.13"/>
    <n v="5000"/>
    <s v=" DFID "/>
    <m/>
    <s v="Program Office Support"/>
    <s v="Central Administration"/>
    <s v="Taxi"/>
    <x v="0"/>
  </r>
  <r>
    <n v="100"/>
    <s v=" 28.01.13"/>
    <s v="Vehicles"/>
    <x v="0"/>
    <s v="ABM Agencies Ltd"/>
    <s v=" 22.03.13"/>
    <n v="170759"/>
    <s v=" DFID "/>
    <m/>
    <s v="Program Office Support"/>
    <s v="Central Administration"/>
    <s v="Vehicle Registration No: DFP 9001"/>
    <x v="0"/>
  </r>
  <r>
    <n v="100"/>
    <s v=" 28.01.13"/>
    <s v="Vehicles"/>
    <x v="56"/>
    <s v="CMC Automobiles Ltd"/>
    <s v=" 25.03.13"/>
    <n v="659282"/>
    <s v=" DFID "/>
    <m/>
    <s v="Program Office Support"/>
    <s v="Central Administration"/>
    <s v="Vehicle Registration No: DFP 9001"/>
    <x v="0"/>
  </r>
  <r>
    <n v="100"/>
    <s v=" 28.01.13"/>
    <s v="Vehicles"/>
    <x v="54"/>
    <s v="Tanzania Driver Association"/>
    <s v=" 23.03.13"/>
    <n v="5000"/>
    <s v=" DFID "/>
    <m/>
    <s v="Program Office Support"/>
    <s v="Central Administration"/>
    <s v="Taxi"/>
    <x v="0"/>
  </r>
  <r>
    <n v="100"/>
    <s v=" 28.01.13"/>
    <s v="Vehicles"/>
    <x v="0"/>
    <s v="ABM Agencies Ltd"/>
    <s v=" 28.03.13"/>
    <n v="171000"/>
    <s v=" DFID "/>
    <m/>
    <s v="Program Office Support"/>
    <s v="Central Administration"/>
    <s v="Vehicle Registration No: DFP 9001"/>
    <x v="0"/>
  </r>
  <r>
    <n v="100"/>
    <s v=" 28.01.13"/>
    <s v="Vehicles"/>
    <x v="54"/>
    <s v="Tanzania Driver Association"/>
    <s v=" 29.03.13"/>
    <n v="30000"/>
    <s v=" DFID "/>
    <m/>
    <s v="Program Office Support"/>
    <s v="Central Administration"/>
    <s v="Taxi"/>
    <x v="0"/>
  </r>
  <r>
    <n v="100"/>
    <s v=" 28.01.13"/>
    <s v="Vehicles"/>
    <x v="1"/>
    <s v="Masjid Islamiya Mbagala"/>
    <s v=" 31.03.13"/>
    <n v="28000"/>
    <s v=" DFID "/>
    <m/>
    <s v="Program Office Support"/>
    <s v="Central Administration"/>
    <s v="Vehicle parking "/>
    <x v="0"/>
  </r>
  <r>
    <n v="100"/>
    <s v=" 28.01.13"/>
    <s v="Salaries + Allowances"/>
    <x v="4"/>
    <s v="SCI staff"/>
    <s v=" 28.01.13"/>
    <n v="80000"/>
    <s v="Programme Office Support, Financial Report total doesn't match the total here for chq 100"/>
    <s v="Central Administration"/>
    <s v="Stakeholders Meeting at Central Level"/>
    <s v="Central Management"/>
    <s v="Staff Payment, SCI Coordinator"/>
    <x v="0"/>
  </r>
  <r>
    <n v="100"/>
    <s v=" 28.01.13"/>
    <s v="Salaries + Allowances"/>
    <x v="4"/>
    <s v="SCI staff"/>
    <s v=" 28.01.13"/>
    <n v="60000"/>
    <s v="Programme Office Support, Financial Report total doesn't match the total here for chq 100"/>
    <s v="Central Administration"/>
    <s v="Program Office Support"/>
    <s v="Central Administration"/>
    <s v="Staff Payment, SCI Driver &amp; Field Assistant"/>
    <x v="0"/>
  </r>
  <r>
    <n v="100"/>
    <s v=" 28.01.13"/>
    <s v="Salaries + Allowances"/>
    <x v="4"/>
    <s v="SCI staff"/>
    <s v=" 28.03.13"/>
    <n v="960000"/>
    <m/>
    <m/>
    <s v="Stakeholders Meeting at Central Level"/>
    <s v="Central Management"/>
    <s v="Staff Payment, SCI Coordinator"/>
    <x v="0"/>
  </r>
  <r>
    <n v="100"/>
    <s v=" 28.01.13"/>
    <s v="Salaries + Allowances"/>
    <x v="4"/>
    <s v="SCI staff"/>
    <s v=" 28.03.13"/>
    <n v="720000"/>
    <m/>
    <m/>
    <s v="Program Office Support"/>
    <s v="Central Administration"/>
    <s v="Staff Payment, SCI Financial &amp; Office Assistant"/>
    <x v="0"/>
  </r>
  <r>
    <n v="100"/>
    <s v=" 28.01.13"/>
    <s v="Salaries + Allowances"/>
    <x v="4"/>
    <s v="SCI staff"/>
    <s v=" 28.03.13"/>
    <n v="720000"/>
    <m/>
    <m/>
    <s v="Stakeholders Meeting at Central Level"/>
    <s v="Central Management"/>
    <s v="Staff Payment, SCI Driver &amp; Field Assistant"/>
    <x v="0"/>
  </r>
  <r>
    <n v="100"/>
    <s v=" 28.01.13"/>
    <s v="Coordination + Admin"/>
    <x v="8"/>
    <s v="AS MM CALL SERVICE"/>
    <s v=" 11.03.13"/>
    <n v="500000"/>
    <s v=" DFID "/>
    <m/>
    <s v="Program Office Support"/>
    <s v="Central Administration"/>
    <s v="SCI Box 9083 DSM"/>
    <x v="0"/>
  </r>
  <r>
    <n v="100"/>
    <s v=" 28.01.13"/>
    <s v="Stationery + Supplies"/>
    <x v="74"/>
    <s v="B &amp; F Stationery"/>
    <s v=" 19.03.13"/>
    <n v="375000"/>
    <s v=" DFID "/>
    <m/>
    <s v="Program Office Support"/>
    <s v="Central Administration"/>
    <s v="SCI MOHSW"/>
    <x v="0"/>
  </r>
  <r>
    <n v="100"/>
    <s v=" 28.01.13"/>
    <s v="Stationery + Supplies"/>
    <x v="18"/>
    <s v="Gelas A. Mlassani"/>
    <s v=" 19.03.13"/>
    <n v="103500"/>
    <s v=" DFID "/>
    <m/>
    <s v="Program Office Support"/>
    <s v="Central Administration"/>
    <s v="SCI MOHSW"/>
    <x v="0"/>
  </r>
  <r>
    <n v="100"/>
    <s v=" 28.01.13"/>
    <s v="Stationery + Supplies"/>
    <x v="29"/>
    <s v="Tahfif Office &amp; School Supplies Ltd"/>
    <s v=" 19.03.13"/>
    <n v="255500"/>
    <s v=" DFID "/>
    <m/>
    <s v="Program Office Support"/>
    <s v="Central Administration"/>
    <s v="SCI MOHSW"/>
    <x v="0"/>
  </r>
  <r>
    <n v="100"/>
    <s v=" 28.01.13"/>
    <s v="Stationery + Supplies"/>
    <x v="30"/>
    <s v="Pomoni Stationery"/>
    <s v=" 25.03.13"/>
    <n v="280000"/>
    <s v=" DFID "/>
    <m/>
    <s v="Program Office Support"/>
    <s v="Central Administration"/>
    <s v="SCI MOHSW"/>
    <x v="0"/>
  </r>
  <r>
    <n v="100"/>
    <s v=" 28.01.13"/>
    <s v="Stationery + Supplies"/>
    <x v="18"/>
    <s v="New Zahir Restaurant"/>
    <s v=" 28.03.13"/>
    <n v="30000"/>
    <s v=" DFID "/>
    <m/>
    <s v="Program Office Support"/>
    <s v="Central Administration"/>
    <s v="Refreshment"/>
    <x v="0"/>
  </r>
  <r>
    <n v="100"/>
    <s v=" 28.01.13"/>
    <s v="Stationery + Supplies"/>
    <x v="29"/>
    <s v="S A Alibhai and Sons"/>
    <s v=" 28.03.13"/>
    <n v="31000"/>
    <s v=" DFID "/>
    <m/>
    <s v="Program Office Support"/>
    <s v="Central Administration"/>
    <s v="Supplies"/>
    <x v="0"/>
  </r>
  <r>
    <n v="100"/>
    <s v=" 28.01.13"/>
    <s v="Vehicles"/>
    <x v="0"/>
    <s v="Puma Dar es Salaam Filling Station"/>
    <s v=" 28.01.13"/>
    <n v="148500"/>
    <s v="DFID"/>
    <m/>
    <s v="Program Office Support"/>
    <s v="Central Administration"/>
    <s v="Vehicle Registration No: DFP 9001"/>
    <x v="0"/>
  </r>
  <r>
    <n v="100"/>
    <s v=" 28.01.13"/>
    <s v="Vehicles"/>
    <x v="75"/>
    <s v="Tanzania Driver Association"/>
    <s v=" 30.01.13"/>
    <n v="5000"/>
    <s v="DFID"/>
    <m/>
    <s v="Program Office Support"/>
    <s v="Central Administration"/>
    <s v="No Description - Assumes Vehicle Registration No: DFP 9001"/>
    <x v="0"/>
  </r>
  <r>
    <n v="100"/>
    <s v=" 28.01.13"/>
    <s v="Vehicles"/>
    <x v="75"/>
    <s v="Tanzania Driver Association"/>
    <s v=" 30.01.13"/>
    <n v="30000"/>
    <s v="DFID"/>
    <m/>
    <s v="Program Office Support"/>
    <s v="Central Administration"/>
    <s v="No Description - Assumes Vehicle Registration No: DFP 9001"/>
    <x v="0"/>
  </r>
  <r>
    <n v="100"/>
    <s v=" 28.01.13"/>
    <s v="Vehicles"/>
    <x v="75"/>
    <s v="Tanzania Driver Association"/>
    <s v=" 31.01.13"/>
    <n v="5000"/>
    <s v="DFID"/>
    <m/>
    <s v="Program Office Support"/>
    <s v="Central Administration"/>
    <s v="No Description - Assumes Vehicle Registration No: DFP 9001"/>
    <x v="0"/>
  </r>
  <r>
    <n v="100"/>
    <s v=" 28.01.13"/>
    <s v="Vehicles"/>
    <x v="56"/>
    <s v="CMC Automobiles Ltd"/>
    <s v=" 31.01.13"/>
    <n v="706491"/>
    <s v="DFID"/>
    <m/>
    <s v="Program Office Support"/>
    <s v="Central Administration"/>
    <s v="Vehicle Registration No: DFP 9001"/>
    <x v="0"/>
  </r>
  <r>
    <n v="100"/>
    <s v=" 28.01.13"/>
    <s v="Vehicles"/>
    <x v="1"/>
    <s v="Masjid Islamiya Mbagala"/>
    <s v=" 31.01.13"/>
    <n v="23000"/>
    <s v="DFID"/>
    <m/>
    <s v="Program Office Support"/>
    <s v="Central Administration"/>
    <s v="Vehicle Registration No: DFP 9001"/>
    <x v="0"/>
  </r>
  <r>
    <n v="100"/>
    <s v=" 28.01.13"/>
    <s v="Salaries + Allowances"/>
    <x v="4"/>
    <s v="SCI staff"/>
    <s v=" 28.03.13"/>
    <n v="960000"/>
    <m/>
    <m/>
    <s v="Stakeholders Meeting at Central Level"/>
    <s v="Central Management"/>
    <s v="Staff Payment, SCI Coordinator"/>
    <x v="0"/>
  </r>
  <r>
    <n v="100"/>
    <s v=" 28.01.13"/>
    <s v="Salaries + Allowances"/>
    <x v="4"/>
    <s v="SCI staff"/>
    <s v=" 28.03.13"/>
    <n v="720000"/>
    <m/>
    <m/>
    <s v="Program Office Support"/>
    <s v="Central Administration"/>
    <s v="Staff Payment, SCI Financial &amp; Office Assistant"/>
    <x v="0"/>
  </r>
  <r>
    <n v="100"/>
    <s v=" 28.01.13"/>
    <s v="Salaries + Allowances"/>
    <x v="4"/>
    <s v="SCI staff"/>
    <s v=" 28.03.13"/>
    <n v="720000"/>
    <m/>
    <m/>
    <s v="Stakeholders Meeting at Central Level"/>
    <s v="Central Management"/>
    <s v="Staff Payment, SCI Driver &amp; Field Assistant"/>
    <x v="0"/>
  </r>
  <r>
    <n v="100"/>
    <s v=" 28.01.13"/>
    <s v="Coordination + Admin"/>
    <x v="8"/>
    <s v="AS MM CALL SERVICE"/>
    <s v=" 28.01.13"/>
    <n v="230000"/>
    <s v="DFID"/>
    <m/>
    <s v="Program Office Support"/>
    <s v="Central Administration"/>
    <s v="SCI MOHSW"/>
    <x v="0"/>
  </r>
  <r>
    <n v="100"/>
    <s v=" 28.01.13"/>
    <s v="Stationery + Supplies"/>
    <x v="76"/>
    <s v="Al Shaaf Bargain Centre Limited"/>
    <s v=" 30.01.13"/>
    <n v="650000"/>
    <s v="DFID"/>
    <m/>
    <s v="Program Office Support"/>
    <s v="Central Administration"/>
    <s v="Procure Air conditioner machine"/>
    <x v="0"/>
  </r>
  <r>
    <n v="100"/>
    <s v=" 28.01.13"/>
    <s v="Stationery + Supplies"/>
    <x v="77"/>
    <s v="Henji Refrigeration &amp; Air Conditioning Services"/>
    <s v=" 30.01.13"/>
    <n v="120000"/>
    <s v="DFID"/>
    <m/>
    <s v="Program Office Support"/>
    <s v="Central Administration"/>
    <s v="Labour charges for AC machine"/>
    <x v="0"/>
  </r>
  <r>
    <n v="100"/>
    <s v=" 28.01.13"/>
    <s v="Stationery + Supplies"/>
    <x v="78"/>
    <s v="McJuro Investments Ltd"/>
    <s v=" 31.01.13"/>
    <n v="452226.56"/>
    <s v="DFID"/>
    <m/>
    <s v="Program Office Support"/>
    <s v="Central Administration"/>
    <s v="3 Microscopes clearing cost"/>
    <x v="0"/>
  </r>
  <r>
    <n v="100"/>
    <s v=" 28.01.13"/>
    <s v="Vehicles"/>
    <x v="0"/>
    <s v="Oil Com Service Station"/>
    <s v=" 04.02.13"/>
    <n v="170149.44"/>
    <s v="DFID"/>
    <m/>
    <s v="Program Office Support"/>
    <s v="Central Administration"/>
    <s v="Vehicle Registration No: DFP 9001"/>
    <x v="0"/>
  </r>
  <r>
    <n v="100"/>
    <s v=" 28.01.13"/>
    <s v="Vehicles"/>
    <x v="0"/>
    <s v="ZamZam Oil Com. Ltd"/>
    <s v=" 07.02.13"/>
    <n v="170000"/>
    <s v="DFID"/>
    <m/>
    <s v="Program Office Support"/>
    <s v="Central Administration"/>
    <s v="Vehicle Registration No: DFP 9001"/>
    <x v="0"/>
  </r>
  <r>
    <n v="100"/>
    <s v=" 28.01.13"/>
    <s v="Vehicles"/>
    <x v="0"/>
    <s v="ZamZam Oil Com. Ltd"/>
    <s v=" 14.02.13"/>
    <n v="170000"/>
    <s v="DFID"/>
    <m/>
    <s v="Program Office Support"/>
    <s v="Central Administration"/>
    <s v="Vehicle Registration No: DFP 9001"/>
    <x v="0"/>
  </r>
  <r>
    <n v="100"/>
    <s v=" 28.01.13"/>
    <s v="Vehicles"/>
    <x v="0"/>
    <s v="ABM Agencies Ltd"/>
    <s v=" 20.02.13"/>
    <n v="169000"/>
    <s v="DFID"/>
    <m/>
    <s v="Program Office Support"/>
    <s v="Central Administration"/>
    <s v="Vehicle Registration No: DFP 9001"/>
    <x v="0"/>
  </r>
  <r>
    <n v="100"/>
    <s v=" 28.01.13"/>
    <s v="Vehicles"/>
    <x v="0"/>
    <s v="ABM Agencies Ltd"/>
    <s v="25.02.13"/>
    <n v="168518"/>
    <s v="DFID"/>
    <m/>
    <s v="Program Office Support"/>
    <s v="Central Administration"/>
    <s v="Vehicle Registration No: DFP 9001"/>
    <x v="0"/>
  </r>
  <r>
    <n v="100"/>
    <s v=" 28.01.13"/>
    <s v="Vehicles"/>
    <x v="1"/>
    <s v="Masjid Islamiya Mbagala"/>
    <s v=" 28.02.13"/>
    <n v="28000"/>
    <s v="DFID"/>
    <m/>
    <s v="Program Office Support"/>
    <s v="Central Administration"/>
    <s v="Vehicle Registration No: DFP 9001"/>
    <x v="0"/>
  </r>
  <r>
    <n v="100"/>
    <s v=" 28.01.13"/>
    <s v="Salaries + Allowances"/>
    <x v="4"/>
    <s v="SCI staff"/>
    <s v=" 28.03.13"/>
    <n v="960000"/>
    <m/>
    <m/>
    <s v="Stakeholders Meeting at Central Level"/>
    <s v="Central Management"/>
    <s v="Staff Payment, SCI Coordinator"/>
    <x v="0"/>
  </r>
  <r>
    <n v="100"/>
    <s v=" 28.01.13"/>
    <s v="Salaries + Allowances"/>
    <x v="4"/>
    <s v="SCI staff"/>
    <s v=" 28.03.13"/>
    <n v="720000"/>
    <m/>
    <m/>
    <s v="Program Office Support"/>
    <s v="Central Administration"/>
    <s v="Staff Payment, SCI Financial &amp; Office Assistant"/>
    <x v="0"/>
  </r>
  <r>
    <n v="100"/>
    <s v=" 28.01.13"/>
    <s v="Salaries + Allowances"/>
    <x v="4"/>
    <s v="SCI staff"/>
    <s v=" 28.03.13"/>
    <n v="720000"/>
    <m/>
    <m/>
    <s v="Stakeholders Meeting at Central Level"/>
    <s v="Central Management"/>
    <s v="Staff Payment, SCI Driver &amp; Field Assistant"/>
    <x v="0"/>
  </r>
  <r>
    <n v="100"/>
    <s v=" 28.01.13"/>
    <s v="Coordination + Admin"/>
    <x v="8"/>
    <s v="AS MM CALL SERVICE"/>
    <s v=" 01.02.13"/>
    <n v="465000"/>
    <s v="DFID"/>
    <m/>
    <s v="Program Office Support"/>
    <s v="Central Administration"/>
    <s v="SCI MOHSW"/>
    <x v="0"/>
  </r>
  <r>
    <n v="100"/>
    <s v=" 28.01.13"/>
    <s v="Stationery + Supplies"/>
    <x v="79"/>
    <s v="Sapna Electronics"/>
    <s v=" 04.02.13"/>
    <n v="1600000"/>
    <s v="DFID"/>
    <m/>
    <s v="Program Office Support"/>
    <s v="Central Administration"/>
    <s v="SCI MOHSW"/>
    <x v="0"/>
  </r>
  <r>
    <n v="100"/>
    <s v=" 28.01.13"/>
    <s v="Stationery + Supplies"/>
    <x v="80"/>
    <s v="DHL"/>
    <s v=" 13.02.13"/>
    <n v="80324"/>
    <s v="DFID"/>
    <n v="15938750"/>
    <s v="Program Office Support"/>
    <s v="Central Administration"/>
    <s v="Official and finacial documents"/>
    <x v="0"/>
  </r>
  <r>
    <n v="101"/>
    <s v="04.03.13"/>
    <s v="Vehicles"/>
    <x v="51"/>
    <s v="Gladness Komba RNTDCO, Ruvuma"/>
    <s v="03.03.13"/>
    <n v="80000"/>
    <s v="DFID"/>
    <m/>
    <s v="Program Office Support"/>
    <s v="Central Management"/>
    <s v="Return Travel Tickets"/>
    <x v="4"/>
  </r>
  <r>
    <n v="101"/>
    <s v="04.03.13"/>
    <s v="Vehicles"/>
    <x v="51"/>
    <s v="Msengi Gyunda RNTDCO, Iramba"/>
    <s v="03.03.13"/>
    <n v="70000"/>
    <s v="DFID"/>
    <m/>
    <s v="Program Office Support"/>
    <s v="Central Management"/>
    <s v="Return Travel Tickets"/>
    <x v="4"/>
  </r>
  <r>
    <n v="101"/>
    <s v="04.03.13"/>
    <s v="Vehicles"/>
    <x v="51"/>
    <s v="Richard Shabani RNTDCO, Lindi"/>
    <s v="03.03.13"/>
    <n v="44000"/>
    <s v="DFID"/>
    <m/>
    <s v="Program Office Support"/>
    <s v="Central Management"/>
    <s v="Return Travel Tickets"/>
    <x v="4"/>
  </r>
  <r>
    <n v="101"/>
    <s v="04.03.13"/>
    <s v="Vehicles"/>
    <x v="51"/>
    <s v="Salum M. Naheka RNTDCO, Mtwara"/>
    <s v="03.03.13"/>
    <n v="44000"/>
    <s v="DFID"/>
    <m/>
    <s v="Program Office Support"/>
    <s v="Central Management"/>
    <s v="Return Travel Tickets"/>
    <x v="4"/>
  </r>
  <r>
    <n v="101"/>
    <s v="04.03.13"/>
    <s v="Vehicles"/>
    <x v="51"/>
    <s v="Catherine V. Kavula RNTDCO, Mpanda"/>
    <s v="03.03.13"/>
    <n v="134000"/>
    <s v="DFID"/>
    <m/>
    <s v="Program Office Support"/>
    <s v="Central Management"/>
    <s v="Return Travel Tickets"/>
    <x v="4"/>
  </r>
  <r>
    <n v="101"/>
    <s v="04.03.13"/>
    <s v="Vehicles"/>
    <x v="51"/>
    <s v="Dennis Kamzola RNTDCO, Katavi"/>
    <s v="03.03.13"/>
    <n v="130000"/>
    <s v="DFID"/>
    <m/>
    <s v="Program Office Support"/>
    <s v="Central Management"/>
    <s v="Return Travel Tickets"/>
    <x v="4"/>
  </r>
  <r>
    <n v="101"/>
    <s v="04.03.13"/>
    <s v="Vehicles"/>
    <x v="81"/>
    <s v="Gapoli Service Station (1)"/>
    <s v="03.03.13"/>
    <n v="298224"/>
    <s v="DFID"/>
    <m/>
    <s v="Program Office Support"/>
    <s v="Central Management"/>
    <s v="Vehicle Registration No: DFP 6354"/>
    <x v="4"/>
  </r>
  <r>
    <n v="101"/>
    <s v="04.03.13"/>
    <s v="Vehicles"/>
    <x v="81"/>
    <s v="Iringa Service Station (2)"/>
    <s v="03.03.13"/>
    <n v="162240"/>
    <s v="DFID"/>
    <m/>
    <s v="Program Office Support"/>
    <s v="Central Management"/>
    <s v="Vehicle Registration No: DFP 6354"/>
    <x v="4"/>
  </r>
  <r>
    <n v="101"/>
    <s v="04.03.13"/>
    <s v="Vehicles"/>
    <x v="81"/>
    <s v="Lake Oil Ltd (3)"/>
    <s v="03.03.13"/>
    <n v="118800"/>
    <s v="DFID"/>
    <m/>
    <s v="Program Office Support"/>
    <s v="Central Management"/>
    <s v="Vehicle Registration No: DFP 9002"/>
    <x v="4"/>
  </r>
  <r>
    <n v="101"/>
    <s v="04.03.13"/>
    <s v="Vehicles"/>
    <x v="0"/>
    <s v="Oil Com Services Station (4)"/>
    <s v="03.03.13"/>
    <n v="97500"/>
    <s v="DFID"/>
    <m/>
    <s v="Program Office Support"/>
    <s v="Central Management"/>
    <s v="Vehicle Registration No: DFP 7484"/>
    <x v="4"/>
  </r>
  <r>
    <n v="101"/>
    <s v="04.03.13"/>
    <s v="Vehicles"/>
    <x v="0"/>
    <s v="New BP Bagamoyo Road Service Station (5)"/>
    <s v="03.03.13"/>
    <n v="118000"/>
    <s v="DFID"/>
    <m/>
    <s v="Program Office Support"/>
    <s v="Central Management"/>
    <s v="Vehicle Registration No: DFP 6354"/>
    <x v="4"/>
  </r>
  <r>
    <n v="101"/>
    <s v="04.03.13"/>
    <s v="Vehicles"/>
    <x v="0"/>
    <s v="Puma Petrol Station (6)"/>
    <s v="03.03.13"/>
    <n v="58600"/>
    <s v="DFID"/>
    <m/>
    <s v="Program Office Support"/>
    <s v="Central Management"/>
    <s v="Vehicle Registration No: DFP 9002"/>
    <x v="4"/>
  </r>
  <r>
    <n v="101"/>
    <s v="04.03.13"/>
    <s v="Vehicles"/>
    <x v="0"/>
    <s v="Orxy Services Station (7)"/>
    <s v="04.03.13"/>
    <n v="60000"/>
    <s v="DFID"/>
    <m/>
    <s v="Program Office Support"/>
    <s v="Central Management"/>
    <s v="Vehicle Registration No: DFP 9002"/>
    <x v="4"/>
  </r>
  <r>
    <n v="101"/>
    <s v="04.03.13"/>
    <s v="Vehicles"/>
    <x v="0"/>
    <s v="Gapco Services Station (8)"/>
    <s v="05.03.13"/>
    <n v="54636"/>
    <s v="DFID"/>
    <m/>
    <s v="Program Office Support"/>
    <s v="Central Management"/>
    <s v="Vehicle Registration No: DFP 9002"/>
    <x v="4"/>
  </r>
  <r>
    <n v="101"/>
    <s v="04.03.13"/>
    <s v="Vehicles"/>
    <x v="0"/>
    <s v="Gulfu Oil Company Ltd (9)"/>
    <s v="06.03.13"/>
    <n v="50000"/>
    <s v="DFID"/>
    <m/>
    <s v="Program Office Support"/>
    <s v="Central Management"/>
    <s v="Vehicle Registration No: DFP 6598"/>
    <x v="4"/>
  </r>
  <r>
    <n v="101"/>
    <s v="04.03.13"/>
    <s v="Vehicles"/>
    <x v="0"/>
    <s v="Total Service Station (10)"/>
    <s v="06.03.13"/>
    <n v="70000"/>
    <s v="DFID"/>
    <m/>
    <s v="Program Office Support"/>
    <s v="Central Management"/>
    <s v="Vehicle Registration No: DFP 9002"/>
    <x v="4"/>
  </r>
  <r>
    <n v="101"/>
    <s v="04.03.13"/>
    <s v="Vehicles"/>
    <x v="0"/>
    <s v="Oil Com Services Station (11)"/>
    <s v="07.03.13"/>
    <n v="30000"/>
    <s v="DFID"/>
    <m/>
    <s v="Program Office Support"/>
    <s v="Central Management"/>
    <s v="Vehicle Registration No: DFP 6598"/>
    <x v="4"/>
  </r>
  <r>
    <n v="101"/>
    <s v="04.03.13"/>
    <s v="Vehicles"/>
    <x v="0"/>
    <s v="Oil Com Services Station (12)"/>
    <s v="07.03.13"/>
    <n v="50000"/>
    <s v="DFID"/>
    <m/>
    <s v="Program Office Support"/>
    <s v="Central Management"/>
    <s v="Vehicle Registration No: DFP 9002"/>
    <x v="4"/>
  </r>
  <r>
    <n v="101"/>
    <s v="04.03.13"/>
    <s v="Vehicles"/>
    <x v="0"/>
    <s v="Orxy Services Station (13)"/>
    <s v="09.03.13"/>
    <n v="50000"/>
    <s v="DFID"/>
    <m/>
    <s v="Program Office Support"/>
    <s v="Central Management"/>
    <s v="Vehicle Registration No: DFP 9002"/>
    <x v="4"/>
  </r>
  <r>
    <n v="101"/>
    <s v="04.03.13"/>
    <s v="Salaries + Allowances"/>
    <x v="41"/>
    <s v="MEDIA"/>
    <s v="04.03.13"/>
    <n v="220000"/>
    <s v="DFID"/>
    <m/>
    <s v="Social Mobilisation"/>
    <s v="Advocacy"/>
    <s v="ITV, BBC, Capital TV etc"/>
    <x v="4"/>
  </r>
  <r>
    <n v="101"/>
    <s v="04.03.13"/>
    <s v="Salaries + Allowances"/>
    <x v="41"/>
    <s v="NTD Secretary &amp; SCI Driver"/>
    <s v="05.03.13"/>
    <n v="600000"/>
    <s v="DFID"/>
    <m/>
    <s v="Social Mobilisation"/>
    <s v="Advocacy"/>
    <s v="NTD Annual joint planning meeting, DSM NTD"/>
    <x v="4"/>
  </r>
  <r>
    <n v="101"/>
    <s v="04.03.13"/>
    <s v="Salaries + Allowances"/>
    <x v="41"/>
    <s v="Participant"/>
    <s v="05.03.13"/>
    <n v="560000"/>
    <s v="DFID"/>
    <m/>
    <s v="Social Mobilisation"/>
    <s v="Advocacy"/>
    <s v="NTD Annual joint planning meeting, DSM"/>
    <x v="4"/>
  </r>
  <r>
    <n v="101"/>
    <s v="04.03.13"/>
    <s v="Salaries + Allowances"/>
    <x v="41"/>
    <s v="Moderator"/>
    <s v="08.03.13"/>
    <n v="3300000"/>
    <s v="DFID"/>
    <n v="6400000"/>
    <s v="Social Mobilisation"/>
    <s v="Advocacy"/>
    <s v="NTD Annual joint planning meeting"/>
    <x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84">
  <r>
    <n v="76"/>
    <s v="03.03.11"/>
    <x v="0"/>
    <s v="Fuel"/>
    <m/>
    <m/>
    <n v="123140"/>
    <x v="0"/>
    <x v="0"/>
    <x v="0"/>
  </r>
  <r>
    <n v="76"/>
    <s v="03.03.11"/>
    <x v="0"/>
    <s v="Fuel"/>
    <m/>
    <m/>
    <n v="145860"/>
    <x v="0"/>
    <x v="0"/>
    <x v="0"/>
  </r>
  <r>
    <n v="76"/>
    <s v="03.03.11"/>
    <x v="0"/>
    <s v="Vehicle Parking"/>
    <m/>
    <m/>
    <n v="31000"/>
    <x v="0"/>
    <x v="0"/>
    <x v="0"/>
  </r>
  <r>
    <n v="76"/>
    <s v="03.03.11"/>
    <x v="0"/>
    <s v="Fuel"/>
    <m/>
    <m/>
    <n v="159300"/>
    <x v="0"/>
    <x v="0"/>
    <x v="0"/>
  </r>
  <r>
    <n v="76"/>
    <s v="03.03.11"/>
    <x v="0"/>
    <s v="Fuel"/>
    <m/>
    <m/>
    <n v="143370"/>
    <x v="0"/>
    <x v="0"/>
    <x v="0"/>
  </r>
  <r>
    <n v="76"/>
    <s v="03.03.11"/>
    <x v="0"/>
    <s v="Fuel"/>
    <m/>
    <m/>
    <n v="150450"/>
    <x v="0"/>
    <x v="0"/>
    <x v="0"/>
  </r>
  <r>
    <n v="76"/>
    <s v="03.03.11"/>
    <x v="0"/>
    <s v="Full Car Wash"/>
    <m/>
    <m/>
    <n v="18000"/>
    <x v="0"/>
    <x v="0"/>
    <x v="0"/>
  </r>
  <r>
    <n v="76"/>
    <s v="03.03.11"/>
    <x v="0"/>
    <s v="Vehicle Parking"/>
    <m/>
    <m/>
    <n v="28000"/>
    <x v="0"/>
    <x v="0"/>
    <x v="0"/>
  </r>
  <r>
    <n v="76"/>
    <s v="03.03.11"/>
    <x v="0"/>
    <s v="Fuel"/>
    <m/>
    <m/>
    <n v="168000"/>
    <x v="0"/>
    <x v="0"/>
    <x v="0"/>
  </r>
  <r>
    <n v="76"/>
    <s v="03.03.11"/>
    <x v="0"/>
    <s v="Fuel"/>
    <m/>
    <m/>
    <n v="114000"/>
    <x v="0"/>
    <x v="0"/>
    <x v="0"/>
  </r>
  <r>
    <n v="76"/>
    <s v="03.03.11"/>
    <x v="0"/>
    <s v="Fuel"/>
    <m/>
    <m/>
    <n v="175500"/>
    <x v="0"/>
    <x v="0"/>
    <x v="0"/>
  </r>
  <r>
    <n v="76"/>
    <s v="03.03.11"/>
    <x v="0"/>
    <s v="Fuel"/>
    <m/>
    <m/>
    <n v="42500"/>
    <x v="0"/>
    <x v="0"/>
    <x v="0"/>
  </r>
  <r>
    <n v="76"/>
    <s v="03.03.11"/>
    <x v="0"/>
    <s v="Vehicle Repairs"/>
    <m/>
    <m/>
    <n v="1489500"/>
    <x v="0"/>
    <x v="0"/>
    <x v="0"/>
  </r>
  <r>
    <n v="76"/>
    <s v="03.03.11"/>
    <x v="0"/>
    <s v="Fuel"/>
    <m/>
    <m/>
    <n v="167000"/>
    <x v="0"/>
    <x v="0"/>
    <x v="0"/>
  </r>
  <r>
    <n v="76"/>
    <s v="03.03.11"/>
    <x v="0"/>
    <s v="Fuel"/>
    <m/>
    <m/>
    <n v="140000"/>
    <x v="0"/>
    <x v="0"/>
    <x v="0"/>
  </r>
  <r>
    <n v="76"/>
    <s v="03.03.11"/>
    <x v="0"/>
    <s v="Fuel"/>
    <m/>
    <m/>
    <n v="165000"/>
    <x v="0"/>
    <x v="0"/>
    <x v="0"/>
  </r>
  <r>
    <n v="76"/>
    <s v="03.03.11"/>
    <x v="0"/>
    <s v="Fuel"/>
    <m/>
    <m/>
    <n v="150000"/>
    <x v="0"/>
    <x v="0"/>
    <x v="0"/>
  </r>
  <r>
    <n v="76"/>
    <s v="03.03.11"/>
    <x v="0"/>
    <s v="Fuel"/>
    <m/>
    <m/>
    <n v="96880"/>
    <x v="0"/>
    <x v="0"/>
    <x v="0"/>
  </r>
  <r>
    <n v="76"/>
    <s v="03.03.11"/>
    <x v="1"/>
    <s v="Salaries"/>
    <m/>
    <m/>
    <n v="75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1"/>
    <s v="Salaries"/>
    <m/>
    <m/>
    <n v="75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1"/>
    <s v="Salaries"/>
    <m/>
    <m/>
    <n v="480000"/>
    <x v="0"/>
    <x v="0"/>
    <x v="0"/>
  </r>
  <r>
    <n v="76"/>
    <s v="03.03.11"/>
    <x v="1"/>
    <s v="Salaries"/>
    <m/>
    <m/>
    <n v="390000"/>
    <x v="0"/>
    <x v="0"/>
    <x v="0"/>
  </r>
  <r>
    <n v="76"/>
    <s v="03.03.11"/>
    <x v="1"/>
    <s v="Salaries"/>
    <m/>
    <m/>
    <n v="390000"/>
    <x v="0"/>
    <x v="0"/>
    <x v="0"/>
  </r>
  <r>
    <n v="76"/>
    <s v="03.03.11"/>
    <x v="1"/>
    <s v="Salaries"/>
    <m/>
    <m/>
    <n v="75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1"/>
    <s v="Salaries"/>
    <m/>
    <m/>
    <n v="600000"/>
    <x v="0"/>
    <x v="0"/>
    <x v="0"/>
  </r>
  <r>
    <n v="76"/>
    <s v="03.03.11"/>
    <x v="2"/>
    <s v="Flash Drive"/>
    <m/>
    <m/>
    <n v="12000"/>
    <x v="0"/>
    <x v="0"/>
    <x v="0"/>
  </r>
  <r>
    <n v="76"/>
    <s v="03.03.11"/>
    <x v="2"/>
    <s v="Office Supplies"/>
    <m/>
    <m/>
    <n v="38000"/>
    <x v="0"/>
    <x v="0"/>
    <x v="0"/>
  </r>
  <r>
    <n v="76"/>
    <s v="03.03.11"/>
    <x v="2"/>
    <s v="Refreshments"/>
    <m/>
    <m/>
    <n v="52500"/>
    <x v="0"/>
    <x v="0"/>
    <x v="0"/>
  </r>
  <r>
    <n v="76"/>
    <s v="03.03.11"/>
    <x v="3"/>
    <s v="Internet, phone for coordination"/>
    <m/>
    <m/>
    <n v="770000"/>
    <x v="0"/>
    <x v="0"/>
    <x v="0"/>
  </r>
  <r>
    <n v="76"/>
    <s v="03.03.11"/>
    <x v="3"/>
    <s v="Internet, phone for coordination"/>
    <m/>
    <m/>
    <n v="8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Tyre Puncture Repair"/>
    <m/>
    <m/>
    <n v="3500"/>
    <x v="0"/>
    <x v="0"/>
    <x v="0"/>
  </r>
  <r>
    <n v="77"/>
    <s v="09.06.11"/>
    <x v="0"/>
    <s v="Fuel"/>
    <m/>
    <m/>
    <n v="66000"/>
    <x v="0"/>
    <x v="0"/>
    <x v="0"/>
  </r>
  <r>
    <n v="77"/>
    <s v="09.06.11"/>
    <x v="0"/>
    <s v="Vehicle Parking"/>
    <m/>
    <m/>
    <n v="3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Vehicle Parking"/>
    <m/>
    <m/>
    <n v="31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Vehicle Repairs"/>
    <m/>
    <m/>
    <n v="11395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Fuel"/>
    <m/>
    <m/>
    <n v="100000"/>
    <x v="0"/>
    <x v="0"/>
    <x v="0"/>
  </r>
  <r>
    <n v="77"/>
    <s v="09.06.11"/>
    <x v="0"/>
    <s v="Vehicle Parking"/>
    <m/>
    <m/>
    <n v="30000"/>
    <x v="0"/>
    <x v="0"/>
    <x v="0"/>
  </r>
  <r>
    <n v="77"/>
    <s v="09.06.11"/>
    <x v="1"/>
    <s v="Salaries"/>
    <m/>
    <m/>
    <n v="75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1"/>
    <s v="Salaries"/>
    <m/>
    <m/>
    <n v="75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1"/>
    <s v="Salaries"/>
    <m/>
    <m/>
    <n v="75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1"/>
    <s v="Salaries"/>
    <m/>
    <m/>
    <n v="600000"/>
    <x v="0"/>
    <x v="0"/>
    <x v="0"/>
  </r>
  <r>
    <n v="77"/>
    <s v="09.06.11"/>
    <x v="3"/>
    <s v="Internet, phone for coordination"/>
    <m/>
    <m/>
    <n v="300000"/>
    <x v="0"/>
    <x v="0"/>
    <x v="0"/>
  </r>
  <r>
    <n v="77"/>
    <s v="09.06.11"/>
    <x v="3"/>
    <s v="Internet, phone for coordination"/>
    <m/>
    <m/>
    <n v="600000"/>
    <x v="0"/>
    <x v="0"/>
    <x v="0"/>
  </r>
  <r>
    <n v="77"/>
    <s v="09.06.11"/>
    <x v="2"/>
    <s v="Stationery"/>
    <m/>
    <m/>
    <n v="250000"/>
    <x v="0"/>
    <x v="0"/>
    <x v="0"/>
  </r>
  <r>
    <n v="78"/>
    <s v="30.06.11"/>
    <x v="0"/>
    <s v="Fuel"/>
    <m/>
    <m/>
    <n v="140000"/>
    <x v="0"/>
    <x v="0"/>
    <x v="0"/>
  </r>
  <r>
    <n v="78"/>
    <s v="30.06.11"/>
    <x v="0"/>
    <s v="Fuel"/>
    <m/>
    <m/>
    <n v="149000"/>
    <x v="0"/>
    <x v="0"/>
    <x v="0"/>
  </r>
  <r>
    <n v="78"/>
    <s v="30.06.11"/>
    <x v="0"/>
    <s v="Fuel"/>
    <m/>
    <m/>
    <n v="120000"/>
    <x v="0"/>
    <x v="0"/>
    <x v="0"/>
  </r>
  <r>
    <n v="78"/>
    <s v="30.06.11"/>
    <x v="0"/>
    <s v="Fuel"/>
    <m/>
    <m/>
    <n v="160000"/>
    <x v="0"/>
    <x v="0"/>
    <x v="0"/>
  </r>
  <r>
    <n v="78"/>
    <s v="30.06.11"/>
    <x v="0"/>
    <s v="Fuel"/>
    <m/>
    <m/>
    <n v="106500"/>
    <x v="0"/>
    <x v="0"/>
    <x v="0"/>
  </r>
  <r>
    <n v="78"/>
    <s v="30.06.11"/>
    <x v="0"/>
    <s v="Vehicle Parking"/>
    <m/>
    <m/>
    <n v="31000"/>
    <x v="0"/>
    <x v="0"/>
    <x v="0"/>
  </r>
  <r>
    <n v="78"/>
    <s v="30.06.11"/>
    <x v="1"/>
    <s v="Salaries"/>
    <m/>
    <m/>
    <n v="750000"/>
    <x v="0"/>
    <x v="0"/>
    <x v="0"/>
  </r>
  <r>
    <n v="78"/>
    <s v="30.06.11"/>
    <x v="1"/>
    <s v="Salaries"/>
    <m/>
    <m/>
    <n v="600000"/>
    <x v="0"/>
    <x v="0"/>
    <x v="0"/>
  </r>
  <r>
    <n v="78"/>
    <s v="30.06.11"/>
    <x v="1"/>
    <s v="Salaries"/>
    <m/>
    <m/>
    <n v="600000"/>
    <x v="0"/>
    <x v="0"/>
    <x v="0"/>
  </r>
  <r>
    <n v="78"/>
    <s v="30.06.11"/>
    <x v="3"/>
    <s v="Internet, phone for coordination"/>
    <m/>
    <m/>
    <n v="400000"/>
    <x v="0"/>
    <x v="0"/>
    <x v="0"/>
  </r>
  <r>
    <n v="78"/>
    <s v="30.06.11"/>
    <x v="3"/>
    <s v="Official Documents"/>
    <m/>
    <m/>
    <n v="73500"/>
    <x v="0"/>
    <x v="0"/>
    <x v="0"/>
  </r>
  <r>
    <n v="78"/>
    <s v="30.06.11"/>
    <x v="3"/>
    <s v="Refund of Taxi tickets"/>
    <m/>
    <m/>
    <n v="70000"/>
    <x v="0"/>
    <x v="0"/>
    <x v="0"/>
  </r>
  <r>
    <n v="78"/>
    <s v="30.06.11"/>
    <x v="2"/>
    <s v="Refreshments"/>
    <m/>
    <m/>
    <n v="150000"/>
    <x v="0"/>
    <x v="0"/>
    <x v="0"/>
  </r>
  <r>
    <n v="78"/>
    <s v="30.06.11"/>
    <x v="0"/>
    <s v="Fuel"/>
    <m/>
    <m/>
    <n v="125210"/>
    <x v="0"/>
    <x v="0"/>
    <x v="0"/>
  </r>
  <r>
    <n v="78"/>
    <s v="30.06.11"/>
    <x v="0"/>
    <s v="Fuel"/>
    <m/>
    <m/>
    <n v="171990"/>
    <x v="0"/>
    <x v="0"/>
    <x v="0"/>
  </r>
  <r>
    <n v="78"/>
    <s v="30.06.11"/>
    <x v="0"/>
    <s v="AC Belt"/>
    <m/>
    <m/>
    <n v="35000"/>
    <x v="0"/>
    <x v="0"/>
    <x v="0"/>
  </r>
  <r>
    <n v="78"/>
    <s v="30.06.11"/>
    <x v="0"/>
    <s v="Fuel"/>
    <m/>
    <m/>
    <n v="164400"/>
    <x v="0"/>
    <x v="0"/>
    <x v="0"/>
  </r>
  <r>
    <n v="78"/>
    <s v="30.06.11"/>
    <x v="0"/>
    <s v="Fuel"/>
    <m/>
    <m/>
    <n v="137600"/>
    <x v="0"/>
    <x v="0"/>
    <x v="0"/>
  </r>
  <r>
    <n v="78"/>
    <s v="30.06.11"/>
    <x v="0"/>
    <s v="Vehicle Parking"/>
    <m/>
    <m/>
    <n v="15000"/>
    <x v="0"/>
    <x v="0"/>
    <x v="0"/>
  </r>
  <r>
    <n v="78"/>
    <s v="30.06.11"/>
    <x v="3"/>
    <s v="Internet, phone for coordination"/>
    <m/>
    <m/>
    <n v="450000"/>
    <x v="0"/>
    <x v="0"/>
    <x v="0"/>
  </r>
  <r>
    <n v="78"/>
    <s v="30.06.11"/>
    <x v="2"/>
    <s v="Stationery"/>
    <m/>
    <m/>
    <n v="200800"/>
    <x v="0"/>
    <x v="0"/>
    <x v="0"/>
  </r>
  <r>
    <n v="78"/>
    <s v="30.06.11"/>
    <x v="2"/>
    <s v="SCI Phone"/>
    <m/>
    <m/>
    <n v="250000"/>
    <x v="0"/>
    <x v="0"/>
    <x v="0"/>
  </r>
  <r>
    <n v="79"/>
    <s v="13.09.11"/>
    <x v="0"/>
    <s v="Fuel"/>
    <n v="0"/>
    <n v="0"/>
    <n v="163000"/>
    <x v="0"/>
    <x v="0"/>
    <x v="0"/>
  </r>
  <r>
    <n v="79"/>
    <s v="13.09.11"/>
    <x v="0"/>
    <s v="PMO- 40 Oil"/>
    <n v="0"/>
    <n v="0"/>
    <n v="20000"/>
    <x v="0"/>
    <x v="0"/>
    <x v="0"/>
  </r>
  <r>
    <n v="79"/>
    <s v="13.09.11"/>
    <x v="0"/>
    <s v="Vehicle"/>
    <n v="0"/>
    <n v="0"/>
    <n v="16000"/>
    <x v="0"/>
    <x v="0"/>
    <x v="0"/>
  </r>
  <r>
    <n v="79"/>
    <s v="13.09.11"/>
    <x v="0"/>
    <s v="Fuel"/>
    <n v="0"/>
    <n v="0"/>
    <n v="179000"/>
    <x v="0"/>
    <x v="0"/>
    <x v="0"/>
  </r>
  <r>
    <n v="79"/>
    <s v="13.09.11"/>
    <x v="0"/>
    <s v="Fuel"/>
    <n v="0"/>
    <n v="0"/>
    <n v="140000"/>
    <x v="0"/>
    <x v="0"/>
    <x v="0"/>
  </r>
  <r>
    <n v="79"/>
    <s v="13.09.11"/>
    <x v="0"/>
    <s v="Fuel"/>
    <n v="0"/>
    <n v="0"/>
    <n v="147000"/>
    <x v="0"/>
    <x v="0"/>
    <x v="0"/>
  </r>
  <r>
    <n v="79"/>
    <s v="13.09.11"/>
    <x v="0"/>
    <s v="Vehicle Log Book"/>
    <n v="0"/>
    <n v="0"/>
    <n v="4000"/>
    <x v="0"/>
    <x v="0"/>
    <x v="0"/>
  </r>
  <r>
    <n v="79"/>
    <s v="13.09.11"/>
    <x v="0"/>
    <s v="Vehicle Repairs"/>
    <n v="0"/>
    <n v="0"/>
    <n v="200000"/>
    <x v="0"/>
    <x v="0"/>
    <x v="0"/>
  </r>
  <r>
    <n v="79"/>
    <s v="13.09.11"/>
    <x v="0"/>
    <s v="Fuel"/>
    <n v="0"/>
    <n v="0"/>
    <n v="156000"/>
    <x v="0"/>
    <x v="0"/>
    <x v="0"/>
  </r>
  <r>
    <n v="79"/>
    <s v="13.09.11"/>
    <x v="0"/>
    <s v="Vehicle Repairs"/>
    <n v="0"/>
    <n v="0"/>
    <n v="986000"/>
    <x v="0"/>
    <x v="0"/>
    <x v="0"/>
  </r>
  <r>
    <n v="79"/>
    <s v="13.09.11"/>
    <x v="0"/>
    <s v="Vehicle Parking"/>
    <n v="0"/>
    <n v="0"/>
    <n v="30000"/>
    <x v="0"/>
    <x v="0"/>
    <x v="0"/>
  </r>
  <r>
    <n v="79"/>
    <s v="13.09.11"/>
    <x v="1"/>
    <s v="Salaries"/>
    <m/>
    <m/>
    <n v="75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1"/>
    <s v="Salaries"/>
    <m/>
    <m/>
    <n v="75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3"/>
    <s v="Internet, phone for coordination"/>
    <n v="0"/>
    <n v="0"/>
    <n v="645000"/>
    <x v="0"/>
    <x v="0"/>
    <x v="0"/>
  </r>
  <r>
    <n v="79"/>
    <s v="13.09.11"/>
    <x v="2"/>
    <s v="Refreshment"/>
    <n v="0"/>
    <n v="0"/>
    <n v="10000"/>
    <x v="0"/>
    <x v="0"/>
    <x v="0"/>
  </r>
  <r>
    <n v="79"/>
    <s v="13.09.11"/>
    <x v="2"/>
    <s v="Refreshment"/>
    <n v="0"/>
    <n v="0"/>
    <n v="14500"/>
    <x v="0"/>
    <x v="0"/>
    <x v="0"/>
  </r>
  <r>
    <n v="79"/>
    <s v="13.09.11"/>
    <x v="2"/>
    <s v="Refreshment"/>
    <n v="0"/>
    <n v="0"/>
    <n v="16500"/>
    <x v="0"/>
    <x v="0"/>
    <x v="0"/>
  </r>
  <r>
    <n v="79"/>
    <s v="13.09.11"/>
    <x v="2"/>
    <s v="Refreshment"/>
    <n v="0"/>
    <n v="0"/>
    <n v="16000"/>
    <x v="0"/>
    <x v="0"/>
    <x v="0"/>
  </r>
  <r>
    <n v="79"/>
    <s v="13.09.11"/>
    <x v="2"/>
    <s v="Refreshment"/>
    <n v="0"/>
    <n v="0"/>
    <n v="15500"/>
    <x v="0"/>
    <x v="0"/>
    <x v="0"/>
  </r>
  <r>
    <n v="79"/>
    <s v="13.09.11"/>
    <x v="2"/>
    <s v="Refreshment"/>
    <n v="0"/>
    <n v="0"/>
    <n v="16000"/>
    <x v="0"/>
    <x v="0"/>
    <x v="0"/>
  </r>
  <r>
    <n v="79"/>
    <s v="13.09.11"/>
    <x v="2"/>
    <s v="Refreshment"/>
    <n v="0"/>
    <n v="0"/>
    <n v="15000"/>
    <x v="0"/>
    <x v="0"/>
    <x v="0"/>
  </r>
  <r>
    <n v="79"/>
    <s v="13.09.11"/>
    <x v="2"/>
    <s v="Refreshment"/>
    <n v="0"/>
    <n v="0"/>
    <n v="15500"/>
    <x v="0"/>
    <x v="0"/>
    <x v="0"/>
  </r>
  <r>
    <n v="79"/>
    <s v="13.09.11"/>
    <x v="0"/>
    <s v="Fuel"/>
    <n v="0"/>
    <n v="0"/>
    <n v="179000"/>
    <x v="0"/>
    <x v="0"/>
    <x v="0"/>
  </r>
  <r>
    <n v="79"/>
    <s v="13.09.11"/>
    <x v="0"/>
    <s v="Fuel"/>
    <n v="0"/>
    <n v="0"/>
    <n v="181000"/>
    <x v="0"/>
    <x v="0"/>
    <x v="0"/>
  </r>
  <r>
    <n v="79"/>
    <s v="13.09.11"/>
    <x v="0"/>
    <s v="Fuel"/>
    <n v="0"/>
    <n v="0"/>
    <n v="160000"/>
    <x v="0"/>
    <x v="0"/>
    <x v="0"/>
  </r>
  <r>
    <n v="79"/>
    <s v="13.09.11"/>
    <x v="0"/>
    <s v="Fuel"/>
    <n v="0"/>
    <n v="0"/>
    <n v="180000"/>
    <x v="0"/>
    <x v="0"/>
    <x v="0"/>
  </r>
  <r>
    <n v="79"/>
    <s v="13.09.11"/>
    <x v="0"/>
    <s v="Fuel"/>
    <n v="0"/>
    <n v="0"/>
    <n v="159000"/>
    <x v="0"/>
    <x v="0"/>
    <x v="0"/>
  </r>
  <r>
    <n v="79"/>
    <s v="13.09.11"/>
    <x v="0"/>
    <s v="Fuel"/>
    <n v="0"/>
    <n v="0"/>
    <n v="39000"/>
    <x v="0"/>
    <x v="0"/>
    <x v="0"/>
  </r>
  <r>
    <n v="79"/>
    <s v="13.09.11"/>
    <x v="0"/>
    <s v="Vehicle Parking"/>
    <n v="0"/>
    <n v="0"/>
    <n v="31000"/>
    <x v="0"/>
    <x v="0"/>
    <x v="0"/>
  </r>
  <r>
    <n v="79"/>
    <s v="13.09.11"/>
    <x v="1"/>
    <s v="Salaries"/>
    <m/>
    <m/>
    <n v="75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1"/>
    <s v="Salaries"/>
    <m/>
    <m/>
    <n v="600000"/>
    <x v="0"/>
    <x v="0"/>
    <x v="0"/>
  </r>
  <r>
    <n v="79"/>
    <s v="13.09.11"/>
    <x v="3"/>
    <s v="Internet, phone for coordination"/>
    <n v="0"/>
    <n v="0"/>
    <n v="390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5200"/>
    <x v="0"/>
    <x v="0"/>
    <x v="0"/>
  </r>
  <r>
    <n v="79"/>
    <s v="13.09.11"/>
    <x v="2"/>
    <s v="Refreshment"/>
    <m/>
    <m/>
    <n v="14800"/>
    <x v="0"/>
    <x v="0"/>
    <x v="0"/>
  </r>
  <r>
    <n v="79"/>
    <s v="13.09.11"/>
    <x v="2"/>
    <s v="Refreshment"/>
    <m/>
    <m/>
    <n v="76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Photo"/>
    <m/>
    <m/>
    <n v="5000"/>
    <x v="0"/>
    <x v="0"/>
    <x v="0"/>
  </r>
  <r>
    <n v="79"/>
    <s v="13.09.11"/>
    <x v="2"/>
    <s v="Refreshment"/>
    <m/>
    <m/>
    <n v="15000"/>
    <x v="0"/>
    <x v="0"/>
    <x v="0"/>
  </r>
  <r>
    <n v="79"/>
    <s v="13.09.11"/>
    <x v="2"/>
    <s v="Refreshment"/>
    <m/>
    <m/>
    <n v="13000"/>
    <x v="0"/>
    <x v="0"/>
    <x v="0"/>
  </r>
  <r>
    <n v="79"/>
    <s v="13.09.11"/>
    <x v="2"/>
    <s v="Refreshment"/>
    <m/>
    <m/>
    <n v="12000"/>
    <x v="0"/>
    <x v="0"/>
    <x v="0"/>
  </r>
  <r>
    <n v="80"/>
    <s v="08.11.11"/>
    <x v="0"/>
    <s v="Fuel"/>
    <m/>
    <m/>
    <n v="156000"/>
    <x v="0"/>
    <x v="0"/>
    <x v="0"/>
  </r>
  <r>
    <n v="80"/>
    <s v="08.11.11"/>
    <x v="0"/>
    <s v="Vehicle Engine Oil"/>
    <m/>
    <m/>
    <n v="10000"/>
    <x v="0"/>
    <x v="0"/>
    <x v="0"/>
  </r>
  <r>
    <n v="80"/>
    <s v="08.11.11"/>
    <x v="0"/>
    <s v="Fuel"/>
    <m/>
    <m/>
    <n v="169000"/>
    <x v="0"/>
    <x v="0"/>
    <x v="0"/>
  </r>
  <r>
    <n v="80"/>
    <s v="08.11.11"/>
    <x v="0"/>
    <s v="Fuel"/>
    <m/>
    <m/>
    <n v="172000"/>
    <x v="0"/>
    <x v="0"/>
    <x v="0"/>
  </r>
  <r>
    <n v="80"/>
    <s v="08.11.11"/>
    <x v="0"/>
    <s v="Vehicle Insurance"/>
    <m/>
    <m/>
    <n v="1400000"/>
    <x v="0"/>
    <x v="0"/>
    <x v="0"/>
  </r>
  <r>
    <n v="80"/>
    <s v="08.11.11"/>
    <x v="0"/>
    <s v="Vehicle Repairs"/>
    <m/>
    <m/>
    <n v="1451000"/>
    <x v="0"/>
    <x v="0"/>
    <x v="0"/>
  </r>
  <r>
    <n v="80"/>
    <s v="08.11.11"/>
    <x v="0"/>
    <s v="Fuel"/>
    <m/>
    <m/>
    <n v="174000"/>
    <x v="0"/>
    <x v="0"/>
    <x v="0"/>
  </r>
  <r>
    <n v="80"/>
    <s v="08.11.11"/>
    <x v="0"/>
    <s v="Fuel"/>
    <m/>
    <m/>
    <n v="170000"/>
    <x v="0"/>
    <x v="0"/>
    <x v="0"/>
  </r>
  <r>
    <n v="80"/>
    <s v="08.11.11"/>
    <x v="0"/>
    <s v="Vehicle Parking"/>
    <m/>
    <m/>
    <n v="25000"/>
    <x v="0"/>
    <x v="0"/>
    <x v="0"/>
  </r>
  <r>
    <n v="80"/>
    <s v="08.11.11"/>
    <x v="1"/>
    <s v="Salaries"/>
    <m/>
    <m/>
    <n v="750000"/>
    <x v="0"/>
    <x v="0"/>
    <x v="0"/>
  </r>
  <r>
    <n v="80"/>
    <s v="08.11.11"/>
    <x v="1"/>
    <s v="Salaries"/>
    <m/>
    <m/>
    <n v="600000"/>
    <x v="0"/>
    <x v="0"/>
    <x v="0"/>
  </r>
  <r>
    <n v="80"/>
    <s v="08.11.11"/>
    <x v="1"/>
    <s v="Salaries"/>
    <m/>
    <m/>
    <n v="600000"/>
    <x v="0"/>
    <x v="0"/>
    <x v="0"/>
  </r>
  <r>
    <n v="80"/>
    <s v="08.11.11"/>
    <x v="3"/>
    <s v="Internet, phone for coordination"/>
    <m/>
    <m/>
    <n v="300000"/>
    <x v="0"/>
    <x v="0"/>
    <x v="0"/>
  </r>
  <r>
    <n v="80"/>
    <s v="08.11.11"/>
    <x v="0"/>
    <s v="Vehicle Repairs"/>
    <m/>
    <m/>
    <n v="50000"/>
    <x v="0"/>
    <x v="0"/>
    <x v="0"/>
  </r>
  <r>
    <n v="80"/>
    <s v="08.11.11"/>
    <x v="0"/>
    <s v="Fuel"/>
    <m/>
    <m/>
    <n v="131000"/>
    <x v="0"/>
    <x v="0"/>
    <x v="0"/>
  </r>
  <r>
    <n v="80"/>
    <s v="08.11.11"/>
    <x v="0"/>
    <s v="Fuel"/>
    <m/>
    <m/>
    <n v="165000"/>
    <x v="0"/>
    <x v="0"/>
    <x v="0"/>
  </r>
  <r>
    <n v="80"/>
    <s v="08.11.11"/>
    <x v="0"/>
    <s v="Fuel"/>
    <m/>
    <m/>
    <n v="165000"/>
    <x v="0"/>
    <x v="0"/>
    <x v="0"/>
  </r>
  <r>
    <n v="80"/>
    <s v="08.11.11"/>
    <x v="0"/>
    <s v="Vehicle Repairs"/>
    <m/>
    <m/>
    <n v="248000"/>
    <x v="0"/>
    <x v="0"/>
    <x v="0"/>
  </r>
  <r>
    <n v="80"/>
    <s v="08.11.11"/>
    <x v="0"/>
    <s v="Fuel"/>
    <m/>
    <m/>
    <n v="173000"/>
    <x v="0"/>
    <x v="0"/>
    <x v="0"/>
  </r>
  <r>
    <n v="80"/>
    <s v="08.11.11"/>
    <x v="0"/>
    <s v="Vehicle Repairs"/>
    <m/>
    <m/>
    <n v="31000"/>
    <x v="0"/>
    <x v="0"/>
    <x v="0"/>
  </r>
  <r>
    <n v="80"/>
    <s v="08.11.11"/>
    <x v="1"/>
    <s v="Salaries"/>
    <m/>
    <m/>
    <n v="750000"/>
    <x v="0"/>
    <x v="0"/>
    <x v="0"/>
  </r>
  <r>
    <n v="80"/>
    <s v="08.11.11"/>
    <x v="1"/>
    <s v="Salaries"/>
    <m/>
    <m/>
    <n v="600000"/>
    <x v="0"/>
    <x v="0"/>
    <x v="0"/>
  </r>
  <r>
    <n v="80"/>
    <s v="08.11.11"/>
    <x v="1"/>
    <s v="Salaries"/>
    <m/>
    <m/>
    <n v="600000"/>
    <x v="0"/>
    <x v="0"/>
    <x v="0"/>
  </r>
  <r>
    <n v="80"/>
    <s v="08.11.11"/>
    <x v="3"/>
    <s v="Internet, phone for coordination"/>
    <m/>
    <m/>
    <n v="325000"/>
    <x v="0"/>
    <x v="0"/>
    <x v="0"/>
  </r>
  <r>
    <n v="80"/>
    <s v="08.11.11"/>
    <x v="2"/>
    <s v="Service Photocopy Machine"/>
    <m/>
    <m/>
    <n v="80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Kaspersky Antivirus"/>
    <m/>
    <m/>
    <n v="136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Refreshment"/>
    <m/>
    <m/>
    <n v="15000"/>
    <x v="0"/>
    <x v="0"/>
    <x v="0"/>
  </r>
  <r>
    <n v="80"/>
    <s v="08.11.11"/>
    <x v="2"/>
    <s v="Toner HP "/>
    <m/>
    <m/>
    <n v="135000"/>
    <x v="0"/>
    <x v="0"/>
    <x v="0"/>
  </r>
  <r>
    <n v="80"/>
    <s v="08.11.11"/>
    <x v="2"/>
    <s v="Refreshment"/>
    <m/>
    <m/>
    <n v="14000"/>
    <x v="0"/>
    <x v="0"/>
    <x v="0"/>
  </r>
  <r>
    <n v="81"/>
    <s v="30.01.12"/>
    <x v="0"/>
    <s v="Fuel"/>
    <n v="0"/>
    <n v="0"/>
    <n v="118000"/>
    <x v="0"/>
    <x v="0"/>
    <x v="0"/>
  </r>
  <r>
    <n v="81"/>
    <s v="30.01.12"/>
    <x v="0"/>
    <s v="Fuel"/>
    <n v="0"/>
    <n v="0"/>
    <n v="138000"/>
    <x v="0"/>
    <x v="0"/>
    <x v="0"/>
  </r>
  <r>
    <n v="81"/>
    <s v="30.01.12"/>
    <x v="0"/>
    <s v="Fuel"/>
    <n v="0"/>
    <n v="0"/>
    <n v="130000"/>
    <x v="0"/>
    <x v="0"/>
    <x v="0"/>
  </r>
  <r>
    <n v="81"/>
    <s v="30.01.12"/>
    <x v="0"/>
    <s v="Vehicle Parking"/>
    <n v="0"/>
    <n v="0"/>
    <n v="31000"/>
    <x v="0"/>
    <x v="0"/>
    <x v="0"/>
  </r>
  <r>
    <n v="81"/>
    <s v="30.01.12"/>
    <x v="1"/>
    <s v="Salaries"/>
    <m/>
    <m/>
    <n v="96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3"/>
    <s v="Internet, phone for coordination"/>
    <m/>
    <m/>
    <n v="90000"/>
    <x v="0"/>
    <x v="0"/>
    <x v="0"/>
  </r>
  <r>
    <n v="81"/>
    <s v="30.01.12"/>
    <x v="0"/>
    <s v="Fuel"/>
    <m/>
    <m/>
    <n v="178000"/>
    <x v="0"/>
    <x v="0"/>
    <x v="0"/>
  </r>
  <r>
    <n v="81"/>
    <s v="30.01.12"/>
    <x v="0"/>
    <s v="Fuel"/>
    <m/>
    <m/>
    <n v="189000"/>
    <x v="0"/>
    <x v="0"/>
    <x v="0"/>
  </r>
  <r>
    <n v="81"/>
    <s v="30.01.12"/>
    <x v="0"/>
    <s v="Fuel"/>
    <m/>
    <m/>
    <n v="187000"/>
    <x v="0"/>
    <x v="0"/>
    <x v="0"/>
  </r>
  <r>
    <n v="81"/>
    <s v="30.01.12"/>
    <x v="0"/>
    <s v="Fuel"/>
    <m/>
    <m/>
    <n v="188000"/>
    <x v="0"/>
    <x v="0"/>
    <x v="0"/>
  </r>
  <r>
    <n v="81"/>
    <s v="30.01.12"/>
    <x v="0"/>
    <s v="Fuel"/>
    <m/>
    <m/>
    <n v="112000"/>
    <x v="0"/>
    <x v="0"/>
    <x v="0"/>
  </r>
  <r>
    <n v="81"/>
    <s v="30.01.12"/>
    <x v="0"/>
    <s v="Vehicle Parking"/>
    <m/>
    <m/>
    <n v="31000"/>
    <x v="0"/>
    <x v="0"/>
    <x v="0"/>
  </r>
  <r>
    <n v="81"/>
    <s v="30.01.12"/>
    <x v="1"/>
    <s v="Salaries"/>
    <m/>
    <m/>
    <n v="96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3"/>
    <s v="Internet, phone for coordination"/>
    <m/>
    <m/>
    <n v="420000"/>
    <x v="0"/>
    <x v="0"/>
    <x v="0"/>
  </r>
  <r>
    <n v="81"/>
    <s v="30.01.12"/>
    <x v="0"/>
    <s v="Fuel"/>
    <m/>
    <m/>
    <n v="464500"/>
    <x v="0"/>
    <x v="0"/>
    <x v="0"/>
  </r>
  <r>
    <n v="81"/>
    <s v="30.01.12"/>
    <x v="0"/>
    <s v="Fuel"/>
    <m/>
    <m/>
    <n v="531000"/>
    <x v="0"/>
    <x v="0"/>
    <x v="0"/>
  </r>
  <r>
    <n v="81"/>
    <s v="30.01.12"/>
    <x v="0"/>
    <s v="Fuel"/>
    <m/>
    <m/>
    <n v="589000"/>
    <x v="0"/>
    <x v="0"/>
    <x v="0"/>
  </r>
  <r>
    <n v="81"/>
    <s v="30.01.12"/>
    <x v="0"/>
    <s v="Vehicle Repairs"/>
    <m/>
    <m/>
    <n v="1308500"/>
    <x v="0"/>
    <x v="0"/>
    <x v="0"/>
  </r>
  <r>
    <n v="81"/>
    <s v="30.01.12"/>
    <x v="3"/>
    <s v="Internet, phone for coordination"/>
    <m/>
    <m/>
    <n v="300000"/>
    <x v="0"/>
    <x v="0"/>
    <x v="0"/>
  </r>
  <r>
    <n v="81"/>
    <s v="30.01.12"/>
    <x v="2"/>
    <m/>
    <m/>
    <m/>
    <n v="95000"/>
    <x v="0"/>
    <x v="0"/>
    <x v="0"/>
  </r>
  <r>
    <n v="81"/>
    <s v="30.01.12"/>
    <x v="1"/>
    <s v="Salaries"/>
    <m/>
    <m/>
    <n v="96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1"/>
    <s v="Salaries"/>
    <m/>
    <m/>
    <n v="720000"/>
    <x v="0"/>
    <x v="0"/>
    <x v="0"/>
  </r>
  <r>
    <n v="81"/>
    <s v="30.01.12"/>
    <x v="1"/>
    <s v="Salaries"/>
    <m/>
    <m/>
    <n v="880000"/>
    <x v="0"/>
    <x v="0"/>
    <x v="0"/>
  </r>
  <r>
    <n v="81"/>
    <s v="30.01.12"/>
    <x v="1"/>
    <s v="Salaries"/>
    <m/>
    <m/>
    <n v="660000"/>
    <x v="0"/>
    <x v="0"/>
    <x v="0"/>
  </r>
  <r>
    <n v="81"/>
    <s v="30.01.12"/>
    <x v="1"/>
    <s v="Salaries"/>
    <m/>
    <m/>
    <n v="660000"/>
    <x v="0"/>
    <x v="0"/>
    <x v="0"/>
  </r>
  <r>
    <n v="89"/>
    <s v="23.03.12"/>
    <x v="0"/>
    <s v="Fuel"/>
    <m/>
    <m/>
    <n v="120000"/>
    <x v="0"/>
    <x v="0"/>
    <x v="0"/>
  </r>
  <r>
    <n v="89"/>
    <s v="23.03.12"/>
    <x v="0"/>
    <s v="Fuel"/>
    <m/>
    <m/>
    <n v="130000"/>
    <x v="0"/>
    <x v="0"/>
    <x v="0"/>
  </r>
  <r>
    <n v="89"/>
    <s v="23.03.12"/>
    <x v="0"/>
    <s v="Fuel"/>
    <m/>
    <m/>
    <n v="120000"/>
    <x v="0"/>
    <x v="0"/>
    <x v="0"/>
  </r>
  <r>
    <n v="89"/>
    <s v="23.03.12"/>
    <x v="0"/>
    <s v="Fuel"/>
    <m/>
    <m/>
    <n v="100000"/>
    <x v="0"/>
    <x v="0"/>
    <x v="0"/>
  </r>
  <r>
    <n v="89"/>
    <s v="23.03.12"/>
    <x v="0"/>
    <s v="Fuel"/>
    <m/>
    <m/>
    <n v="120000"/>
    <x v="0"/>
    <x v="0"/>
    <x v="0"/>
  </r>
  <r>
    <n v="89"/>
    <s v="23.03.12"/>
    <x v="0"/>
    <s v="Fuel"/>
    <m/>
    <m/>
    <n v="140000"/>
    <x v="0"/>
    <x v="0"/>
    <x v="0"/>
  </r>
  <r>
    <n v="89"/>
    <s v="23.03.12"/>
    <x v="0"/>
    <s v="Vehicle Repairs"/>
    <m/>
    <m/>
    <n v="150000"/>
    <x v="0"/>
    <x v="0"/>
    <x v="0"/>
  </r>
  <r>
    <n v="89"/>
    <s v="23.03.12"/>
    <x v="0"/>
    <s v="Fuel"/>
    <m/>
    <m/>
    <n v="116333"/>
    <x v="0"/>
    <x v="0"/>
    <x v="0"/>
  </r>
  <r>
    <n v="89"/>
    <s v="23.03.12"/>
    <x v="1"/>
    <s v="Perdiem"/>
    <s v="NTD Driver"/>
    <m/>
    <n v="135000"/>
    <x v="0"/>
    <x v="0"/>
    <x v="0"/>
  </r>
  <r>
    <n v="89"/>
    <s v="23.03.12"/>
    <x v="1"/>
    <s v="Salaries"/>
    <m/>
    <m/>
    <n v="120000"/>
    <x v="0"/>
    <x v="0"/>
    <x v="0"/>
  </r>
  <r>
    <n v="89"/>
    <s v="23.03.12"/>
    <x v="1"/>
    <s v="Salaries"/>
    <m/>
    <m/>
    <n v="90000"/>
    <x v="0"/>
    <x v="0"/>
    <x v="0"/>
  </r>
  <r>
    <n v="89"/>
    <s v="23.03.12"/>
    <x v="1"/>
    <s v="Salaries"/>
    <m/>
    <m/>
    <n v="90000"/>
    <x v="0"/>
    <x v="0"/>
    <x v="0"/>
  </r>
  <r>
    <n v="89"/>
    <s v="23.03.12"/>
    <x v="1"/>
    <s v="Salaries"/>
    <m/>
    <m/>
    <n v="200000"/>
    <x v="0"/>
    <x v="0"/>
    <x v="0"/>
  </r>
  <r>
    <n v="89"/>
    <s v="23.03.12"/>
    <x v="1"/>
    <s v="Salaries"/>
    <m/>
    <m/>
    <n v="150000"/>
    <x v="0"/>
    <x v="0"/>
    <x v="0"/>
  </r>
  <r>
    <n v="89"/>
    <s v="23.03.12"/>
    <x v="1"/>
    <s v="Salaries"/>
    <m/>
    <m/>
    <n v="150000"/>
    <x v="0"/>
    <x v="0"/>
    <x v="0"/>
  </r>
  <r>
    <n v="89"/>
    <s v="23.03.12"/>
    <x v="3"/>
    <s v="Document"/>
    <s v="DHL Tanzania Ltd"/>
    <m/>
    <n v="80667"/>
    <x v="0"/>
    <x v="0"/>
    <x v="0"/>
  </r>
  <r>
    <n v="89"/>
    <s v="23.03.12"/>
    <x v="3"/>
    <s v="Internet, phone for coordination"/>
    <m/>
    <m/>
    <n v="250000"/>
    <x v="0"/>
    <x v="0"/>
    <x v="0"/>
  </r>
  <r>
    <n v="89"/>
    <s v="23.03.12"/>
    <x v="2"/>
    <s v="Phone"/>
    <m/>
    <m/>
    <n v="500000"/>
    <x v="0"/>
    <x v="0"/>
    <x v="0"/>
  </r>
  <r>
    <n v="89"/>
    <s v="23.03.12"/>
    <x v="2"/>
    <s v="Refreshment"/>
    <m/>
    <m/>
    <n v="20000"/>
    <x v="0"/>
    <x v="0"/>
    <x v="0"/>
  </r>
  <r>
    <n v="89"/>
    <s v="23.03.12"/>
    <x v="2"/>
    <s v="Refreshment"/>
    <m/>
    <m/>
    <n v="20000"/>
    <x v="0"/>
    <x v="0"/>
    <x v="0"/>
  </r>
  <r>
    <n v="89"/>
    <s v="23.03.12"/>
    <x v="2"/>
    <s v="Supplies"/>
    <m/>
    <m/>
    <n v="26500"/>
    <x v="0"/>
    <x v="0"/>
    <x v="0"/>
  </r>
  <r>
    <n v="89"/>
    <s v="23.03.12"/>
    <x v="2"/>
    <s v="Stationery"/>
    <m/>
    <m/>
    <n v="184000"/>
    <x v="0"/>
    <x v="0"/>
    <x v="0"/>
  </r>
  <r>
    <n v="89"/>
    <s v="23.03.12"/>
    <x v="2"/>
    <s v="UPS"/>
    <m/>
    <m/>
    <n v="435000"/>
    <x v="0"/>
    <x v="0"/>
    <x v="0"/>
  </r>
  <r>
    <n v="89"/>
    <s v="23.03.12"/>
    <x v="2"/>
    <s v="Phone"/>
    <m/>
    <m/>
    <n v="1000000"/>
    <x v="0"/>
    <x v="0"/>
    <x v="0"/>
  </r>
  <r>
    <n v="89"/>
    <s v="23.03.12"/>
    <x v="2"/>
    <s v="Refreshment"/>
    <m/>
    <m/>
    <n v="165400"/>
    <x v="0"/>
    <x v="0"/>
    <x v="0"/>
  </r>
  <r>
    <n v="89"/>
    <s v="23.03.12"/>
    <x v="2"/>
    <s v="Refreshment"/>
    <m/>
    <m/>
    <n v="8200"/>
    <x v="0"/>
    <x v="0"/>
    <x v="0"/>
  </r>
  <r>
    <n v="89"/>
    <s v="23.03.12"/>
    <x v="2"/>
    <s v="Refreshment"/>
    <m/>
    <m/>
    <n v="8000"/>
    <x v="0"/>
    <x v="0"/>
    <x v="0"/>
  </r>
  <r>
    <n v="89"/>
    <s v="23.03.12"/>
    <x v="2"/>
    <s v="Equipments"/>
    <m/>
    <m/>
    <n v="1061000"/>
    <x v="0"/>
    <x v="0"/>
    <x v="0"/>
  </r>
  <r>
    <n v="89"/>
    <s v="23.03.12"/>
    <x v="2"/>
    <s v="Stationery"/>
    <m/>
    <m/>
    <n v="109900"/>
    <x v="0"/>
    <x v="0"/>
    <x v="0"/>
  </r>
  <r>
    <n v="83"/>
    <s v="28.03.12"/>
    <x v="4"/>
    <s v="Drug Logistics"/>
    <s v="Drug Logistics"/>
    <s v="Drug Logistics"/>
    <n v="651998.34"/>
    <x v="1"/>
    <x v="1"/>
    <x v="0"/>
  </r>
  <r>
    <n v="84"/>
    <s v="30.03.12"/>
    <x v="4"/>
    <s v="Drug Logistics"/>
    <s v="Drug Logistics"/>
    <s v="Drug Logistics"/>
    <n v="407412"/>
    <x v="1"/>
    <x v="1"/>
    <x v="0"/>
  </r>
  <r>
    <n v="85"/>
    <s v=" 11.04.12"/>
    <x v="5"/>
    <s v="Agency Fees &amp; Custom Clearance/Storage/Transportation"/>
    <s v="Best Services Ltd"/>
    <s v="05.04.12"/>
    <n v="7215445"/>
    <x v="1"/>
    <x v="1"/>
    <x v="1"/>
  </r>
  <r>
    <s v="MAIN/TISS/969"/>
    <s v=" 07/06/2012"/>
    <x v="6"/>
    <s v="Transfer for PZQ distribution (MDA) to 226 P/Schools in Mbozi District"/>
    <m/>
    <m/>
    <n v="39245000"/>
    <x v="2"/>
    <x v="2"/>
    <x v="1"/>
  </r>
  <r>
    <n v="86"/>
    <s v="21.06.12"/>
    <x v="2"/>
    <s v="Medical Test Equipment"/>
    <s v="KUEHNE + NAGEL"/>
    <s v="08.06.12"/>
    <n v="9042512.1999999993"/>
    <x v="1"/>
    <x v="1"/>
    <x v="1"/>
  </r>
  <r>
    <n v="87"/>
    <s v="04.07.12"/>
    <x v="0"/>
    <s v="Insurance"/>
    <s v="Citizen Insurance Consult"/>
    <s v="03.07.12"/>
    <n v="2880000"/>
    <x v="0"/>
    <x v="0"/>
    <x v="1"/>
  </r>
  <r>
    <n v="88"/>
    <s v="11.07.12"/>
    <x v="5"/>
    <s v="Agency Fees &amp; Custom Clearance"/>
    <s v="Best Services Ltd"/>
    <s v="10.07.12"/>
    <n v="7169678"/>
    <x v="1"/>
    <x v="1"/>
    <x v="1"/>
  </r>
  <r>
    <n v="91"/>
    <s v=" 03.04.12"/>
    <x v="0"/>
    <s v="Fuel"/>
    <s v="Oil Com Service Station, Dar es Salaam"/>
    <s v=" 04.04.12"/>
    <n v="180000"/>
    <x v="0"/>
    <x v="0"/>
    <x v="1"/>
  </r>
  <r>
    <n v="91"/>
    <s v=" 03.04.12"/>
    <x v="0"/>
    <s v="Fuel"/>
    <s v="National Oil (T) Ltd, Kibaha"/>
    <s v=" 12.04.12"/>
    <n v="188000"/>
    <x v="0"/>
    <x v="0"/>
    <x v="1"/>
  </r>
  <r>
    <n v="91"/>
    <s v=" 03.04.12"/>
    <x v="0"/>
    <s v="Vehicle repairs"/>
    <s v="Lukani Investment "/>
    <s v=" 15.04.12"/>
    <n v="1478000"/>
    <x v="0"/>
    <x v="0"/>
    <x v="1"/>
  </r>
  <r>
    <n v="91"/>
    <s v=" 03.04.12"/>
    <x v="0"/>
    <s v="Fuel"/>
    <s v="Oryx Service Station"/>
    <s v=" 20.04.12"/>
    <n v="187000"/>
    <x v="0"/>
    <x v="0"/>
    <x v="1"/>
  </r>
  <r>
    <n v="91"/>
    <s v=" 03.04.12"/>
    <x v="0"/>
    <s v="Fuel"/>
    <s v="Roadway Filling Station"/>
    <s v=" 27.04.12"/>
    <n v="188000"/>
    <x v="0"/>
    <x v="0"/>
    <x v="1"/>
  </r>
  <r>
    <n v="91"/>
    <s v=" 03.04.12"/>
    <x v="0"/>
    <s v="Vehicle Parking"/>
    <s v="Masjid Islamiya Mbagala"/>
    <s v=" 30.04.12"/>
    <n v="25000"/>
    <x v="0"/>
    <x v="0"/>
    <x v="1"/>
  </r>
  <r>
    <n v="91"/>
    <s v=" 03.04.12"/>
    <x v="1"/>
    <s v="Alllowances"/>
    <s v="SCI staff"/>
    <s v=" 03.04.12"/>
    <n v="100000"/>
    <x v="0"/>
    <x v="0"/>
    <x v="1"/>
  </r>
  <r>
    <n v="91"/>
    <s v=" 03.04.12"/>
    <x v="1"/>
    <s v="Alllowances"/>
    <s v="NGDOs-NTD Meeting"/>
    <s v=" 03.04.12"/>
    <n v="420000"/>
    <x v="0"/>
    <x v="0"/>
    <x v="1"/>
  </r>
  <r>
    <n v="91"/>
    <s v=" 03.04.12"/>
    <x v="1"/>
    <s v="Alllowances"/>
    <s v="NGDOs-NTD Meeting (Drivers)"/>
    <s v=" 03.04.12"/>
    <n v="40000"/>
    <x v="0"/>
    <x v="0"/>
    <x v="1"/>
  </r>
  <r>
    <n v="91"/>
    <s v=" 03.04.12"/>
    <x v="1"/>
    <s v="Perdiem"/>
    <s v="SCI staff"/>
    <s v=" 09.04.12"/>
    <n v="1050000"/>
    <x v="0"/>
    <x v="0"/>
    <x v="1"/>
  </r>
  <r>
    <n v="91"/>
    <s v=" 03.04.12"/>
    <x v="1"/>
    <s v="Salaries"/>
    <s v="SCI staff"/>
    <s v=" 27.04.12"/>
    <n v="960000"/>
    <x v="3"/>
    <x v="0"/>
    <x v="1"/>
  </r>
  <r>
    <n v="91"/>
    <s v=" 03.04.12"/>
    <x v="1"/>
    <s v="Salaries"/>
    <s v="SCI staff"/>
    <s v=" 27.04.12"/>
    <n v="720000"/>
    <x v="3"/>
    <x v="0"/>
    <x v="1"/>
  </r>
  <r>
    <n v="91"/>
    <s v=" 03.04.12"/>
    <x v="1"/>
    <s v="Salaries"/>
    <s v="SCI staff"/>
    <s v=" 27.04.12"/>
    <n v="720000"/>
    <x v="3"/>
    <x v="0"/>
    <x v="1"/>
  </r>
  <r>
    <n v="91"/>
    <s v=" 03.04.12"/>
    <x v="3"/>
    <s v="Internet, phone for coordination"/>
    <s v="AS MM CALL SERVICE"/>
    <s v=" 05.04.12"/>
    <n v="700000"/>
    <x v="0"/>
    <x v="0"/>
    <x v="1"/>
  </r>
  <r>
    <n v="91"/>
    <s v=" 03.04.12"/>
    <x v="3"/>
    <s v="Projector"/>
    <s v="DHL"/>
    <s v="19.04.12"/>
    <n v="274900"/>
    <x v="0"/>
    <x v="0"/>
    <x v="1"/>
  </r>
  <r>
    <n v="91"/>
    <s v=" 03.04.12"/>
    <x v="3"/>
    <s v="Conference room"/>
    <s v="RCHS Building - Muhimbili"/>
    <s v=" 16.04.12"/>
    <n v="40000"/>
    <x v="0"/>
    <x v="0"/>
    <x v="1"/>
  </r>
  <r>
    <n v="91"/>
    <s v=" 03.04.12"/>
    <x v="2"/>
    <s v="Refreshment"/>
    <s v="New Zahir Restaurant"/>
    <s v=" 03.04.12"/>
    <n v="78000"/>
    <x v="0"/>
    <x v="0"/>
    <x v="1"/>
  </r>
  <r>
    <n v="91"/>
    <s v=" 03.04.12"/>
    <x v="2"/>
    <s v="Refreshment"/>
    <s v="Gelas A. Mlassani"/>
    <s v=" 03.04.12"/>
    <n v="15000"/>
    <x v="0"/>
    <x v="0"/>
    <x v="1"/>
  </r>
  <r>
    <n v="91"/>
    <s v=" 03.04.12"/>
    <x v="2"/>
    <s v="Refreshment"/>
    <s v="New Zahir Restaurant"/>
    <s v=" 05.04.12"/>
    <n v="20000"/>
    <x v="0"/>
    <x v="0"/>
    <x v="1"/>
  </r>
  <r>
    <n v="91"/>
    <s v=" 03.04.12"/>
    <x v="2"/>
    <s v="Supplies"/>
    <s v="Evans A. Electronics Supplies"/>
    <s v=" 05.04.12"/>
    <n v="15000"/>
    <x v="0"/>
    <x v="0"/>
    <x v="1"/>
  </r>
  <r>
    <n v="91"/>
    <s v=" 03.04.12"/>
    <x v="2"/>
    <s v="Refreshment"/>
    <s v="New Zahir Restaurant"/>
    <s v=" 17.04.12"/>
    <n v="20000"/>
    <x v="0"/>
    <x v="0"/>
    <x v="1"/>
  </r>
  <r>
    <n v="91"/>
    <s v=" 03.04.12"/>
    <x v="2"/>
    <s v="Refreshment"/>
    <s v="New Zahir Restaurant"/>
    <s v=" 20.04.12"/>
    <n v="20000"/>
    <x v="0"/>
    <x v="0"/>
    <x v="1"/>
  </r>
  <r>
    <n v="91"/>
    <s v=" 03.04.12"/>
    <x v="0"/>
    <s v="Fuel"/>
    <s v="BP Dar es salaam Filling Station"/>
    <s v=" 01.06.12"/>
    <n v="111000"/>
    <x v="0"/>
    <x v="0"/>
    <x v="1"/>
  </r>
  <r>
    <n v="91"/>
    <s v=" 03.04.12"/>
    <x v="0"/>
    <s v="Fuel"/>
    <s v="BP Filling Station"/>
    <s v="05.06.12"/>
    <n v="115000"/>
    <x v="0"/>
    <x v="0"/>
    <x v="1"/>
  </r>
  <r>
    <n v="91"/>
    <s v=" 03.04.12"/>
    <x v="0"/>
    <s v="Vehicle repairs"/>
    <s v="Lukani Investment "/>
    <s v=" 08.06.12"/>
    <n v="4950000"/>
    <x v="0"/>
    <x v="0"/>
    <x v="1"/>
  </r>
  <r>
    <n v="91"/>
    <s v=" 03.04.12"/>
    <x v="0"/>
    <s v="Central Administartion"/>
    <s v="BP Dar es salaam Filling Station"/>
    <s v=" 11.06.12"/>
    <n v="110000"/>
    <x v="0"/>
    <x v="0"/>
    <x v="1"/>
  </r>
  <r>
    <n v="91"/>
    <s v=" 03.04.12"/>
    <x v="0"/>
    <s v="Fuel"/>
    <s v="BP Dar es salaam Filling Station"/>
    <s v="15.06.12"/>
    <n v="187000"/>
    <x v="0"/>
    <x v="0"/>
    <x v="1"/>
  </r>
  <r>
    <n v="91"/>
    <s v=" 03.04.12"/>
    <x v="0"/>
    <s v="Vehicle Parking"/>
    <s v="Masjid Islamiya Mbagala"/>
    <s v=" 15.06.12"/>
    <n v="15000"/>
    <x v="0"/>
    <x v="0"/>
    <x v="1"/>
  </r>
  <r>
    <n v="91"/>
    <s v=" 03.04.12"/>
    <x v="3"/>
    <s v="Internet, phone for coordination"/>
    <s v="AS MM CALL SERVICE"/>
    <s v=" 01.06.12"/>
    <n v="500000"/>
    <x v="0"/>
    <x v="0"/>
    <x v="1"/>
  </r>
  <r>
    <n v="91"/>
    <s v=" 03.04.12"/>
    <x v="2"/>
    <s v="Toner HP "/>
    <s v="B &amp; F Stationery"/>
    <s v=" 04.06.12"/>
    <n v="1600000"/>
    <x v="0"/>
    <x v="0"/>
    <x v="1"/>
  </r>
  <r>
    <n v="91"/>
    <s v=" 03.04.12"/>
    <x v="2"/>
    <s v="Refreshment"/>
    <s v="New Zahir Restaurant"/>
    <s v=" 07.06.12"/>
    <n v="20000"/>
    <x v="0"/>
    <x v="0"/>
    <x v="1"/>
  </r>
  <r>
    <n v="91"/>
    <s v=" 03.04.12"/>
    <x v="2"/>
    <s v="Refreshment"/>
    <s v="New Zahir Restaurant"/>
    <s v=" 11.06.12"/>
    <n v="9100"/>
    <x v="0"/>
    <x v="0"/>
    <x v="1"/>
  </r>
  <r>
    <n v="91"/>
    <s v=" 03.04.12"/>
    <x v="2"/>
    <s v="Stationery"/>
    <s v="Tahfif School Supplies Ltd"/>
    <s v=" 13.06.12"/>
    <n v="5000"/>
    <x v="0"/>
    <x v="0"/>
    <x v="1"/>
  </r>
  <r>
    <n v="91"/>
    <s v=" 03.04.12"/>
    <x v="0"/>
    <s v="Fuel"/>
    <s v="Oil Com Service Station "/>
    <s v=" 02.05.12"/>
    <n v="183000"/>
    <x v="0"/>
    <x v="0"/>
    <x v="1"/>
  </r>
  <r>
    <n v="91"/>
    <s v=" 03.04.12"/>
    <x v="0"/>
    <s v="Fuel"/>
    <s v="Total Service Station "/>
    <s v=" 07.05.12"/>
    <n v="175000"/>
    <x v="0"/>
    <x v="0"/>
    <x v="1"/>
  </r>
  <r>
    <n v="91"/>
    <s v=" 03.04.12"/>
    <x v="0"/>
    <s v="Oryx motor oil"/>
    <s v="Oryx Pwani Service Station"/>
    <s v=" 09.05.12"/>
    <n v="18000"/>
    <x v="0"/>
    <x v="0"/>
    <x v="1"/>
  </r>
  <r>
    <n v="91"/>
    <s v=" 03.04.12"/>
    <x v="0"/>
    <s v="Fuel"/>
    <s v="Bp Bashiru Filling Station"/>
    <s v=" 09.05.12"/>
    <n v="144000"/>
    <x v="0"/>
    <x v="0"/>
    <x v="1"/>
  </r>
  <r>
    <n v="91"/>
    <s v=" 03.04.12"/>
    <x v="0"/>
    <s v="Fuel"/>
    <s v="Bp Dar es Salaam Filling Station"/>
    <s v=" 12.05.12"/>
    <n v="162000"/>
    <x v="0"/>
    <x v="0"/>
    <x v="1"/>
  </r>
  <r>
    <n v="91"/>
    <s v=" 03.04.12"/>
    <x v="0"/>
    <s v="Fuel"/>
    <s v="Total Service Station "/>
    <s v=" 17.05.12"/>
    <n v="182000"/>
    <x v="0"/>
    <x v="0"/>
    <x v="1"/>
  </r>
  <r>
    <n v="91"/>
    <s v=" 03.04.12"/>
    <x v="0"/>
    <s v="Fuel"/>
    <s v="Oryx Pwani Service Station"/>
    <s v=" 23.05.12"/>
    <n v="183000"/>
    <x v="0"/>
    <x v="0"/>
    <x v="1"/>
  </r>
  <r>
    <n v="91"/>
    <s v=" 03.04.12"/>
    <x v="0"/>
    <s v="Vehicle Parking"/>
    <s v="Masjid Islamiya Mbagala"/>
    <s v=" 31.05.12"/>
    <n v="24000"/>
    <x v="0"/>
    <x v="0"/>
    <x v="1"/>
  </r>
  <r>
    <n v="91"/>
    <s v=" 03.04.12"/>
    <x v="1"/>
    <s v="Allowance"/>
    <s v="SCI staff"/>
    <s v="07.05.12"/>
    <n v="470000"/>
    <x v="0"/>
    <x v="0"/>
    <x v="1"/>
  </r>
  <r>
    <n v="91"/>
    <s v=" 03.04.12"/>
    <x v="1"/>
    <s v="Perdiem"/>
    <s v="SCI staff"/>
    <s v="28.05.12"/>
    <n v="260000"/>
    <x v="4"/>
    <x v="3"/>
    <x v="1"/>
  </r>
  <r>
    <n v="91"/>
    <s v=" 03.04.12"/>
    <x v="1"/>
    <s v="Salaries"/>
    <s v="SCI staff"/>
    <s v=" 28.05.12"/>
    <n v="960000"/>
    <x v="0"/>
    <x v="0"/>
    <x v="1"/>
  </r>
  <r>
    <n v="91"/>
    <s v=" 03.04.12"/>
    <x v="1"/>
    <s v="Salaries"/>
    <s v="SCI staff"/>
    <s v=" 28.05.12"/>
    <n v="720000"/>
    <x v="0"/>
    <x v="0"/>
    <x v="1"/>
  </r>
  <r>
    <n v="91"/>
    <s v=" 03.04.12"/>
    <x v="1"/>
    <s v="Salaries"/>
    <s v="SCI staff"/>
    <s v=" 28.05.12"/>
    <n v="720000"/>
    <x v="0"/>
    <x v="0"/>
    <x v="1"/>
  </r>
  <r>
    <n v="91"/>
    <s v=" 03.04.12"/>
    <x v="3"/>
    <s v="Internet, phone for coordination"/>
    <s v="AS MM CALL SERVICE"/>
    <s v=" 07.05.12"/>
    <n v="700000"/>
    <x v="0"/>
    <x v="0"/>
    <x v="1"/>
  </r>
  <r>
    <n v="91"/>
    <s v=" 03.04.12"/>
    <x v="3"/>
    <s v="Refreshment"/>
    <s v="New Zahir Restaurant"/>
    <s v=" 15.05.12"/>
    <n v="25000"/>
    <x v="0"/>
    <x v="0"/>
    <x v="1"/>
  </r>
  <r>
    <n v="91"/>
    <s v=" 03.04.12"/>
    <x v="3"/>
    <s v="Refreshment"/>
    <s v="New Zahir Restaurant"/>
    <s v=" 13.05.12"/>
    <n v="13000"/>
    <x v="0"/>
    <x v="0"/>
    <x v="1"/>
  </r>
  <r>
    <n v="92"/>
    <s v="25.06.12"/>
    <x v="0"/>
    <s v="Fuel"/>
    <s v="BP Filling Station"/>
    <m/>
    <n v="184000"/>
    <x v="0"/>
    <x v="0"/>
    <x v="1"/>
  </r>
  <r>
    <n v="92"/>
    <s v="25.06.12"/>
    <x v="0"/>
    <s v="Fuel"/>
    <s v="BP Filling Station"/>
    <m/>
    <n v="182000"/>
    <x v="0"/>
    <x v="0"/>
    <x v="1"/>
  </r>
  <r>
    <n v="92"/>
    <s v="25.06.12"/>
    <x v="0"/>
    <s v="Fuel"/>
    <s v="BP Filling Station"/>
    <m/>
    <n v="180000"/>
    <x v="0"/>
    <x v="0"/>
    <x v="1"/>
  </r>
  <r>
    <n v="92"/>
    <s v="25.06.12"/>
    <x v="0"/>
    <s v="Vehicle repairs"/>
    <m/>
    <m/>
    <n v="455000"/>
    <x v="0"/>
    <x v="0"/>
    <x v="1"/>
  </r>
  <r>
    <n v="92"/>
    <s v="25.06.12"/>
    <x v="0"/>
    <s v="Fuel"/>
    <s v="BP Filling Station"/>
    <m/>
    <n v="181000"/>
    <x v="0"/>
    <x v="0"/>
    <x v="1"/>
  </r>
  <r>
    <n v="92"/>
    <s v="25.06.12"/>
    <x v="0"/>
    <s v="Fuel"/>
    <s v="BP Filling Station"/>
    <m/>
    <n v="127000"/>
    <x v="0"/>
    <x v="0"/>
    <x v="1"/>
  </r>
  <r>
    <n v="92"/>
    <s v="25.06.12"/>
    <x v="0"/>
    <s v="Vehicle repairs"/>
    <m/>
    <m/>
    <n v="1640000"/>
    <x v="0"/>
    <x v="0"/>
    <x v="1"/>
  </r>
  <r>
    <n v="92"/>
    <s v="25.06.12"/>
    <x v="0"/>
    <s v="Vehicle log book"/>
    <m/>
    <m/>
    <n v="4000"/>
    <x v="0"/>
    <x v="0"/>
    <x v="1"/>
  </r>
  <r>
    <n v="92"/>
    <s v="25.06.12"/>
    <x v="0"/>
    <s v="Vehicle PDI"/>
    <m/>
    <m/>
    <n v="396480"/>
    <x v="0"/>
    <x v="0"/>
    <x v="1"/>
  </r>
  <r>
    <n v="92"/>
    <s v="25.06.12"/>
    <x v="0"/>
    <s v="Fuel"/>
    <m/>
    <m/>
    <n v="174352"/>
    <x v="0"/>
    <x v="0"/>
    <x v="1"/>
  </r>
  <r>
    <n v="92"/>
    <s v="25.06.12"/>
    <x v="0"/>
    <s v="Mul-T-Lock"/>
    <m/>
    <m/>
    <n v="882168"/>
    <x v="0"/>
    <x v="0"/>
    <x v="1"/>
  </r>
  <r>
    <n v="92"/>
    <s v="25.06.12"/>
    <x v="0"/>
    <s v="Vehicle Parking"/>
    <m/>
    <m/>
    <n v="25000"/>
    <x v="0"/>
    <x v="0"/>
    <x v="1"/>
  </r>
  <r>
    <n v="92"/>
    <s v="25.06.12"/>
    <x v="1"/>
    <s v="Salaries"/>
    <s v="SCI staff"/>
    <m/>
    <n v="960000"/>
    <x v="0"/>
    <x v="0"/>
    <x v="1"/>
  </r>
  <r>
    <n v="92"/>
    <s v="25.06.12"/>
    <x v="1"/>
    <s v="Salaries"/>
    <s v="SCI staff"/>
    <m/>
    <n v="720000"/>
    <x v="0"/>
    <x v="0"/>
    <x v="1"/>
  </r>
  <r>
    <n v="92"/>
    <s v="25.06.12"/>
    <x v="1"/>
    <s v="Salaries"/>
    <s v="SCI staff"/>
    <m/>
    <n v="720000"/>
    <x v="0"/>
    <x v="0"/>
    <x v="1"/>
  </r>
  <r>
    <n v="92"/>
    <s v="25.06.12"/>
    <x v="3"/>
    <s v="Internet, phone for coordination"/>
    <m/>
    <m/>
    <n v="450000"/>
    <x v="0"/>
    <x v="0"/>
    <x v="1"/>
  </r>
  <r>
    <n v="92"/>
    <s v="25.06.12"/>
    <x v="2"/>
    <s v="Refreshment"/>
    <m/>
    <m/>
    <n v="13700"/>
    <x v="0"/>
    <x v="0"/>
    <x v="1"/>
  </r>
  <r>
    <n v="92"/>
    <s v="25.06.12"/>
    <x v="2"/>
    <s v="Mortice Lock"/>
    <m/>
    <m/>
    <n v="38000"/>
    <x v="0"/>
    <x v="0"/>
    <x v="1"/>
  </r>
  <r>
    <n v="92"/>
    <s v="25.06.12"/>
    <x v="2"/>
    <s v="Mortice Lock Fitting"/>
    <m/>
    <m/>
    <n v="23000"/>
    <x v="0"/>
    <x v="0"/>
    <x v="1"/>
  </r>
  <r>
    <n v="92"/>
    <s v="25.06.12"/>
    <x v="2"/>
    <s v="Refreshment"/>
    <m/>
    <m/>
    <n v="35000"/>
    <x v="0"/>
    <x v="0"/>
    <x v="1"/>
  </r>
  <r>
    <n v="92"/>
    <s v="25.06.12"/>
    <x v="2"/>
    <s v="Refreshment"/>
    <m/>
    <m/>
    <n v="23000"/>
    <x v="0"/>
    <x v="0"/>
    <x v="1"/>
  </r>
  <r>
    <n v="92"/>
    <s v="25.06.12"/>
    <x v="2"/>
    <s v="Photograph"/>
    <m/>
    <m/>
    <n v="30000"/>
    <x v="0"/>
    <x v="0"/>
    <x v="1"/>
  </r>
  <r>
    <n v="92"/>
    <s v="25.06.12"/>
    <x v="2"/>
    <s v="Extention cable"/>
    <m/>
    <m/>
    <n v="16000"/>
    <x v="0"/>
    <x v="0"/>
    <x v="1"/>
  </r>
  <r>
    <n v="92"/>
    <s v="25.06.12"/>
    <x v="0"/>
    <s v="Fuel"/>
    <m/>
    <m/>
    <n v="189000"/>
    <x v="0"/>
    <x v="0"/>
    <x v="1"/>
  </r>
  <r>
    <n v="92"/>
    <s v="25.06.12"/>
    <x v="0"/>
    <s v="Fuel"/>
    <m/>
    <m/>
    <n v="185000"/>
    <x v="0"/>
    <x v="0"/>
    <x v="1"/>
  </r>
  <r>
    <n v="92"/>
    <s v="25.06.12"/>
    <x v="0"/>
    <s v="Vehicle Registration"/>
    <m/>
    <m/>
    <n v="50000"/>
    <x v="0"/>
    <x v="0"/>
    <x v="1"/>
  </r>
  <r>
    <n v="92"/>
    <s v="25.06.12"/>
    <x v="0"/>
    <s v="Vehicle Registration"/>
    <m/>
    <m/>
    <n v="50000"/>
    <x v="0"/>
    <x v="0"/>
    <x v="1"/>
  </r>
  <r>
    <n v="92"/>
    <s v="25.06.12"/>
    <x v="0"/>
    <s v="Vehicle Parking"/>
    <m/>
    <m/>
    <n v="15000"/>
    <x v="0"/>
    <x v="0"/>
    <x v="1"/>
  </r>
  <r>
    <n v="92"/>
    <s v="30.07.12"/>
    <x v="1"/>
    <s v="Salaries"/>
    <s v="SCI staff"/>
    <m/>
    <n v="960000"/>
    <x v="0"/>
    <x v="0"/>
    <x v="1"/>
  </r>
  <r>
    <n v="92"/>
    <s v="30.07.12"/>
    <x v="1"/>
    <s v="Salaries"/>
    <s v="SCI staff"/>
    <m/>
    <n v="720000"/>
    <x v="0"/>
    <x v="0"/>
    <x v="1"/>
  </r>
  <r>
    <n v="92"/>
    <s v="30.07.12"/>
    <x v="1"/>
    <s v="Salaries"/>
    <s v="SCI staff"/>
    <m/>
    <n v="720000"/>
    <x v="0"/>
    <x v="0"/>
    <x v="1"/>
  </r>
  <r>
    <n v="92"/>
    <s v="25.06.12"/>
    <x v="3"/>
    <s v="Internet, phone for coordination"/>
    <m/>
    <m/>
    <n v="450000"/>
    <x v="0"/>
    <x v="0"/>
    <x v="1"/>
  </r>
  <r>
    <n v="92"/>
    <s v="25.06.12"/>
    <x v="2"/>
    <s v="Air Conditioner"/>
    <m/>
    <m/>
    <n v="65000"/>
    <x v="0"/>
    <x v="0"/>
    <x v="1"/>
  </r>
  <r>
    <n v="92"/>
    <s v="25.06.12"/>
    <x v="2"/>
    <s v="Computer Service an Repair"/>
    <m/>
    <m/>
    <n v="336300"/>
    <x v="4"/>
    <x v="3"/>
    <x v="1"/>
  </r>
  <r>
    <n v="93"/>
    <s v="21.07.12"/>
    <x v="0"/>
    <s v="Fuel"/>
    <m/>
    <m/>
    <n v="100000"/>
    <x v="4"/>
    <x v="3"/>
    <x v="1"/>
  </r>
  <r>
    <n v="93"/>
    <s v="21.07.12"/>
    <x v="0"/>
    <s v="Fuel"/>
    <m/>
    <m/>
    <n v="100000"/>
    <x v="4"/>
    <x v="3"/>
    <x v="1"/>
  </r>
  <r>
    <n v="93"/>
    <s v="21.07.12"/>
    <x v="0"/>
    <s v="Fuel"/>
    <m/>
    <m/>
    <n v="40000"/>
    <x v="4"/>
    <x v="3"/>
    <x v="1"/>
  </r>
  <r>
    <n v="93"/>
    <s v="21.07.12"/>
    <x v="0"/>
    <s v="Fuel"/>
    <m/>
    <m/>
    <n v="60000"/>
    <x v="4"/>
    <x v="3"/>
    <x v="1"/>
  </r>
  <r>
    <n v="93"/>
    <s v="21.07.12"/>
    <x v="0"/>
    <s v="Fuel"/>
    <m/>
    <m/>
    <n v="120000"/>
    <x v="4"/>
    <x v="3"/>
    <x v="1"/>
  </r>
  <r>
    <n v="93"/>
    <s v="21.07.12"/>
    <x v="0"/>
    <s v="Return travel tickets"/>
    <m/>
    <m/>
    <n v="1592200"/>
    <x v="4"/>
    <x v="3"/>
    <x v="1"/>
  </r>
  <r>
    <n v="93"/>
    <s v="21.07.12"/>
    <x v="0"/>
    <s v="Fuel"/>
    <m/>
    <m/>
    <n v="102000"/>
    <x v="4"/>
    <x v="3"/>
    <x v="1"/>
  </r>
  <r>
    <n v="93"/>
    <s v="21.07.12"/>
    <x v="0"/>
    <s v="Fuel"/>
    <m/>
    <m/>
    <n v="102000"/>
    <x v="4"/>
    <x v="3"/>
    <x v="1"/>
  </r>
  <r>
    <n v="93"/>
    <s v="21.07.12"/>
    <x v="0"/>
    <s v="Fuel"/>
    <m/>
    <m/>
    <n v="102000"/>
    <x v="4"/>
    <x v="3"/>
    <x v="1"/>
  </r>
  <r>
    <n v="93"/>
    <s v="21.07.12"/>
    <x v="1"/>
    <s v="Allowances"/>
    <s v="SCI staff"/>
    <m/>
    <n v="600000"/>
    <x v="4"/>
    <x v="3"/>
    <x v="1"/>
  </r>
  <r>
    <n v="93"/>
    <s v="21.07.12"/>
    <x v="1"/>
    <s v="Perdiem"/>
    <s v="RSHC &amp; DSHC"/>
    <m/>
    <n v="2160000"/>
    <x v="4"/>
    <x v="3"/>
    <x v="1"/>
  </r>
  <r>
    <n v="93"/>
    <s v="21.07.12"/>
    <x v="1"/>
    <s v="Perdiem"/>
    <s v="RSHC &amp; DSHC"/>
    <m/>
    <n v="6400000"/>
    <x v="4"/>
    <x v="3"/>
    <x v="1"/>
  </r>
  <r>
    <n v="93"/>
    <s v="21.07.12"/>
    <x v="1"/>
    <s v="Perdiem"/>
    <s v="Secretary MOHSW"/>
    <m/>
    <n v="620000"/>
    <x v="4"/>
    <x v="3"/>
    <x v="1"/>
  </r>
  <r>
    <n v="93"/>
    <s v="21.07.12"/>
    <x v="1"/>
    <s v="Perdiem"/>
    <s v="SCI staff"/>
    <m/>
    <n v="520000"/>
    <x v="4"/>
    <x v="3"/>
    <x v="1"/>
  </r>
  <r>
    <n v="93"/>
    <s v="21.07.12"/>
    <x v="1"/>
    <s v="Perdiem"/>
    <s v="Facilitators"/>
    <m/>
    <n v="2240000"/>
    <x v="4"/>
    <x v="3"/>
    <x v="1"/>
  </r>
  <r>
    <n v="93"/>
    <s v="21.07.12"/>
    <x v="1"/>
    <s v="Perdiem"/>
    <s v="Facilitators"/>
    <m/>
    <n v="1120000"/>
    <x v="4"/>
    <x v="3"/>
    <x v="1"/>
  </r>
  <r>
    <n v="93"/>
    <s v="21.07.12"/>
    <x v="1"/>
    <s v="Perdiem"/>
    <s v="SCI staff"/>
    <m/>
    <n v="260000"/>
    <x v="4"/>
    <x v="3"/>
    <x v="1"/>
  </r>
  <r>
    <n v="93"/>
    <s v="21.07.12"/>
    <x v="1"/>
    <s v="Perdiem"/>
    <s v="Secretary MOHSW"/>
    <m/>
    <n v="310000"/>
    <x v="4"/>
    <x v="3"/>
    <x v="1"/>
  </r>
  <r>
    <n v="93"/>
    <s v="21.07.12"/>
    <x v="3"/>
    <s v="Internet, phone for coordination"/>
    <m/>
    <m/>
    <n v="100000"/>
    <x v="4"/>
    <x v="3"/>
    <x v="1"/>
  </r>
  <r>
    <n v="93"/>
    <s v="21.07.12"/>
    <x v="2"/>
    <s v="Stationery"/>
    <m/>
    <m/>
    <n v="191800"/>
    <x v="4"/>
    <x v="3"/>
    <x v="1"/>
  </r>
  <r>
    <n v="93"/>
    <s v="21.07.12"/>
    <x v="2"/>
    <s v="Stationery"/>
    <m/>
    <m/>
    <n v="65000"/>
    <x v="4"/>
    <x v="3"/>
    <x v="1"/>
  </r>
  <r>
    <n v="93"/>
    <s v="21.07.12"/>
    <x v="2"/>
    <s v="Conference hall &amp; Refreshment"/>
    <m/>
    <m/>
    <n v="4095000"/>
    <x v="4"/>
    <x v="3"/>
    <x v="1"/>
  </r>
  <r>
    <n v="94"/>
    <s v=" 10.08.12"/>
    <x v="0"/>
    <s v="Fuel"/>
    <s v="BP Ocean Road"/>
    <s v=" 06.06.12"/>
    <n v="160000"/>
    <x v="0"/>
    <x v="0"/>
    <x v="1"/>
  </r>
  <r>
    <n v="94"/>
    <s v=" 10.08.12"/>
    <x v="0"/>
    <s v="Fuel"/>
    <s v="BP Ocean Road"/>
    <s v=" 13.08.12"/>
    <n v="156000"/>
    <x v="0"/>
    <x v="0"/>
    <x v="1"/>
  </r>
  <r>
    <n v="94"/>
    <s v=" 10.08.12"/>
    <x v="0"/>
    <s v="Fuel"/>
    <s v="BP Ocean Road"/>
    <s v=" 17.08.12"/>
    <n v="170000"/>
    <x v="0"/>
    <x v="0"/>
    <x v="1"/>
  </r>
  <r>
    <n v="94"/>
    <s v=" 10.08.12"/>
    <x v="0"/>
    <s v="Fuel"/>
    <s v="BP Ocean Road"/>
    <s v=" 24.08.12"/>
    <n v="165000"/>
    <x v="0"/>
    <x v="0"/>
    <x v="1"/>
  </r>
  <r>
    <n v="94"/>
    <s v=" 10.08.12"/>
    <x v="0"/>
    <s v="Fuel"/>
    <s v="Oil Com Service Station"/>
    <s v=" 29.08.12"/>
    <n v="173000"/>
    <x v="0"/>
    <x v="0"/>
    <x v="1"/>
  </r>
  <r>
    <n v="94"/>
    <s v=" 10.08.12"/>
    <x v="0"/>
    <s v="Vehicle Parking"/>
    <s v="Masjid Islamiya Mbagala"/>
    <s v=" 31.08.12"/>
    <n v="31000"/>
    <x v="0"/>
    <x v="0"/>
    <x v="1"/>
  </r>
  <r>
    <n v="94"/>
    <s v=" 10.08.12"/>
    <x v="1"/>
    <s v="Salaries"/>
    <s v="SCI staff"/>
    <s v=" 28.08.12"/>
    <n v="960000"/>
    <x v="0"/>
    <x v="0"/>
    <x v="1"/>
  </r>
  <r>
    <n v="94"/>
    <s v=" 10.08.12"/>
    <x v="1"/>
    <s v="Salaries"/>
    <s v="SCI staff"/>
    <s v=" 28.08.12"/>
    <n v="720000"/>
    <x v="0"/>
    <x v="0"/>
    <x v="1"/>
  </r>
  <r>
    <n v="94"/>
    <s v=" 10.08.12"/>
    <x v="1"/>
    <s v="Salaries"/>
    <s v="SCI staff"/>
    <s v=" 28.08.12"/>
    <n v="720000"/>
    <x v="0"/>
    <x v="0"/>
    <x v="1"/>
  </r>
  <r>
    <n v="94"/>
    <s v=" 10.08.12"/>
    <x v="3"/>
    <s v="Internet, phone for coordination"/>
    <s v="AS MM CALL SERVICE"/>
    <s v="10.08.12"/>
    <n v="450000"/>
    <x v="0"/>
    <x v="0"/>
    <x v="1"/>
  </r>
  <r>
    <n v="94"/>
    <s v=" 10.08.12"/>
    <x v="2"/>
    <s v="Stationery"/>
    <s v="Choice Stationery"/>
    <s v=" 16.08.12"/>
    <n v="450000"/>
    <x v="0"/>
    <x v="0"/>
    <x v="1"/>
  </r>
  <r>
    <n v="94"/>
    <s v="10.08.12"/>
    <x v="0"/>
    <s v="Vehicle repairs"/>
    <m/>
    <m/>
    <n v="99120"/>
    <x v="0"/>
    <x v="0"/>
    <x v="1"/>
  </r>
  <r>
    <n v="94"/>
    <s v="10.08.12"/>
    <x v="0"/>
    <s v="Fuel"/>
    <m/>
    <m/>
    <n v="174000"/>
    <x v="0"/>
    <x v="0"/>
    <x v="1"/>
  </r>
  <r>
    <n v="94"/>
    <s v="10.08.12"/>
    <x v="0"/>
    <s v="Taxi"/>
    <m/>
    <m/>
    <n v="28000"/>
    <x v="0"/>
    <x v="0"/>
    <x v="1"/>
  </r>
  <r>
    <n v="94"/>
    <s v="10.08.12"/>
    <x v="0"/>
    <s v="Taxi"/>
    <m/>
    <m/>
    <n v="5000"/>
    <x v="0"/>
    <x v="0"/>
    <x v="1"/>
  </r>
  <r>
    <n v="94"/>
    <s v="10.08.12"/>
    <x v="0"/>
    <s v="Fuel"/>
    <m/>
    <m/>
    <n v="57000"/>
    <x v="0"/>
    <x v="0"/>
    <x v="1"/>
  </r>
  <r>
    <n v="94"/>
    <s v="10.08.12"/>
    <x v="0"/>
    <s v="Vehicle repairs"/>
    <m/>
    <m/>
    <n v="225498"/>
    <x v="0"/>
    <x v="0"/>
    <x v="1"/>
  </r>
  <r>
    <n v="94"/>
    <s v="10.08.12"/>
    <x v="0"/>
    <s v="Taxi"/>
    <m/>
    <m/>
    <n v="28000"/>
    <x v="0"/>
    <x v="0"/>
    <x v="1"/>
  </r>
  <r>
    <n v="94"/>
    <s v="10.08.12"/>
    <x v="0"/>
    <s v="Taxi"/>
    <m/>
    <m/>
    <n v="5000"/>
    <x v="0"/>
    <x v="0"/>
    <x v="1"/>
  </r>
  <r>
    <n v="94"/>
    <s v="10.08.12"/>
    <x v="0"/>
    <s v="Fuel"/>
    <m/>
    <m/>
    <n v="185000"/>
    <x v="0"/>
    <x v="0"/>
    <x v="1"/>
  </r>
  <r>
    <n v="94"/>
    <s v="10.08.12"/>
    <x v="0"/>
    <s v="Vehicle Canvas Cover and Fire Extinguisher"/>
    <m/>
    <m/>
    <n v="380000"/>
    <x v="0"/>
    <x v="0"/>
    <x v="1"/>
  </r>
  <r>
    <n v="94"/>
    <s v="10.08.12"/>
    <x v="0"/>
    <s v="Fuel"/>
    <m/>
    <m/>
    <n v="180000"/>
    <x v="0"/>
    <x v="0"/>
    <x v="1"/>
  </r>
  <r>
    <n v="94"/>
    <s v="10.08.12"/>
    <x v="0"/>
    <s v="Fuel"/>
    <m/>
    <m/>
    <n v="191000"/>
    <x v="0"/>
    <x v="0"/>
    <x v="1"/>
  </r>
  <r>
    <n v="94"/>
    <s v="10.08.12"/>
    <x v="0"/>
    <s v="Fuel"/>
    <m/>
    <m/>
    <n v="178382"/>
    <x v="0"/>
    <x v="0"/>
    <x v="1"/>
  </r>
  <r>
    <n v="94"/>
    <s v="10.08.12"/>
    <x v="0"/>
    <s v="Fuel"/>
    <m/>
    <m/>
    <n v="185000"/>
    <x v="0"/>
    <x v="0"/>
    <x v="1"/>
  </r>
  <r>
    <n v="94"/>
    <s v="10.08.12"/>
    <x v="0"/>
    <s v="Vehicle Parking"/>
    <m/>
    <m/>
    <n v="29000"/>
    <x v="0"/>
    <x v="0"/>
    <x v="1"/>
  </r>
  <r>
    <n v="94"/>
    <s v="10.08.12"/>
    <x v="3"/>
    <s v="Internet, phone for coordination"/>
    <m/>
    <m/>
    <n v="450000"/>
    <x v="0"/>
    <x v="0"/>
    <x v="1"/>
  </r>
  <r>
    <n v="94"/>
    <s v=" 10.08.12"/>
    <x v="1"/>
    <s v="Salaries"/>
    <s v="SCI staff"/>
    <s v=" 28.08.12"/>
    <n v="960000"/>
    <x v="0"/>
    <x v="0"/>
    <x v="1"/>
  </r>
  <r>
    <n v="94"/>
    <s v=" 10.08.12"/>
    <x v="1"/>
    <s v="Salaries"/>
    <s v="SCI staff"/>
    <s v=" 28.08.12"/>
    <n v="720000"/>
    <x v="0"/>
    <x v="0"/>
    <x v="1"/>
  </r>
  <r>
    <n v="94"/>
    <s v=" 10.08.12"/>
    <x v="1"/>
    <s v="Salaries"/>
    <s v="SCI staff"/>
    <s v=" 28.08.12"/>
    <n v="720000"/>
    <x v="0"/>
    <x v="0"/>
    <x v="1"/>
  </r>
  <r>
    <n v="94"/>
    <s v="10.08.12"/>
    <x v="2"/>
    <s v="Equipments"/>
    <m/>
    <m/>
    <n v="368000"/>
    <x v="0"/>
    <x v="0"/>
    <x v="1"/>
  </r>
  <r>
    <n v="94"/>
    <s v="10.08.12"/>
    <x v="2"/>
    <s v="Refreshment"/>
    <m/>
    <m/>
    <n v="25000"/>
    <x v="0"/>
    <x v="0"/>
    <x v="1"/>
  </r>
  <r>
    <n v="94"/>
    <s v="10.08.12"/>
    <x v="2"/>
    <s v="Refreshment"/>
    <m/>
    <m/>
    <n v="30000"/>
    <x v="0"/>
    <x v="0"/>
    <x v="1"/>
  </r>
  <r>
    <n v="94"/>
    <s v="10.08.12"/>
    <x v="2"/>
    <s v="Refreshment"/>
    <m/>
    <m/>
    <n v="27000"/>
    <x v="0"/>
    <x v="0"/>
    <x v="1"/>
  </r>
  <r>
    <n v="94"/>
    <s v="10.08.12"/>
    <x v="2"/>
    <s v="Refreshment"/>
    <m/>
    <m/>
    <n v="17500"/>
    <x v="0"/>
    <x v="0"/>
    <x v="1"/>
  </r>
  <r>
    <n v="94"/>
    <s v="10.08.12"/>
    <x v="2"/>
    <s v="Refreshment"/>
    <m/>
    <m/>
    <n v="147500"/>
    <x v="0"/>
    <x v="0"/>
    <x v="1"/>
  </r>
  <r>
    <n v="95"/>
    <s v="03.10.12"/>
    <x v="0"/>
    <s v="Fuel"/>
    <m/>
    <m/>
    <n v="175000"/>
    <x v="0"/>
    <x v="0"/>
    <x v="1"/>
  </r>
  <r>
    <n v="95"/>
    <s v="03.10.12"/>
    <x v="0"/>
    <s v="Fuel"/>
    <m/>
    <m/>
    <n v="168000"/>
    <x v="0"/>
    <x v="0"/>
    <x v="1"/>
  </r>
  <r>
    <n v="95"/>
    <s v="03.10.12"/>
    <x v="0"/>
    <s v="Fuel"/>
    <m/>
    <m/>
    <n v="170000"/>
    <x v="0"/>
    <x v="0"/>
    <x v="1"/>
  </r>
  <r>
    <n v="95"/>
    <s v="03.10.12"/>
    <x v="0"/>
    <s v="Fuel"/>
    <m/>
    <m/>
    <n v="174000"/>
    <x v="0"/>
    <x v="0"/>
    <x v="1"/>
  </r>
  <r>
    <n v="95"/>
    <s v="03.10.12"/>
    <x v="0"/>
    <s v="Fuel"/>
    <m/>
    <m/>
    <n v="172000"/>
    <x v="0"/>
    <x v="0"/>
    <x v="1"/>
  </r>
  <r>
    <n v="95"/>
    <s v="03.10.12"/>
    <x v="0"/>
    <s v="Fuel"/>
    <m/>
    <m/>
    <n v="100000"/>
    <x v="0"/>
    <x v="0"/>
    <x v="1"/>
  </r>
  <r>
    <n v="95"/>
    <s v="03.10.12"/>
    <x v="0"/>
    <s v="Fuel"/>
    <m/>
    <m/>
    <n v="31000"/>
    <x v="0"/>
    <x v="0"/>
    <x v="1"/>
  </r>
  <r>
    <n v="95"/>
    <s v="03.10.12"/>
    <x v="1"/>
    <s v="Allowances"/>
    <s v="MOHSW"/>
    <m/>
    <n v="160000"/>
    <x v="0"/>
    <x v="0"/>
    <x v="1"/>
  </r>
  <r>
    <n v="95"/>
    <s v="03.10.12"/>
    <x v="1"/>
    <s v="Allowances"/>
    <s v="MOHSW"/>
    <m/>
    <n v="120000"/>
    <x v="0"/>
    <x v="0"/>
    <x v="1"/>
  </r>
  <r>
    <n v="95"/>
    <s v="03.10.12"/>
    <x v="1"/>
    <s v="Allowances"/>
    <s v="MOHSW"/>
    <m/>
    <n v="120000"/>
    <x v="0"/>
    <x v="0"/>
    <x v="1"/>
  </r>
  <r>
    <n v="95"/>
    <s v="03.10.12"/>
    <x v="1"/>
    <s v="Allowances"/>
    <s v="MOHSW"/>
    <m/>
    <n v="40000"/>
    <x v="0"/>
    <x v="0"/>
    <x v="1"/>
  </r>
  <r>
    <n v="95"/>
    <s v="03.10.12"/>
    <x v="1"/>
    <s v="Allowances"/>
    <s v="MOHSW"/>
    <m/>
    <n v="30000"/>
    <x v="0"/>
    <x v="0"/>
    <x v="1"/>
  </r>
  <r>
    <n v="95"/>
    <s v="03.10.12"/>
    <x v="1"/>
    <s v="Allowances"/>
    <s v="MOHSW"/>
    <m/>
    <n v="30000"/>
    <x v="0"/>
    <x v="0"/>
    <x v="1"/>
  </r>
  <r>
    <n v="95"/>
    <s v="03.10.12"/>
    <x v="1"/>
    <s v="Salaries"/>
    <m/>
    <m/>
    <n v="960000"/>
    <x v="0"/>
    <x v="0"/>
    <x v="1"/>
  </r>
  <r>
    <n v="95"/>
    <s v="03.10.12"/>
    <x v="1"/>
    <s v="Salaries"/>
    <m/>
    <m/>
    <n v="720000"/>
    <x v="0"/>
    <x v="0"/>
    <x v="1"/>
  </r>
  <r>
    <n v="95"/>
    <s v="03.10.12"/>
    <x v="1"/>
    <s v="Salaries"/>
    <m/>
    <m/>
    <n v="720000"/>
    <x v="0"/>
    <x v="0"/>
    <x v="1"/>
  </r>
  <r>
    <n v="95"/>
    <s v="03.10.12"/>
    <x v="3"/>
    <s v="Internet, phone for coordination"/>
    <m/>
    <m/>
    <n v="570000"/>
    <x v="0"/>
    <x v="0"/>
    <x v="1"/>
  </r>
  <r>
    <n v="95"/>
    <s v="03.10.12"/>
    <x v="2"/>
    <s v="Refreshment"/>
    <m/>
    <m/>
    <n v="35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Refreshment"/>
    <m/>
    <m/>
    <n v="35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Equipments"/>
    <m/>
    <m/>
    <n v="300000"/>
    <x v="0"/>
    <x v="0"/>
    <x v="1"/>
  </r>
  <r>
    <n v="95"/>
    <s v="03.10.12"/>
    <x v="2"/>
    <s v="Equipments"/>
    <m/>
    <m/>
    <n v="24000"/>
    <x v="0"/>
    <x v="0"/>
    <x v="1"/>
  </r>
  <r>
    <n v="95"/>
    <s v="03.10.12"/>
    <x v="2"/>
    <s v="Equipments"/>
    <m/>
    <m/>
    <n v="48000"/>
    <x v="0"/>
    <x v="0"/>
    <x v="1"/>
  </r>
  <r>
    <n v="95"/>
    <s v="03.10.12"/>
    <x v="2"/>
    <s v="Equipments"/>
    <m/>
    <m/>
    <n v="3640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Refreshment"/>
    <m/>
    <m/>
    <n v="30000"/>
    <x v="0"/>
    <x v="0"/>
    <x v="1"/>
  </r>
  <r>
    <n v="95"/>
    <s v="03.10.12"/>
    <x v="2"/>
    <s v="Supplies"/>
    <m/>
    <m/>
    <n v="30000"/>
    <x v="0"/>
    <x v="0"/>
    <x v="1"/>
  </r>
  <r>
    <n v="95"/>
    <s v="03.10.12"/>
    <x v="2"/>
    <s v="Refreshment"/>
    <m/>
    <m/>
    <n v="9500"/>
    <x v="0"/>
    <x v="0"/>
    <x v="1"/>
  </r>
  <r>
    <n v="96"/>
    <s v=" 02.11.12"/>
    <x v="0"/>
    <s v="Fuel"/>
    <s v="GBP Tanzania Ltd"/>
    <s v=" 02.11.12"/>
    <n v="175000"/>
    <x v="0"/>
    <x v="0"/>
    <x v="1"/>
  </r>
  <r>
    <n v="96"/>
    <s v=" 02.11.12"/>
    <x v="0"/>
    <s v="Vehicle services "/>
    <s v="CMC Automobiles Ltd"/>
    <s v=" 07.11.12"/>
    <n v="326331"/>
    <x v="0"/>
    <x v="0"/>
    <x v="1"/>
  </r>
  <r>
    <n v="96"/>
    <s v=" 02.11.12"/>
    <x v="0"/>
    <s v="Fuel"/>
    <s v="Puma Taifa Service Station"/>
    <s v=" 08.11.12"/>
    <n v="177528"/>
    <x v="0"/>
    <x v="0"/>
    <x v="1"/>
  </r>
  <r>
    <n v="96"/>
    <s v=" 02.11.12"/>
    <x v="0"/>
    <s v="Fuel"/>
    <s v="Zam Zam Oil Com Ltd"/>
    <s v=" 14.11.12"/>
    <n v="175000"/>
    <x v="0"/>
    <x v="0"/>
    <x v="1"/>
  </r>
  <r>
    <n v="96"/>
    <s v=" 02.11.12"/>
    <x v="0"/>
    <s v="Car wash"/>
    <s v="Gapco Service Station"/>
    <s v=" 17.11.12"/>
    <n v="30000"/>
    <x v="0"/>
    <x v="0"/>
    <x v="1"/>
  </r>
  <r>
    <n v="96"/>
    <s v=" 02.11.12"/>
    <x v="0"/>
    <s v="Fuel"/>
    <s v="Viluproma Investments"/>
    <s v=" 27.11.12"/>
    <n v="174000"/>
    <x v="0"/>
    <x v="0"/>
    <x v="1"/>
  </r>
  <r>
    <n v="96"/>
    <s v=" 02.11.12"/>
    <x v="0"/>
    <s v="Vehicle log book"/>
    <s v="Q Print Ltd"/>
    <s v=" 27.11.12"/>
    <n v="4000"/>
    <x v="0"/>
    <x v="0"/>
    <x v="1"/>
  </r>
  <r>
    <n v="96"/>
    <s v=" 02.11.12"/>
    <x v="0"/>
    <s v="Overall"/>
    <s v="Jovin General Tailors/Garments"/>
    <s v=" 27.11.12"/>
    <n v="140000"/>
    <x v="0"/>
    <x v="0"/>
    <x v="1"/>
  </r>
  <r>
    <n v="96"/>
    <s v=" 02.11.12"/>
    <x v="0"/>
    <s v="First Aid Kit"/>
    <s v="Surgi Medics Ltd"/>
    <s v=" 30.11.12"/>
    <n v="42000"/>
    <x v="0"/>
    <x v="0"/>
    <x v="1"/>
  </r>
  <r>
    <n v="96"/>
    <s v=" 02.11.12"/>
    <x v="0"/>
    <s v="Toolbox"/>
    <s v="Triple H Trading"/>
    <s v=" 30.11.12"/>
    <n v="250000"/>
    <x v="0"/>
    <x v="0"/>
    <x v="1"/>
  </r>
  <r>
    <n v="96"/>
    <s v=" 02.11.12"/>
    <x v="0"/>
    <s v="Fuel"/>
    <s v="Puma Taifa Service Station"/>
    <s v=" 30.11.12"/>
    <n v="175669.25"/>
    <x v="0"/>
    <x v="0"/>
    <x v="1"/>
  </r>
  <r>
    <n v="96"/>
    <s v=" 02.11.12"/>
    <x v="0"/>
    <s v="Vehicle Parking"/>
    <s v="Masjid Islamiya Mbagala"/>
    <s v=" 30.11.12"/>
    <n v="21000"/>
    <x v="0"/>
    <x v="0"/>
    <x v="1"/>
  </r>
  <r>
    <n v="96"/>
    <s v=" 02.11.12"/>
    <x v="1"/>
    <s v="Allowances"/>
    <s v="SCI staff, MOHSW"/>
    <s v=" 03.11.12"/>
    <n v="200000"/>
    <x v="0"/>
    <x v="0"/>
    <x v="1"/>
  </r>
  <r>
    <n v="96"/>
    <s v=" 02.11.12"/>
    <x v="1"/>
    <s v="Allowances"/>
    <s v="SCI staff, MOHSW"/>
    <s v=" 03.11.12"/>
    <n v="150000"/>
    <x v="0"/>
    <x v="0"/>
    <x v="1"/>
  </r>
  <r>
    <n v="96"/>
    <s v=" 02.11.12"/>
    <x v="1"/>
    <s v="Allowances"/>
    <s v="SCI staff, MOHSW"/>
    <s v=" 03.11.12"/>
    <n v="150000"/>
    <x v="0"/>
    <x v="0"/>
    <x v="1"/>
  </r>
  <r>
    <n v="96"/>
    <s v=" 02.11.12"/>
    <x v="1"/>
    <s v="Salaries"/>
    <s v="SCI staff"/>
    <s v=" 29.11.12"/>
    <n v="960000"/>
    <x v="0"/>
    <x v="0"/>
    <x v="1"/>
  </r>
  <r>
    <n v="96"/>
    <s v=" 02.11.12"/>
    <x v="1"/>
    <s v="Salaries"/>
    <s v="SCI staff"/>
    <s v=" 29.11.12"/>
    <n v="720000"/>
    <x v="0"/>
    <x v="0"/>
    <x v="1"/>
  </r>
  <r>
    <n v="96"/>
    <s v=" 02.11.12"/>
    <x v="1"/>
    <s v="Salaries"/>
    <s v="SCI staff"/>
    <s v=" 29.11.12"/>
    <n v="720000"/>
    <x v="0"/>
    <x v="0"/>
    <x v="1"/>
  </r>
  <r>
    <n v="96"/>
    <s v=" 02.11.12"/>
    <x v="3"/>
    <s v="Internet, phone for coordination"/>
    <s v="AS MM CALL SERVICE"/>
    <s v=" 02.11.12"/>
    <n v="520000"/>
    <x v="0"/>
    <x v="0"/>
    <x v="1"/>
  </r>
  <r>
    <n v="96"/>
    <s v=" 02.11.12"/>
    <x v="2"/>
    <s v="Medical Test Equipment"/>
    <s v="KUEHNE + NAGEL"/>
    <s v=" 05.11.12"/>
    <n v="359471.75"/>
    <x v="0"/>
    <x v="0"/>
    <x v="1"/>
  </r>
  <r>
    <n v="96"/>
    <s v=" 02.11.12"/>
    <x v="2"/>
    <s v="Refreshment"/>
    <s v="New Zahir Restaurant"/>
    <s v=" 06.11.12"/>
    <n v="25000"/>
    <x v="0"/>
    <x v="0"/>
    <x v="1"/>
  </r>
  <r>
    <n v="96"/>
    <s v=" 02.11.12"/>
    <x v="2"/>
    <s v="Refreshment"/>
    <s v="New Zahir Restaurant"/>
    <s v=" 09.11.12"/>
    <n v="25000"/>
    <x v="0"/>
    <x v="0"/>
    <x v="1"/>
  </r>
  <r>
    <n v="96"/>
    <s v=" 02.11.12"/>
    <x v="2"/>
    <s v="Refreshment"/>
    <s v="Delicious Food Restaurant"/>
    <s v=" 14.11.12"/>
    <n v="17400"/>
    <x v="0"/>
    <x v="0"/>
    <x v="1"/>
  </r>
  <r>
    <n v="96"/>
    <s v=" 02.11.12"/>
    <x v="2"/>
    <s v="Refreshment"/>
    <s v="Delicious Food Restaurant"/>
    <s v=" 16.11.12"/>
    <n v="30700"/>
    <x v="0"/>
    <x v="0"/>
    <x v="1"/>
  </r>
  <r>
    <n v="96"/>
    <s v=" 02.11.12"/>
    <x v="2"/>
    <s v="Postage"/>
    <s v="Tanzania Posta Corporation"/>
    <s v=" 17.11.12"/>
    <n v="125000"/>
    <x v="0"/>
    <x v="0"/>
    <x v="1"/>
  </r>
  <r>
    <n v="96"/>
    <s v=" 02.11.12"/>
    <x v="2"/>
    <s v="HP Toners"/>
    <s v="Zamzam Stationery Supermarket"/>
    <s v=" 27.11.12"/>
    <n v="386900"/>
    <x v="0"/>
    <x v="0"/>
    <x v="1"/>
  </r>
  <r>
    <n v="96"/>
    <s v=" 02.11.12"/>
    <x v="2"/>
    <s v="Refreshment"/>
    <s v="Delicious Food Restaurant"/>
    <s v=" 28.11.12"/>
    <n v="23000"/>
    <x v="0"/>
    <x v="0"/>
    <x v="1"/>
  </r>
  <r>
    <n v="96"/>
    <s v=" 02.11.12"/>
    <x v="2"/>
    <s v="Refreshment"/>
    <s v="Delicious Food Restaurant"/>
    <s v=" 22.11.12"/>
    <n v="22000"/>
    <x v="0"/>
    <x v="0"/>
    <x v="1"/>
  </r>
  <r>
    <n v="96"/>
    <s v=" 02.11.12"/>
    <x v="2"/>
    <s v="HP LaserJet"/>
    <s v="B &amp; F Stationery"/>
    <s v=" 30.11.12"/>
    <n v="400000"/>
    <x v="0"/>
    <x v="0"/>
    <x v="1"/>
  </r>
  <r>
    <n v="96"/>
    <s v=" 02.11.12"/>
    <x v="2"/>
    <s v="Rims A4 Paper"/>
    <s v="Ngota Stationery &amp; Book Shop"/>
    <s v=" 30.11.12"/>
    <n v="180000"/>
    <x v="0"/>
    <x v="0"/>
    <x v="1"/>
  </r>
  <r>
    <n v="96"/>
    <s v=" 02.11.12"/>
    <x v="2"/>
    <s v="Extention cable"/>
    <s v="Nguki Electrical"/>
    <s v=" 30.11.12"/>
    <n v="15000"/>
    <x v="0"/>
    <x v="0"/>
    <x v="1"/>
  </r>
  <r>
    <n v="97"/>
    <s v=" 15.11.12"/>
    <x v="0"/>
    <s v="Fuel"/>
    <s v="Puma Taifa Service Station"/>
    <s v=" 18.11.12"/>
    <n v="65000"/>
    <x v="3"/>
    <x v="4"/>
    <x v="1"/>
  </r>
  <r>
    <n v="97"/>
    <s v=" 15.11.12"/>
    <x v="0"/>
    <s v="Fuel"/>
    <s v="Banana Service Ltd"/>
    <s v=" 18.11.12"/>
    <n v="50000"/>
    <x v="3"/>
    <x v="4"/>
    <x v="1"/>
  </r>
  <r>
    <n v="97"/>
    <s v=" 15.11.12"/>
    <x v="0"/>
    <s v="Fuel"/>
    <s v="Puma Ocean Road"/>
    <s v=" 18.11.12"/>
    <n v="60000"/>
    <x v="3"/>
    <x v="4"/>
    <x v="1"/>
  </r>
  <r>
    <n v="97"/>
    <s v=" 15.11.12"/>
    <x v="0"/>
    <s v="Fuel"/>
    <s v="Puma Taifa Service Station"/>
    <s v=" 18.11.12"/>
    <n v="65000"/>
    <x v="3"/>
    <x v="4"/>
    <x v="1"/>
  </r>
  <r>
    <n v="97"/>
    <s v=" 15.11.12"/>
    <x v="0"/>
    <s v="Fuel"/>
    <s v="Puma Ocean Road"/>
    <s v="18.11.12"/>
    <n v="100000"/>
    <x v="3"/>
    <x v="4"/>
    <x v="1"/>
  </r>
  <r>
    <n v="97"/>
    <s v=" 15.11.12"/>
    <x v="0"/>
    <s v="Fuel"/>
    <s v="Puma Kibaha Service Station"/>
    <s v=" 23.11.12"/>
    <n v="60000"/>
    <x v="3"/>
    <x v="4"/>
    <x v="1"/>
  </r>
  <r>
    <n v="97"/>
    <s v=" 15.11.12"/>
    <x v="0"/>
    <s v="Fuel"/>
    <s v="ORYX Pwani Service Station"/>
    <s v=" 23.11.12"/>
    <n v="100000"/>
    <x v="3"/>
    <x v="4"/>
    <x v="1"/>
  </r>
  <r>
    <n v="97"/>
    <s v=" 15.11.12"/>
    <x v="0"/>
    <s v="Fuel"/>
    <s v="National Oil (T) Ltd. Kibaha "/>
    <s v=" 23.11.12"/>
    <n v="90000"/>
    <x v="3"/>
    <x v="4"/>
    <x v="1"/>
  </r>
  <r>
    <n v="97"/>
    <s v=" 15.11.12"/>
    <x v="0"/>
    <s v="Fuel"/>
    <s v="Mogas Mwendapole Service Station Kibaha"/>
    <s v=" 23.11.12"/>
    <n v="100000"/>
    <x v="3"/>
    <x v="4"/>
    <x v="1"/>
  </r>
  <r>
    <n v="97"/>
    <s v=" 15.11.12"/>
    <x v="0"/>
    <s v="Fuel"/>
    <s v="Kibaha Petrol Station"/>
    <s v=" 23.11.12"/>
    <n v="100000"/>
    <x v="3"/>
    <x v="4"/>
    <x v="1"/>
  </r>
  <r>
    <n v="97"/>
    <s v=" 15.11.12"/>
    <x v="0"/>
    <s v="Fuel"/>
    <s v="National Oil (T) Ltd. Kibaha "/>
    <s v=" 23.11.12"/>
    <n v="100000"/>
    <x v="3"/>
    <x v="4"/>
    <x v="1"/>
  </r>
  <r>
    <n v="97"/>
    <s v=" 15.11.12"/>
    <x v="1"/>
    <s v="Honoraria"/>
    <s v="SCI Coord, Secr, PO-NSHP &amp; SCI Staff"/>
    <s v=" 18.11.12"/>
    <n v="440000"/>
    <x v="3"/>
    <x v="4"/>
    <x v="1"/>
  </r>
  <r>
    <n v="97"/>
    <s v=" 15.11.12"/>
    <x v="1"/>
    <s v="Honoraria"/>
    <s v="SCI Coord, Secr, PO-NSHP &amp; SCI Staff"/>
    <s v=" 18.11.12"/>
    <n v="200000"/>
    <x v="3"/>
    <x v="4"/>
    <x v="1"/>
  </r>
  <r>
    <n v="97"/>
    <s v=" 15.11.12"/>
    <x v="1"/>
    <s v="Honoraria"/>
    <s v="SCI Coord, Secr, PO-NSHP &amp; SCI Staff"/>
    <s v=" 18.11.12"/>
    <n v="200000"/>
    <x v="3"/>
    <x v="4"/>
    <x v="1"/>
  </r>
  <r>
    <n v="97"/>
    <s v=" 15.11.12"/>
    <x v="1"/>
    <s v="Honoraria"/>
    <s v="SCI Coord, Secr, PO-NSHP &amp; SCI Staff"/>
    <s v=" 18.11.12"/>
    <n v="280000"/>
    <x v="3"/>
    <x v="4"/>
    <x v="1"/>
  </r>
  <r>
    <n v="97"/>
    <s v=" 15.11.12"/>
    <x v="1"/>
    <s v="Honoraria"/>
    <s v="SCI Coord, Secr, PO-NSHP &amp; SCI Staff"/>
    <s v=" 18.11.12"/>
    <n v="280000"/>
    <x v="3"/>
    <x v="4"/>
    <x v="1"/>
  </r>
  <r>
    <n v="97"/>
    <s v=" 15.11.12"/>
    <x v="1"/>
    <s v="Perdiem"/>
    <s v="MOHSW, MUHAS, LST, DSHC, IMTU &amp; MOEVT Staff"/>
    <s v="21.11.12"/>
    <n v="7200000"/>
    <x v="3"/>
    <x v="4"/>
    <x v="1"/>
  </r>
  <r>
    <n v="97"/>
    <s v=" 15.11.12"/>
    <x v="1"/>
    <s v="Perdiem"/>
    <s v="SCI staff"/>
    <s v="21.11.12"/>
    <n v="390000"/>
    <x v="3"/>
    <x v="4"/>
    <x v="1"/>
  </r>
  <r>
    <n v="97"/>
    <s v=" 15.11.12"/>
    <x v="1"/>
    <s v="Perdiem"/>
    <s v="SCI staff"/>
    <s v="21.11.12"/>
    <n v="390000"/>
    <x v="3"/>
    <x v="4"/>
    <x v="1"/>
  </r>
  <r>
    <n v="97"/>
    <s v=" 15.11.12"/>
    <x v="1"/>
    <s v="Perdiem"/>
    <s v="MOHSW Staff"/>
    <s v="21.11.12"/>
    <n v="1230000"/>
    <x v="3"/>
    <x v="4"/>
    <x v="1"/>
  </r>
  <r>
    <n v="97"/>
    <s v=" 15.11.12"/>
    <x v="1"/>
    <s v="Perdiem"/>
    <s v="MUHAS, LST &amp; MOHSW Staff"/>
    <s v="26.11.12"/>
    <n v="1350000"/>
    <x v="3"/>
    <x v="4"/>
    <x v="1"/>
  </r>
  <r>
    <n v="97"/>
    <s v=" 15.11.12"/>
    <x v="1"/>
    <s v="Consultancy fee"/>
    <s v="MUHAS, WAJIBIKA &amp; Pm NSHP Staff"/>
    <s v=" 14.12.12"/>
    <n v="7200000"/>
    <x v="3"/>
    <x v="4"/>
    <x v="1"/>
  </r>
  <r>
    <n v="97"/>
    <s v=" 15.11.12"/>
    <x v="3"/>
    <s v="Internet, phone for coordination"/>
    <s v="AS MM CALL SERVICE"/>
    <s v=" 16.11.12"/>
    <n v="530000"/>
    <x v="3"/>
    <x v="4"/>
    <x v="1"/>
  </r>
  <r>
    <n v="97"/>
    <s v=" 15.11.12"/>
    <x v="2"/>
    <s v="HP LaserJet"/>
    <s v="Venus Stationery"/>
    <s v=" 16.11.12"/>
    <n v="1600000"/>
    <x v="3"/>
    <x v="4"/>
    <x v="1"/>
  </r>
  <r>
    <n v="97"/>
    <s v=" 15.11.12"/>
    <x v="2"/>
    <s v="Refreshment"/>
    <s v="Delicious Food Restaurant"/>
    <s v=" 17.11.12"/>
    <n v="22000"/>
    <x v="3"/>
    <x v="4"/>
    <x v="1"/>
  </r>
  <r>
    <n v="97"/>
    <s v=" 15.11.12"/>
    <x v="2"/>
    <s v="Box files &amp; HP LaserJet"/>
    <s v="Sumi Stationery"/>
    <s v="17.11.12"/>
    <n v="515000"/>
    <x v="3"/>
    <x v="4"/>
    <x v="1"/>
  </r>
  <r>
    <n v="97"/>
    <s v=" 15.11.12"/>
    <x v="2"/>
    <s v="Photocopy &amp; binding"/>
    <s v="Abdul Stationery"/>
    <s v="17.11.12"/>
    <n v="445000"/>
    <x v="3"/>
    <x v="4"/>
    <x v="1"/>
  </r>
  <r>
    <n v="97"/>
    <s v=" 15.11.12"/>
    <x v="2"/>
    <s v="Refreshment"/>
    <s v="Delicious Food Restaurant"/>
    <s v=" 18.11.12"/>
    <n v="36500"/>
    <x v="3"/>
    <x v="4"/>
    <x v="1"/>
  </r>
  <r>
    <n v="97"/>
    <s v=" 15.11.12"/>
    <x v="2"/>
    <s v="Conference hall &amp; Refreshment"/>
    <s v="Kibaha Conference Centre Ltd"/>
    <s v="23.11.12"/>
    <n v="3901500"/>
    <x v="3"/>
    <x v="4"/>
    <x v="1"/>
  </r>
  <r>
    <n v="97"/>
    <s v=" 15.11.12"/>
    <x v="2"/>
    <s v="Extention cable"/>
    <s v="Gerald C. Asenga"/>
    <s v=" 24.11.12"/>
    <n v="5000"/>
    <x v="3"/>
    <x v="4"/>
    <x v="1"/>
  </r>
  <r>
    <n v="97"/>
    <s v=" 15.11.12"/>
    <x v="2"/>
    <s v="Conference hall &amp; Refreshment"/>
    <s v="Kibaha Conference Centre Ltd"/>
    <s v=" 25.11.12"/>
    <n v="705000"/>
    <x v="3"/>
    <x v="4"/>
    <x v="1"/>
  </r>
  <r>
    <n v="98"/>
    <s v=" 07.12.12"/>
    <x v="0"/>
    <s v="Fuel"/>
    <s v="ABM Agencies Ltd"/>
    <s v=" 07.12.12"/>
    <n v="170000"/>
    <x v="0"/>
    <x v="0"/>
    <x v="1"/>
  </r>
  <r>
    <n v="98"/>
    <s v=" 07.12.12"/>
    <x v="0"/>
    <s v="Fuel"/>
    <s v="Total Service Station"/>
    <s v=" 11.12.12"/>
    <n v="170000"/>
    <x v="0"/>
    <x v="0"/>
    <x v="1"/>
  </r>
  <r>
    <n v="98"/>
    <s v=" 07.12.12"/>
    <x v="0"/>
    <s v="Fuel"/>
    <s v="ABM Agencies Ltd"/>
    <s v=" 15.12.12"/>
    <n v="174000"/>
    <x v="0"/>
    <x v="0"/>
    <x v="1"/>
  </r>
  <r>
    <n v="98"/>
    <s v=" 07.12.12"/>
    <x v="0"/>
    <s v="Fuel"/>
    <s v="ABM Agencies Ltd"/>
    <s v=" 20.12.12"/>
    <n v="170000"/>
    <x v="0"/>
    <x v="0"/>
    <x v="1"/>
  </r>
  <r>
    <n v="98"/>
    <s v=" 07.12.12"/>
    <x v="0"/>
    <s v="Fuel"/>
    <s v="ABM Agencies Ltd"/>
    <s v=" 24.12.12"/>
    <n v="170000"/>
    <x v="0"/>
    <x v="0"/>
    <x v="1"/>
  </r>
  <r>
    <n v="98"/>
    <s v=" 07.12.12"/>
    <x v="0"/>
    <s v="Fuel"/>
    <s v="Star Filling Station"/>
    <s v=" 31.12.12"/>
    <n v="108000"/>
    <x v="0"/>
    <x v="0"/>
    <x v="1"/>
  </r>
  <r>
    <n v="98"/>
    <s v=" 07.12.12"/>
    <x v="0"/>
    <s v="Vehicle Parking"/>
    <s v="Masjid Islamiya Mbagala"/>
    <s v=" 31.12.12"/>
    <n v="28000"/>
    <x v="0"/>
    <x v="0"/>
    <x v="1"/>
  </r>
  <r>
    <n v="98"/>
    <s v=" 07.12.12"/>
    <x v="1"/>
    <s v="Salaries"/>
    <s v="SCI staff"/>
    <s v=" 24.12.12"/>
    <n v="960000"/>
    <x v="0"/>
    <x v="0"/>
    <x v="1"/>
  </r>
  <r>
    <n v="98"/>
    <s v=" 07.12.12"/>
    <x v="1"/>
    <s v="Salaries"/>
    <s v="SCI staff"/>
    <s v=" 24.12.12"/>
    <n v="720000"/>
    <x v="0"/>
    <x v="0"/>
    <x v="1"/>
  </r>
  <r>
    <n v="98"/>
    <s v=" 07.12.12"/>
    <x v="1"/>
    <s v="Salaries"/>
    <s v="SCI staff"/>
    <s v=" 24.12.12"/>
    <n v="720000"/>
    <x v="0"/>
    <x v="0"/>
    <x v="1"/>
  </r>
  <r>
    <n v="98"/>
    <s v=" 07.12.12"/>
    <x v="3"/>
    <s v="Internet, phone for coordination"/>
    <s v="AS MM CALL SERVICE"/>
    <s v=" 07.12.12"/>
    <n v="550000"/>
    <x v="0"/>
    <x v="0"/>
    <x v="1"/>
  </r>
  <r>
    <n v="98"/>
    <s v=" 07.12.12"/>
    <x v="2"/>
    <s v="Communication charges &amp; Handover fees"/>
    <s v="Freight &amp; Logistics E.A Limited"/>
    <s v=" 10.12.12"/>
    <n v="130000"/>
    <x v="0"/>
    <x v="0"/>
    <x v="1"/>
  </r>
  <r>
    <n v="98"/>
    <s v=" 07.12.12"/>
    <x v="2"/>
    <s v="Service charges for photocopy machine"/>
    <s v="MAK Technology"/>
    <s v=" 14.12.12"/>
    <n v="80000"/>
    <x v="0"/>
    <x v="0"/>
    <x v="1"/>
  </r>
  <r>
    <n v="98"/>
    <s v=" 07.12.12"/>
    <x v="2"/>
    <s v="Refreshment"/>
    <s v="Delicious Food Restaurant"/>
    <s v=" 20.12.12"/>
    <n v="28500"/>
    <x v="0"/>
    <x v="0"/>
    <x v="1"/>
  </r>
  <r>
    <n v="98"/>
    <s v=" 07.12.12"/>
    <x v="2"/>
    <s v="Refreshment"/>
    <s v="New Zahir Restaurant"/>
    <s v=" 21.12.12"/>
    <n v="30000"/>
    <x v="0"/>
    <x v="0"/>
    <x v="1"/>
  </r>
  <r>
    <n v="98"/>
    <s v=" 07.12.12"/>
    <x v="2"/>
    <s v="Drum unit assy for Canon photocopy "/>
    <s v="MAK Technology"/>
    <s v=" 28.12.12"/>
    <n v="350000"/>
    <x v="0"/>
    <x v="0"/>
    <x v="1"/>
  </r>
  <r>
    <n v="98"/>
    <s v=" 07.12.12"/>
    <x v="2"/>
    <s v="Refreshment"/>
    <s v="Delicious Food Restaurant"/>
    <s v=" 28.12.12"/>
    <n v="20400"/>
    <x v="0"/>
    <x v="0"/>
    <x v="1"/>
  </r>
  <r>
    <n v="98"/>
    <s v=" 07.12.12"/>
    <x v="2"/>
    <s v="Supplies"/>
    <s v="Gelas A. Mlassani"/>
    <s v=" 31.12.12"/>
    <n v="61100"/>
    <x v="0"/>
    <x v="0"/>
    <x v="1"/>
  </r>
  <r>
    <n v="99"/>
    <s v=" 14.12.12"/>
    <x v="0"/>
    <s v="Fuel"/>
    <s v="Puma Taifa Service Station"/>
    <s v=" 16.12.12"/>
    <n v="50000"/>
    <x v="3"/>
    <x v="4"/>
    <x v="1"/>
  </r>
  <r>
    <n v="99"/>
    <s v=" 14.12.12"/>
    <x v="0"/>
    <s v="Fuel"/>
    <s v="Banana Service Ltd"/>
    <s v=" 16.12.12"/>
    <n v="50000"/>
    <x v="3"/>
    <x v="4"/>
    <x v="1"/>
  </r>
  <r>
    <n v="99"/>
    <s v=" 14.12.12"/>
    <x v="0"/>
    <s v="Fuel"/>
    <s v="Gapco Services Station"/>
    <s v=" 16.12.12"/>
    <n v="50000"/>
    <x v="3"/>
    <x v="4"/>
    <x v="1"/>
  </r>
  <r>
    <n v="99"/>
    <s v=" 14.12.12"/>
    <x v="0"/>
    <s v="Fuel"/>
    <s v="Zam Zam Oil Com Ltd"/>
    <s v=" 16.12.12"/>
    <n v="50000"/>
    <x v="3"/>
    <x v="4"/>
    <x v="1"/>
  </r>
  <r>
    <n v="99"/>
    <s v=" 14.12.12"/>
    <x v="0"/>
    <s v="Vehicle spare"/>
    <s v="Kibaha Auto Garage &amp; Spare"/>
    <s v="18.12.12"/>
    <n v="300000"/>
    <x v="3"/>
    <x v="4"/>
    <x v="1"/>
  </r>
  <r>
    <n v="99"/>
    <s v=" 14.12.12"/>
    <x v="0"/>
    <s v="Fuel"/>
    <s v="GBP Tanzania Ltd"/>
    <s v=" 08.01.12"/>
    <n v="170000"/>
    <x v="3"/>
    <x v="4"/>
    <x v="1"/>
  </r>
  <r>
    <n v="99"/>
    <s v=" 14.12.12"/>
    <x v="0"/>
    <s v="Fuel"/>
    <s v="Makavu Filling Station"/>
    <s v=" 14.01.12"/>
    <n v="160600"/>
    <x v="3"/>
    <x v="4"/>
    <x v="1"/>
  </r>
  <r>
    <n v="99"/>
    <s v=" 14.12.12"/>
    <x v="1"/>
    <s v="Return travel tickets"/>
    <s v="RSHC Health &amp; Education"/>
    <s v="17.12.12"/>
    <n v="1069800"/>
    <x v="3"/>
    <x v="4"/>
    <x v="1"/>
  </r>
  <r>
    <n v="99"/>
    <s v=" 14.12.12"/>
    <x v="1"/>
    <s v="Return travel tickets"/>
    <s v="RSHC Health &amp; Education"/>
    <s v="17.12.12"/>
    <n v="816600"/>
    <x v="3"/>
    <x v="4"/>
    <x v="1"/>
  </r>
  <r>
    <n v="99"/>
    <s v=" 14.12.12"/>
    <x v="1"/>
    <s v="Return travel tickets"/>
    <s v="RSHC Health &amp; Education"/>
    <s v="17.12.12"/>
    <n v="982000"/>
    <x v="3"/>
    <x v="4"/>
    <x v="1"/>
  </r>
  <r>
    <n v="99"/>
    <s v=" 14.12.12"/>
    <x v="1"/>
    <s v="Perdiem"/>
    <s v="MOHSW, MUHAS, OXFAM &amp; MOEVT Staff"/>
    <s v="17.12.12"/>
    <n v="3200000"/>
    <x v="3"/>
    <x v="4"/>
    <x v="1"/>
  </r>
  <r>
    <n v="99"/>
    <s v=" 14.12.12"/>
    <x v="1"/>
    <s v="Perdiem"/>
    <s v="MOHSW Staff"/>
    <s v="17.12.12"/>
    <n v="620000"/>
    <x v="3"/>
    <x v="4"/>
    <x v="1"/>
  </r>
  <r>
    <n v="99"/>
    <s v=" 14.12.12"/>
    <x v="1"/>
    <s v="Perdiem"/>
    <s v="SCI staff"/>
    <s v="17.12.12"/>
    <n v="520000"/>
    <x v="3"/>
    <x v="4"/>
    <x v="1"/>
  </r>
  <r>
    <n v="99"/>
    <s v=" 14.12.12"/>
    <x v="1"/>
    <s v="Perdiem"/>
    <s v="RSHC Health &amp; Education"/>
    <s v=" 18.12.12"/>
    <n v="4480000"/>
    <x v="3"/>
    <x v="4"/>
    <x v="1"/>
  </r>
  <r>
    <n v="99"/>
    <s v=" 14.12.12"/>
    <x v="1"/>
    <s v="Perdiem"/>
    <s v="RSHC Health &amp; Education"/>
    <s v="18.12.12"/>
    <n v="4800000"/>
    <x v="3"/>
    <x v="4"/>
    <x v="1"/>
  </r>
  <r>
    <n v="99"/>
    <s v=" 14.12.12"/>
    <x v="1"/>
    <s v="Perdiem"/>
    <s v="RSHC Health &amp; Education"/>
    <s v="18.12.12"/>
    <n v="4800000"/>
    <x v="3"/>
    <x v="4"/>
    <x v="1"/>
  </r>
  <r>
    <n v="99"/>
    <s v=" 14.12.12"/>
    <x v="1"/>
    <s v="Perdiem"/>
    <s v="RSHC Health &amp; Education"/>
    <s v="18.12.12"/>
    <n v="720000"/>
    <x v="3"/>
    <x v="4"/>
    <x v="1"/>
  </r>
  <r>
    <n v="99"/>
    <s v=" 14.12.12"/>
    <x v="1"/>
    <s v="Honoraria"/>
    <s v="SCI Coord, Secr, PO-NSHP &amp; SCI Staff"/>
    <s v="18.12.12"/>
    <n v="1200000"/>
    <x v="3"/>
    <x v="4"/>
    <x v="1"/>
  </r>
  <r>
    <n v="99"/>
    <s v=" 14.12.12"/>
    <x v="1"/>
    <s v="Editing fee"/>
    <s v="PM-NSHP"/>
    <s v="31.12.12"/>
    <n v="2500000"/>
    <x v="3"/>
    <x v="4"/>
    <x v="1"/>
  </r>
  <r>
    <n v="99"/>
    <s v=" 14.12.12"/>
    <x v="1"/>
    <s v="Perdiem"/>
    <s v="SCI Coord, Secr &amp; SCI Staff"/>
    <s v="08.12.12"/>
    <n v="1925000"/>
    <x v="3"/>
    <x v="4"/>
    <x v="1"/>
  </r>
  <r>
    <n v="99"/>
    <s v=" 14.12.12"/>
    <x v="3"/>
    <s v="Internet, phone for coordination"/>
    <s v="AS MM CALL SERVICE"/>
    <s v=" 14.12.12"/>
    <n v="550000"/>
    <x v="3"/>
    <x v="4"/>
    <x v="1"/>
  </r>
  <r>
    <n v="99"/>
    <s v=" 14.12.12"/>
    <x v="3"/>
    <s v="Internet, phone for coordination"/>
    <s v="AS MM CALL SERVICE"/>
    <s v=" 08.01.13"/>
    <n v="170000"/>
    <x v="3"/>
    <x v="4"/>
    <x v="1"/>
  </r>
  <r>
    <n v="99"/>
    <s v=" 14.12.12"/>
    <x v="2"/>
    <s v="Stationery"/>
    <s v="Vozine Stationer"/>
    <s v="14.12.12"/>
    <n v="348000"/>
    <x v="3"/>
    <x v="4"/>
    <x v="1"/>
  </r>
  <r>
    <n v="99"/>
    <s v=" 14.12.12"/>
    <x v="2"/>
    <s v="Conference hall &amp; Refreshment"/>
    <s v="Kibaha Conference Centre Ltd"/>
    <s v=" 19.12.12"/>
    <n v="6942000"/>
    <x v="3"/>
    <x v="4"/>
    <x v="1"/>
  </r>
  <r>
    <n v="99"/>
    <s v=" 14.12.12"/>
    <x v="2"/>
    <s v="Conference hall &amp; Refreshment"/>
    <s v="Oasis Ltd"/>
    <s v=" 14.01.12"/>
    <n v="1110000"/>
    <x v="3"/>
    <x v="4"/>
    <x v="1"/>
  </r>
  <r>
    <n v="100"/>
    <s v=" 28.01.13"/>
    <x v="0"/>
    <s v="Fuel"/>
    <s v="New Msimbazi Kerosene Ltd"/>
    <s v=" 02.03.13"/>
    <n v="65500"/>
    <x v="0"/>
    <x v="0"/>
    <x v="1"/>
  </r>
  <r>
    <n v="100"/>
    <s v=" 28.01.13"/>
    <x v="0"/>
    <s v="Fuel"/>
    <s v="Viluproma Investments Ltd"/>
    <s v=" 04.03.13"/>
    <n v="170000"/>
    <x v="0"/>
    <x v="0"/>
    <x v="1"/>
  </r>
  <r>
    <n v="100"/>
    <s v=" 28.01.13"/>
    <x v="0"/>
    <s v="Fuel"/>
    <s v="ABM Agencies Ltd"/>
    <s v=" 11.03.13"/>
    <n v="160000"/>
    <x v="0"/>
    <x v="0"/>
    <x v="1"/>
  </r>
  <r>
    <n v="100"/>
    <s v=" 28.01.13"/>
    <x v="0"/>
    <s v="Fuel"/>
    <s v="ABM Agencies Ltd"/>
    <s v=" 18.03.13"/>
    <n v="168000"/>
    <x v="0"/>
    <x v="0"/>
    <x v="1"/>
  </r>
  <r>
    <n v="100"/>
    <s v=" 28.01.13"/>
    <x v="0"/>
    <s v="Taxi"/>
    <s v="Tanzania Driver Association"/>
    <s v=" 22.03.13"/>
    <n v="5000"/>
    <x v="0"/>
    <x v="0"/>
    <x v="1"/>
  </r>
  <r>
    <n v="100"/>
    <s v=" 28.01.13"/>
    <x v="0"/>
    <s v="Fuel"/>
    <s v="ABM Agencies Ltd"/>
    <s v=" 22.03.13"/>
    <n v="170759"/>
    <x v="0"/>
    <x v="0"/>
    <x v="1"/>
  </r>
  <r>
    <n v="100"/>
    <s v=" 28.01.13"/>
    <x v="0"/>
    <s v="Vehicle services "/>
    <s v="CMC Automobiles Ltd"/>
    <s v=" 25.03.13"/>
    <n v="659282"/>
    <x v="0"/>
    <x v="0"/>
    <x v="1"/>
  </r>
  <r>
    <n v="100"/>
    <s v=" 28.01.13"/>
    <x v="0"/>
    <s v="Taxi"/>
    <s v="Tanzania Driver Association"/>
    <s v=" 23.03.13"/>
    <n v="5000"/>
    <x v="0"/>
    <x v="0"/>
    <x v="1"/>
  </r>
  <r>
    <n v="100"/>
    <s v=" 28.01.13"/>
    <x v="0"/>
    <s v="Fuel"/>
    <s v="ABM Agencies Ltd"/>
    <s v=" 28.03.13"/>
    <n v="171000"/>
    <x v="0"/>
    <x v="0"/>
    <x v="1"/>
  </r>
  <r>
    <n v="100"/>
    <s v=" 28.01.13"/>
    <x v="0"/>
    <s v="Taxi"/>
    <s v="Tanzania Driver Association"/>
    <s v=" 29.03.13"/>
    <n v="30000"/>
    <x v="0"/>
    <x v="0"/>
    <x v="1"/>
  </r>
  <r>
    <n v="100"/>
    <s v=" 28.01.13"/>
    <x v="0"/>
    <s v="Vehicle Parking"/>
    <s v="Masjid Islamiya Mbagala"/>
    <s v=" 31.03.13"/>
    <n v="28000"/>
    <x v="0"/>
    <x v="0"/>
    <x v="1"/>
  </r>
  <r>
    <n v="100"/>
    <s v=" 28.01.13"/>
    <x v="1"/>
    <s v="Salaries"/>
    <s v="SCI staff"/>
    <s v=" 28.01.13"/>
    <n v="80000"/>
    <x v="0"/>
    <x v="0"/>
    <x v="1"/>
  </r>
  <r>
    <n v="100"/>
    <s v=" 28.01.13"/>
    <x v="1"/>
    <s v="Salaries"/>
    <s v="SCI staff"/>
    <s v=" 28.01.13"/>
    <n v="60000"/>
    <x v="0"/>
    <x v="0"/>
    <x v="1"/>
  </r>
  <r>
    <n v="100"/>
    <s v=" 28.01.13"/>
    <x v="1"/>
    <s v="Salaries"/>
    <s v="SCI staff"/>
    <s v=" 28.03.13"/>
    <n v="96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3"/>
    <s v="Internet, phone for coordination"/>
    <s v="AS MM CALL SERVICE"/>
    <s v=" 11.03.13"/>
    <n v="500000"/>
    <x v="0"/>
    <x v="0"/>
    <x v="1"/>
  </r>
  <r>
    <n v="100"/>
    <s v=" 28.01.13"/>
    <x v="2"/>
    <s v="HP Toner &amp; Antivirus"/>
    <s v="B &amp; F Stationery"/>
    <s v=" 19.03.13"/>
    <n v="375000"/>
    <x v="0"/>
    <x v="0"/>
    <x v="1"/>
  </r>
  <r>
    <n v="100"/>
    <s v=" 28.01.13"/>
    <x v="2"/>
    <s v="Refreshment"/>
    <s v="Gelas A. Mlassani"/>
    <s v=" 19.03.13"/>
    <n v="103500"/>
    <x v="0"/>
    <x v="0"/>
    <x v="1"/>
  </r>
  <r>
    <n v="100"/>
    <s v=" 28.01.13"/>
    <x v="2"/>
    <s v="Supplies"/>
    <s v="Tahfif Office &amp; School Supplies Ltd"/>
    <s v=" 19.03.13"/>
    <n v="255500"/>
    <x v="0"/>
    <x v="0"/>
    <x v="1"/>
  </r>
  <r>
    <n v="100"/>
    <s v=" 28.01.13"/>
    <x v="2"/>
    <s v="UPS"/>
    <s v="Pomoni Stationery"/>
    <s v=" 25.03.13"/>
    <n v="280000"/>
    <x v="0"/>
    <x v="0"/>
    <x v="1"/>
  </r>
  <r>
    <n v="100"/>
    <s v=" 28.01.13"/>
    <x v="2"/>
    <s v="Refreshment"/>
    <s v="New Zahir Restaurant"/>
    <s v=" 28.03.13"/>
    <n v="30000"/>
    <x v="0"/>
    <x v="0"/>
    <x v="1"/>
  </r>
  <r>
    <n v="100"/>
    <s v=" 28.01.13"/>
    <x v="2"/>
    <s v="Supplies"/>
    <s v="S A Alibhai and Sons"/>
    <s v=" 28.03.13"/>
    <n v="31000"/>
    <x v="0"/>
    <x v="0"/>
    <x v="1"/>
  </r>
  <r>
    <n v="100"/>
    <s v=" 28.01.13"/>
    <x v="0"/>
    <s v="Fuel"/>
    <s v="Puma Dar es Salaam Filling Station"/>
    <s v=" 28.01.13"/>
    <n v="148500"/>
    <x v="0"/>
    <x v="0"/>
    <x v="1"/>
  </r>
  <r>
    <n v="100"/>
    <s v=" 28.01.13"/>
    <x v="0"/>
    <s v="Tax"/>
    <s v="Tanzania Driver Association"/>
    <s v=" 30.01.13"/>
    <n v="5000"/>
    <x v="0"/>
    <x v="0"/>
    <x v="1"/>
  </r>
  <r>
    <n v="100"/>
    <s v=" 28.01.13"/>
    <x v="0"/>
    <s v="Tax"/>
    <s v="Tanzania Driver Association"/>
    <s v=" 30.01.13"/>
    <n v="30000"/>
    <x v="0"/>
    <x v="0"/>
    <x v="1"/>
  </r>
  <r>
    <n v="100"/>
    <s v=" 28.01.13"/>
    <x v="0"/>
    <s v="Tax"/>
    <s v="Tanzania Driver Association"/>
    <s v=" 31.01.13"/>
    <n v="5000"/>
    <x v="0"/>
    <x v="0"/>
    <x v="1"/>
  </r>
  <r>
    <n v="100"/>
    <s v=" 28.01.13"/>
    <x v="0"/>
    <s v="Vehicle services "/>
    <s v="CMC Automobiles Ltd"/>
    <s v=" 31.01.13"/>
    <n v="706491"/>
    <x v="0"/>
    <x v="0"/>
    <x v="1"/>
  </r>
  <r>
    <n v="100"/>
    <s v=" 28.01.13"/>
    <x v="0"/>
    <s v="Vehicle Parking"/>
    <s v="Masjid Islamiya Mbagala"/>
    <s v=" 31.01.13"/>
    <n v="23000"/>
    <x v="0"/>
    <x v="0"/>
    <x v="1"/>
  </r>
  <r>
    <n v="100"/>
    <s v=" 28.01.13"/>
    <x v="1"/>
    <s v="Salaries"/>
    <s v="SCI staff"/>
    <s v=" 28.03.13"/>
    <n v="96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3"/>
    <s v="Internet, phone for coordination"/>
    <s v="AS MM CALL SERVICE"/>
    <s v=" 28.01.13"/>
    <n v="230000"/>
    <x v="0"/>
    <x v="0"/>
    <x v="1"/>
  </r>
  <r>
    <n v="100"/>
    <s v=" 28.01.13"/>
    <x v="2"/>
    <s v="Procure Air conditioner machine"/>
    <s v="Al Shaaf Bargain Centre Limited"/>
    <s v=" 30.01.13"/>
    <n v="650000"/>
    <x v="0"/>
    <x v="0"/>
    <x v="1"/>
  </r>
  <r>
    <n v="100"/>
    <s v=" 28.01.13"/>
    <x v="2"/>
    <s v="Labour charges for AC machine"/>
    <s v="Henji Refrigeration &amp; Air Conditioning Services"/>
    <s v=" 30.01.13"/>
    <n v="120000"/>
    <x v="0"/>
    <x v="0"/>
    <x v="1"/>
  </r>
  <r>
    <n v="100"/>
    <s v=" 28.01.13"/>
    <x v="2"/>
    <s v="3 Microscopes clearing cost"/>
    <s v="McJuro Investments Ltd"/>
    <s v=" 31.01.13"/>
    <n v="452226.56"/>
    <x v="0"/>
    <x v="0"/>
    <x v="1"/>
  </r>
  <r>
    <n v="100"/>
    <s v=" 28.01.13"/>
    <x v="0"/>
    <s v="Fuel"/>
    <s v="Oil Com Service Station"/>
    <s v=" 04.02.13"/>
    <n v="170149.44"/>
    <x v="0"/>
    <x v="0"/>
    <x v="1"/>
  </r>
  <r>
    <n v="100"/>
    <s v=" 28.01.13"/>
    <x v="0"/>
    <s v="Fuel"/>
    <s v="ZamZam Oil Com. Ltd"/>
    <s v=" 07.02.13"/>
    <n v="170000"/>
    <x v="0"/>
    <x v="0"/>
    <x v="1"/>
  </r>
  <r>
    <n v="100"/>
    <s v=" 28.01.13"/>
    <x v="0"/>
    <s v="Fuel"/>
    <s v="ZamZam Oil Com. Ltd"/>
    <s v=" 14.02.13"/>
    <n v="170000"/>
    <x v="0"/>
    <x v="0"/>
    <x v="1"/>
  </r>
  <r>
    <n v="100"/>
    <s v=" 28.01.13"/>
    <x v="0"/>
    <s v="Fuel"/>
    <s v="ABM Agencies Ltd"/>
    <s v=" 20.02.13"/>
    <n v="169000"/>
    <x v="0"/>
    <x v="0"/>
    <x v="1"/>
  </r>
  <r>
    <n v="100"/>
    <s v=" 28.01.13"/>
    <x v="0"/>
    <s v="Fuel"/>
    <s v="ABM Agencies Ltd"/>
    <s v="25.02.13"/>
    <n v="168518"/>
    <x v="0"/>
    <x v="0"/>
    <x v="1"/>
  </r>
  <r>
    <n v="100"/>
    <s v=" 28.01.13"/>
    <x v="0"/>
    <s v="Vehicle Parking"/>
    <s v="Masjid Islamiya Mbagala"/>
    <s v=" 28.02.13"/>
    <n v="28000"/>
    <x v="0"/>
    <x v="0"/>
    <x v="1"/>
  </r>
  <r>
    <n v="100"/>
    <s v=" 28.01.13"/>
    <x v="1"/>
    <s v="Salaries"/>
    <s v="SCI staff"/>
    <s v=" 28.03.13"/>
    <n v="96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1"/>
    <s v="Salaries"/>
    <s v="SCI staff"/>
    <s v=" 28.03.13"/>
    <n v="720000"/>
    <x v="0"/>
    <x v="0"/>
    <x v="1"/>
  </r>
  <r>
    <n v="100"/>
    <s v=" 28.01.13"/>
    <x v="3"/>
    <s v="Internet, phone for coordination"/>
    <s v="AS MM CALL SERVICE"/>
    <s v=" 01.02.13"/>
    <n v="465000"/>
    <x v="0"/>
    <x v="0"/>
    <x v="1"/>
  </r>
  <r>
    <n v="100"/>
    <s v=" 28.01.13"/>
    <x v="2"/>
    <s v="Procure 3 SCI mobile phones"/>
    <s v="Sapna Electronics"/>
    <s v=" 04.02.13"/>
    <n v="1600000"/>
    <x v="0"/>
    <x v="0"/>
    <x v="1"/>
  </r>
  <r>
    <n v="100"/>
    <s v=" 28.01.13"/>
    <x v="2"/>
    <s v="Official and finacial documents"/>
    <s v="DHL"/>
    <s v=" 13.02.13"/>
    <n v="80324"/>
    <x v="0"/>
    <x v="0"/>
    <x v="1"/>
  </r>
  <r>
    <n v="101"/>
    <s v="04.03.13"/>
    <x v="0"/>
    <s v="Return Travel Tickets"/>
    <s v="Gladness Komba RNTDCO, Ruvuma"/>
    <s v="03.03.13"/>
    <n v="80000"/>
    <x v="3"/>
    <x v="4"/>
    <x v="1"/>
  </r>
  <r>
    <n v="101"/>
    <s v="04.03.13"/>
    <x v="0"/>
    <s v="Return Travel Tickets"/>
    <s v="Msengi Gyunda RNTDCO, Iramba"/>
    <s v="03.03.13"/>
    <n v="70000"/>
    <x v="3"/>
    <x v="4"/>
    <x v="1"/>
  </r>
  <r>
    <n v="101"/>
    <s v="04.03.13"/>
    <x v="0"/>
    <s v="Return Travel Tickets"/>
    <s v="Richard Shabani RNTDCO, Lindi"/>
    <s v="03.03.13"/>
    <n v="44000"/>
    <x v="3"/>
    <x v="4"/>
    <x v="1"/>
  </r>
  <r>
    <n v="101"/>
    <s v="04.03.13"/>
    <x v="0"/>
    <s v="Return Travel Tickets"/>
    <s v="Salum M. Naheka RNTDCO, Mtwara"/>
    <s v="03.03.13"/>
    <n v="44000"/>
    <x v="3"/>
    <x v="4"/>
    <x v="1"/>
  </r>
  <r>
    <n v="101"/>
    <s v="04.03.13"/>
    <x v="0"/>
    <s v="Return Travel Tickets"/>
    <s v="Catherine V. Kavula RNTDCO, Mpanda"/>
    <s v="03.03.13"/>
    <n v="134000"/>
    <x v="3"/>
    <x v="4"/>
    <x v="1"/>
  </r>
  <r>
    <n v="101"/>
    <s v="04.03.13"/>
    <x v="0"/>
    <s v="Return Travel Tickets"/>
    <s v="Dennis Kamzola RNTDCO, Katavi"/>
    <s v="03.03.13"/>
    <n v="130000"/>
    <x v="3"/>
    <x v="4"/>
    <x v="1"/>
  </r>
  <r>
    <n v="101"/>
    <s v="04.03.13"/>
    <x v="0"/>
    <s v="Fuel (return receipts) Mbeya-DSM-Mbeya"/>
    <s v="Gapoli Service Station (1)"/>
    <s v="03.03.13"/>
    <n v="298224"/>
    <x v="3"/>
    <x v="4"/>
    <x v="1"/>
  </r>
  <r>
    <n v="101"/>
    <s v="04.03.13"/>
    <x v="0"/>
    <s v="Fuel (return receipts) Mbeya-DSM-Mbeya"/>
    <s v="Iringa Service Station (2)"/>
    <s v="03.03.13"/>
    <n v="162240"/>
    <x v="3"/>
    <x v="4"/>
    <x v="1"/>
  </r>
  <r>
    <n v="101"/>
    <s v="04.03.13"/>
    <x v="0"/>
    <s v="Fuel (return receipts) Mbeya-DSM-Mbeya"/>
    <s v="Lake Oil Ltd (3)"/>
    <s v="03.03.13"/>
    <n v="118800"/>
    <x v="3"/>
    <x v="4"/>
    <x v="1"/>
  </r>
  <r>
    <n v="101"/>
    <s v="04.03.13"/>
    <x v="0"/>
    <s v="Fuel"/>
    <s v="Oil Com Services Station (4)"/>
    <s v="03.03.13"/>
    <n v="97500"/>
    <x v="3"/>
    <x v="4"/>
    <x v="1"/>
  </r>
  <r>
    <n v="101"/>
    <s v="04.03.13"/>
    <x v="0"/>
    <s v="Fuel"/>
    <s v="New BP Bagamoyo Road Service Station (5)"/>
    <s v="03.03.13"/>
    <n v="118000"/>
    <x v="3"/>
    <x v="4"/>
    <x v="1"/>
  </r>
  <r>
    <n v="101"/>
    <s v="04.03.13"/>
    <x v="0"/>
    <s v="Fuel"/>
    <s v="Puma Petrol Station (6)"/>
    <s v="03.03.13"/>
    <n v="58600"/>
    <x v="3"/>
    <x v="4"/>
    <x v="1"/>
  </r>
  <r>
    <n v="101"/>
    <s v="04.03.13"/>
    <x v="0"/>
    <s v="Fuel"/>
    <s v="Orxy Services Station (7)"/>
    <s v="04.03.13"/>
    <n v="60000"/>
    <x v="3"/>
    <x v="4"/>
    <x v="1"/>
  </r>
  <r>
    <n v="101"/>
    <s v="04.03.13"/>
    <x v="0"/>
    <s v="Fuel"/>
    <s v="Gapco Services Station (8)"/>
    <s v="05.03.13"/>
    <n v="54636"/>
    <x v="3"/>
    <x v="4"/>
    <x v="1"/>
  </r>
  <r>
    <n v="101"/>
    <s v="04.03.13"/>
    <x v="0"/>
    <s v="Fuel"/>
    <s v="Gulfu Oil Company Ltd (9)"/>
    <s v="06.03.13"/>
    <n v="50000"/>
    <x v="3"/>
    <x v="4"/>
    <x v="1"/>
  </r>
  <r>
    <n v="101"/>
    <s v="04.03.13"/>
    <x v="0"/>
    <s v="Fuel"/>
    <s v="Total Service Station (10)"/>
    <s v="06.03.13"/>
    <n v="70000"/>
    <x v="3"/>
    <x v="4"/>
    <x v="1"/>
  </r>
  <r>
    <n v="101"/>
    <s v="04.03.13"/>
    <x v="0"/>
    <s v="Fuel"/>
    <s v="Oil Com Services Station (11)"/>
    <s v="07.03.13"/>
    <n v="30000"/>
    <x v="3"/>
    <x v="4"/>
    <x v="1"/>
  </r>
  <r>
    <n v="101"/>
    <s v="04.03.13"/>
    <x v="0"/>
    <s v="Fuel"/>
    <s v="Oil Com Services Station (12)"/>
    <s v="07.03.13"/>
    <n v="50000"/>
    <x v="3"/>
    <x v="4"/>
    <x v="1"/>
  </r>
  <r>
    <n v="101"/>
    <s v="04.03.13"/>
    <x v="0"/>
    <s v="Fuel"/>
    <s v="Orxy Services Station (13)"/>
    <s v="09.03.13"/>
    <n v="50000"/>
    <x v="3"/>
    <x v="4"/>
    <x v="1"/>
  </r>
  <r>
    <n v="101"/>
    <s v="04.03.13"/>
    <x v="1"/>
    <s v="Allowance"/>
    <s v="MEDIA"/>
    <s v="04.03.13"/>
    <n v="220000"/>
    <x v="3"/>
    <x v="4"/>
    <x v="1"/>
  </r>
  <r>
    <n v="101"/>
    <s v="04.03.13"/>
    <x v="1"/>
    <s v="Allowance"/>
    <s v="NTD Secretary &amp; SCI Driver"/>
    <s v="05.03.13"/>
    <n v="600000"/>
    <x v="3"/>
    <x v="4"/>
    <x v="1"/>
  </r>
  <r>
    <n v="101"/>
    <s v="04.03.13"/>
    <x v="1"/>
    <s v="Allowance"/>
    <s v="Participant"/>
    <s v="05.03.13"/>
    <n v="560000"/>
    <x v="3"/>
    <x v="4"/>
    <x v="1"/>
  </r>
  <r>
    <n v="101"/>
    <s v="04.03.13"/>
    <x v="1"/>
    <s v="Allowance"/>
    <s v="Moderator"/>
    <s v="08.03.13"/>
    <n v="3300000"/>
    <x v="3"/>
    <x v="4"/>
    <x v="1"/>
  </r>
  <r>
    <n v="102"/>
    <s v=" 15.04.13"/>
    <x v="0"/>
    <s v="Fuel"/>
    <s v="Puma Bahdela Filling Station"/>
    <s v=" 06.05.13"/>
    <n v="160000"/>
    <x v="0"/>
    <x v="0"/>
    <x v="2"/>
  </r>
  <r>
    <n v="102"/>
    <s v=" 15.04.13"/>
    <x v="0"/>
    <s v="Fuel"/>
    <s v="Total Service Station"/>
    <s v=" 10.05.13"/>
    <n v="165500"/>
    <x v="0"/>
    <x v="0"/>
    <x v="2"/>
  </r>
  <r>
    <n v="102"/>
    <s v=" 15.04.13"/>
    <x v="0"/>
    <s v="Fuel"/>
    <s v="Oil Com [T] Ltd Mbezi Beach Branch"/>
    <s v=" 17.05.13"/>
    <n v="162000"/>
    <x v="0"/>
    <x v="0"/>
    <x v="2"/>
  </r>
  <r>
    <n v="102"/>
    <s v=" 15.04.13"/>
    <x v="0"/>
    <s v="Taxi"/>
    <s v="Tanzania Driver Association"/>
    <s v=" 18.05.13"/>
    <n v="8000"/>
    <x v="0"/>
    <x v="0"/>
    <x v="2"/>
  </r>
  <r>
    <n v="102"/>
    <s v=" 15.04.13"/>
    <x v="0"/>
    <s v="Taxi"/>
    <s v="Tanzania Driver Association"/>
    <s v=" 20.05.13"/>
    <n v="8000"/>
    <x v="0"/>
    <x v="0"/>
    <x v="2"/>
  </r>
  <r>
    <n v="102"/>
    <s v=" 15.04.13"/>
    <x v="0"/>
    <s v="Vehicle repair and service "/>
    <s v="Lukani Investment"/>
    <s v=" 20.05.13"/>
    <n v="825000"/>
    <x v="0"/>
    <x v="0"/>
    <x v="2"/>
  </r>
  <r>
    <n v="102"/>
    <s v=" 15.04.13"/>
    <x v="0"/>
    <s v="Taxi"/>
    <s v="Tanzania Driver Association"/>
    <s v=" 21.05.13"/>
    <n v="12000"/>
    <x v="0"/>
    <x v="0"/>
    <x v="2"/>
  </r>
  <r>
    <n v="102"/>
    <s v=" 15.04.13"/>
    <x v="0"/>
    <s v="Fuel"/>
    <s v="Upanga Filling Station"/>
    <s v=" 22.05.13"/>
    <n v="164000"/>
    <x v="0"/>
    <x v="0"/>
    <x v="2"/>
  </r>
  <r>
    <n v="102"/>
    <s v=" 15.04.13"/>
    <x v="0"/>
    <s v="Fuel"/>
    <s v="Gapco Services Station"/>
    <s v=" 25.05.13"/>
    <n v="160000"/>
    <x v="0"/>
    <x v="0"/>
    <x v="2"/>
  </r>
  <r>
    <n v="102"/>
    <s v=" 15.04.13"/>
    <x v="0"/>
    <s v="Taxi"/>
    <s v="Tanzania Driver Association"/>
    <s v=" 29.05.13"/>
    <n v="10000"/>
    <x v="0"/>
    <x v="0"/>
    <x v="2"/>
  </r>
  <r>
    <n v="102"/>
    <s v=" 15.04.13"/>
    <x v="0"/>
    <s v="Fuel"/>
    <s v="Oil Com [T] Ltd Mbezi Beach Branch"/>
    <s v="30.05.13"/>
    <n v="164500"/>
    <x v="0"/>
    <x v="0"/>
    <x v="2"/>
  </r>
  <r>
    <n v="102"/>
    <s v=" 15.04.13"/>
    <x v="0"/>
    <s v="Vehicle parking "/>
    <s v="Masjid Islamiya Mbagala"/>
    <s v=" 31.05.13"/>
    <n v="45000"/>
    <x v="0"/>
    <x v="0"/>
    <x v="2"/>
  </r>
  <r>
    <n v="102"/>
    <s v=" 15.04.13"/>
    <x v="1"/>
    <s v="Allowance"/>
    <s v="SCI staff"/>
    <s v=" 04.05.13"/>
    <n v="300000"/>
    <x v="0"/>
    <x v="0"/>
    <x v="2"/>
  </r>
  <r>
    <n v="102"/>
    <s v=" 15.04.13"/>
    <x v="1"/>
    <s v="Salaries"/>
    <s v="SCI staff"/>
    <s v=" 31.05.13"/>
    <n v="2400000"/>
    <x v="0"/>
    <x v="0"/>
    <x v="2"/>
  </r>
  <r>
    <n v="102"/>
    <s v=" 15.04.13"/>
    <x v="3"/>
    <s v="Internet, phone for coordination "/>
    <s v="AS MM CALL SERVICE"/>
    <s v=" 01.05.13"/>
    <n v="465000"/>
    <x v="0"/>
    <x v="0"/>
    <x v="2"/>
  </r>
  <r>
    <n v="102"/>
    <s v=" 15.04.13"/>
    <x v="2"/>
    <s v="Refreshment"/>
    <s v="Delicious Food Restaurant"/>
    <s v=" 03.05.13"/>
    <n v="26400"/>
    <x v="0"/>
    <x v="0"/>
    <x v="2"/>
  </r>
  <r>
    <n v="102"/>
    <s v=" 15.04.13"/>
    <x v="2"/>
    <s v="Refreshment"/>
    <s v="Delicious Food Restaurant"/>
    <s v=" 06.05.13"/>
    <n v="17900"/>
    <x v="0"/>
    <x v="0"/>
    <x v="2"/>
  </r>
  <r>
    <n v="102"/>
    <s v=" 15.04.13"/>
    <x v="2"/>
    <s v="Refreshment"/>
    <s v="Delicious Food Restaurant"/>
    <s v=" 15.05.13"/>
    <n v="27000"/>
    <x v="0"/>
    <x v="0"/>
    <x v="2"/>
  </r>
  <r>
    <n v="102"/>
    <s v=" 15.04.13"/>
    <x v="2"/>
    <s v="Refreshment"/>
    <s v="New Zahir Restaurant"/>
    <s v=" 16.05.13"/>
    <n v="30000"/>
    <x v="0"/>
    <x v="0"/>
    <x v="2"/>
  </r>
  <r>
    <n v="102"/>
    <s v=" 15.04.13"/>
    <x v="2"/>
    <s v="Refreshment"/>
    <s v="Delicious Food Restaurant"/>
    <s v=" 17.05.13"/>
    <n v="26000"/>
    <x v="0"/>
    <x v="0"/>
    <x v="2"/>
  </r>
  <r>
    <n v="102"/>
    <s v=" 15.04.13"/>
    <x v="2"/>
    <s v="Refreshment"/>
    <s v="Delicious Food Restaurant"/>
    <s v="20.05.13"/>
    <n v="28000"/>
    <x v="0"/>
    <x v="0"/>
    <x v="2"/>
  </r>
  <r>
    <n v="102"/>
    <s v=" 15.04.13"/>
    <x v="2"/>
    <s v="Refreshment"/>
    <s v="New Zahir Restaurant"/>
    <s v="24.05.13"/>
    <n v="30000"/>
    <x v="0"/>
    <x v="0"/>
    <x v="2"/>
  </r>
  <r>
    <n v="102"/>
    <s v=" 15.04.13"/>
    <x v="2"/>
    <s v="Refreshment"/>
    <s v="Delicious Food Restaurant"/>
    <s v="27.05.13"/>
    <n v="27500"/>
    <x v="0"/>
    <x v="0"/>
    <x v="2"/>
  </r>
  <r>
    <n v="102"/>
    <s v=" 15.04.13"/>
    <x v="2"/>
    <s v="Refreshment"/>
    <s v="New Zahir Restaurant"/>
    <s v="28.05.13"/>
    <n v="30000"/>
    <x v="0"/>
    <x v="0"/>
    <x v="2"/>
  </r>
  <r>
    <n v="102"/>
    <s v=" 15.04.13"/>
    <x v="2"/>
    <s v="Service Photocopy machine &amp; repair"/>
    <s v="Mak Technology"/>
    <s v="31.05.13"/>
    <n v="380000"/>
    <x v="0"/>
    <x v="0"/>
    <x v="2"/>
  </r>
  <r>
    <n v="102"/>
    <s v=" 15.04.13"/>
    <x v="0"/>
    <s v="Fuel"/>
    <s v="GBP Tanzania Ltd"/>
    <s v=" 05.06.13"/>
    <n v="165000"/>
    <x v="0"/>
    <x v="0"/>
    <x v="2"/>
  </r>
  <r>
    <n v="102"/>
    <s v=" 15.04.13"/>
    <x v="0"/>
    <s v="Fuel"/>
    <s v="Oil Com Services Station"/>
    <s v=" 10.06.13"/>
    <n v="163000"/>
    <x v="0"/>
    <x v="0"/>
    <x v="2"/>
  </r>
  <r>
    <n v="102"/>
    <s v=" 15.04.13"/>
    <x v="0"/>
    <s v="Fuel"/>
    <s v="Oil Com Services Station"/>
    <s v=" 15.06.13"/>
    <n v="159000"/>
    <x v="0"/>
    <x v="0"/>
    <x v="2"/>
  </r>
  <r>
    <n v="102"/>
    <s v=" 15.04.13"/>
    <x v="0"/>
    <s v="Fuel"/>
    <s v="GAPCO Services Station"/>
    <s v=" 19.06.13"/>
    <n v="154000"/>
    <x v="0"/>
    <x v="0"/>
    <x v="2"/>
  </r>
  <r>
    <n v="102"/>
    <s v=" 15.04.13"/>
    <x v="0"/>
    <s v="Taxi"/>
    <s v="Tanzania Drivers Association"/>
    <s v=" 21.06.13"/>
    <n v="5000"/>
    <x v="0"/>
    <x v="0"/>
    <x v="2"/>
  </r>
  <r>
    <n v="102"/>
    <s v=" 15.04.13"/>
    <x v="0"/>
    <s v="Vehicle service"/>
    <s v="Neha Batteries Ltd"/>
    <s v=" 22.06.13"/>
    <n v="265500"/>
    <x v="0"/>
    <x v="0"/>
    <x v="2"/>
  </r>
  <r>
    <n v="102"/>
    <s v=" 15.04.13"/>
    <x v="0"/>
    <s v="Fuel"/>
    <s v="Puma Filling Station"/>
    <s v=" 26.06.13"/>
    <n v="144000"/>
    <x v="0"/>
    <x v="0"/>
    <x v="2"/>
  </r>
  <r>
    <n v="102"/>
    <s v=" 15.04.13"/>
    <x v="0"/>
    <s v="Fuel"/>
    <s v="Puma Taifa Service Station"/>
    <s v=" 29.06.13"/>
    <n v="153000"/>
    <x v="0"/>
    <x v="0"/>
    <x v="2"/>
  </r>
  <r>
    <n v="102"/>
    <s v=" 15.04.13"/>
    <x v="0"/>
    <s v="Vehicle parking "/>
    <s v="Masjid Islamiya Mbagala"/>
    <s v=" 30.06.13"/>
    <n v="45000"/>
    <x v="0"/>
    <x v="0"/>
    <x v="2"/>
  </r>
  <r>
    <n v="102"/>
    <s v=" 15.04.13"/>
    <x v="1"/>
    <s v="Salaries"/>
    <s v="SCI staff"/>
    <s v=" 28.06.13"/>
    <n v="2400000"/>
    <x v="0"/>
    <x v="0"/>
    <x v="2"/>
  </r>
  <r>
    <n v="102"/>
    <s v=" 15.04.13"/>
    <x v="3"/>
    <s v="Internet, phone for coordination "/>
    <s v="AS MM CALL SERVICE"/>
    <s v=" 03.06.13"/>
    <n v="635000"/>
    <x v="0"/>
    <x v="0"/>
    <x v="2"/>
  </r>
  <r>
    <n v="102"/>
    <s v=" 15.04.13"/>
    <x v="2"/>
    <s v="Refreshment"/>
    <s v="Philipo Angelo Woiso"/>
    <s v=" 12.06.13"/>
    <n v="93000"/>
    <x v="0"/>
    <x v="0"/>
    <x v="2"/>
  </r>
  <r>
    <n v="102"/>
    <s v=" 15.04.13"/>
    <x v="0"/>
    <s v="Fuel"/>
    <s v="Oil Com Service Station"/>
    <s v=" 04.04.13"/>
    <n v="168500"/>
    <x v="0"/>
    <x v="0"/>
    <x v="2"/>
  </r>
  <r>
    <n v="102"/>
    <s v=" 15.04.13"/>
    <x v="0"/>
    <s v="Fuel"/>
    <s v="Oil Com Service Station"/>
    <s v=" 10.04.13"/>
    <n v="167000"/>
    <x v="0"/>
    <x v="0"/>
    <x v="2"/>
  </r>
  <r>
    <n v="102"/>
    <s v=" 15.04.13"/>
    <x v="0"/>
    <s v="Fuel"/>
    <s v="Oil Com (T)Ltd (Mbezi Beach Brand)"/>
    <s v=" 15.04.13"/>
    <n v="160000"/>
    <x v="0"/>
    <x v="0"/>
    <x v="2"/>
  </r>
  <r>
    <n v="102"/>
    <s v=" 15.04.13"/>
    <x v="0"/>
    <s v="Fuel"/>
    <s v="ABM Agencies Ltd"/>
    <s v=" 22.04.13"/>
    <n v="170000"/>
    <x v="0"/>
    <x v="0"/>
    <x v="2"/>
  </r>
  <r>
    <n v="102"/>
    <s v=" 15.04.13"/>
    <x v="0"/>
    <s v="Vehicle log book "/>
    <s v="Muhimbili Stationery &amp; Secretarial Services"/>
    <s v=" 25.04.13"/>
    <n v="6000"/>
    <x v="0"/>
    <x v="0"/>
    <x v="2"/>
  </r>
  <r>
    <n v="102"/>
    <s v=" 15.04.13"/>
    <x v="0"/>
    <s v="Fuel"/>
    <s v="ABM Agencies Ltd"/>
    <s v=" 29.04.13"/>
    <n v="168000"/>
    <x v="0"/>
    <x v="0"/>
    <x v="2"/>
  </r>
  <r>
    <n v="102"/>
    <s v=" 15.04.13"/>
    <x v="0"/>
    <s v="Vehicle parking "/>
    <s v="Masjid Islamiya Mbagala"/>
    <s v=" 30.04.13"/>
    <n v="45000"/>
    <x v="0"/>
    <x v="0"/>
    <x v="2"/>
  </r>
  <r>
    <n v="102"/>
    <s v=" 15.04.13"/>
    <x v="1"/>
    <s v="Salaries"/>
    <s v="SCI staff"/>
    <s v=" 30.04.13"/>
    <n v="2400000"/>
    <x v="0"/>
    <x v="0"/>
    <x v="2"/>
  </r>
  <r>
    <n v="102"/>
    <s v=" 15.04.13"/>
    <x v="3"/>
    <s v="Internet, phone for coordination "/>
    <s v="AS MM CALL SERVICE"/>
    <s v=" 15.04.13"/>
    <n v="465000"/>
    <x v="0"/>
    <x v="0"/>
    <x v="2"/>
  </r>
  <r>
    <n v="102"/>
    <s v=" 15.04.13"/>
    <x v="2"/>
    <s v="Refreshment"/>
    <s v="Delicious Food Restaurant"/>
    <s v=" 17.04.13"/>
    <n v="34700"/>
    <x v="0"/>
    <x v="0"/>
    <x v="2"/>
  </r>
  <r>
    <n v="102"/>
    <s v=" 15.04.13"/>
    <x v="2"/>
    <s v="Refreshment"/>
    <s v="New Zahir Restaurant"/>
    <s v=" 23.04.13"/>
    <n v="35000"/>
    <x v="0"/>
    <x v="0"/>
    <x v="2"/>
  </r>
  <r>
    <n v="102"/>
    <s v=" 15.04.13"/>
    <x v="2"/>
    <s v="Procure 3 Printers Toner"/>
    <s v="Pisgah Company Ltd"/>
    <s v=" 23.04.13"/>
    <n v="640000"/>
    <x v="0"/>
    <x v="0"/>
    <x v="2"/>
  </r>
  <r>
    <n v="102"/>
    <s v=" 15.04.13"/>
    <x v="2"/>
    <s v="Service Photocopy machine &amp; replacement"/>
    <s v="Mak Technology"/>
    <s v=" 24.04.13"/>
    <n v="450000"/>
    <x v="0"/>
    <x v="0"/>
    <x v="2"/>
  </r>
  <r>
    <n v="103"/>
    <s v=" 03.05.13"/>
    <x v="0"/>
    <s v="Taxi"/>
    <s v="Tanzania Driver Association"/>
    <s v=" 05.05.13"/>
    <n v="30000"/>
    <x v="5"/>
    <x v="4"/>
    <x v="2"/>
  </r>
  <r>
    <n v="103"/>
    <s v=" 03.05.13"/>
    <x v="0"/>
    <s v="Air fare"/>
    <s v="NTD Secretariet"/>
    <s v=" 06.05.13"/>
    <n v="1314000"/>
    <x v="5"/>
    <x v="4"/>
    <x v="2"/>
  </r>
  <r>
    <n v="103"/>
    <s v=" 03.05.13"/>
    <x v="0"/>
    <s v="Taxi"/>
    <s v="Umoja wa Madereva Taxi New Mwanza Hotel"/>
    <s v=" 06.05.13"/>
    <n v="15000"/>
    <x v="5"/>
    <x v="4"/>
    <x v="2"/>
  </r>
  <r>
    <n v="103"/>
    <s v=" 03.05.13"/>
    <x v="0"/>
    <s v="Taxi"/>
    <s v="Mwanza C0-Cabs &amp; Tours Cooperative (1992) Soc. Ltd"/>
    <s v=" 07.05.13"/>
    <n v="15000"/>
    <x v="5"/>
    <x v="4"/>
    <x v="2"/>
  </r>
  <r>
    <n v="103"/>
    <s v=" 03.05.13"/>
    <x v="0"/>
    <s v="Fuel (return receipts) Ukerewe-Mwz-Ukerewe"/>
    <s v="Nansio Filling Station"/>
    <s v=" 07.05.13"/>
    <n v="308000"/>
    <x v="5"/>
    <x v="4"/>
    <x v="2"/>
  </r>
  <r>
    <n v="103"/>
    <s v=" 03.05.13"/>
    <x v="0"/>
    <s v="Taxi"/>
    <s v="Mwanza C0-Cabs &amp; Tours Cooperative (1992) Soc. Ltd"/>
    <s v=" 07.05.13"/>
    <n v="15000"/>
    <x v="5"/>
    <x v="4"/>
    <x v="2"/>
  </r>
  <r>
    <n v="103"/>
    <s v=" 03.05.13"/>
    <x v="0"/>
    <s v="Fuel"/>
    <s v="Kobili Filling Station"/>
    <s v=" 08.05.13"/>
    <n v="116600"/>
    <x v="5"/>
    <x v="4"/>
    <x v="2"/>
  </r>
  <r>
    <n v="103"/>
    <s v=" 03.05.13"/>
    <x v="0"/>
    <s v="Fuel"/>
    <s v="Mwanza Filling Station"/>
    <s v=" 08.05.13"/>
    <n v="116600"/>
    <x v="5"/>
    <x v="4"/>
    <x v="2"/>
  </r>
  <r>
    <n v="103"/>
    <s v=" 03.05.13"/>
    <x v="0"/>
    <s v="Return Tickets"/>
    <s v="NTD District Coordinator Health &amp; Education"/>
    <s v=" 10.05.13"/>
    <n v="136800"/>
    <x v="5"/>
    <x v="4"/>
    <x v="2"/>
  </r>
  <r>
    <n v="103"/>
    <s v=" 03.05.13"/>
    <x v="0"/>
    <s v="Taxi"/>
    <s v="Mwanza C0-Cabs &amp; Tours Cooperative (1992) Soc. Ltd"/>
    <s v=" 11.05.13"/>
    <n v="120000"/>
    <x v="5"/>
    <x v="4"/>
    <x v="2"/>
  </r>
  <r>
    <n v="103"/>
    <s v=" 03.05.13"/>
    <x v="0"/>
    <s v="Taxi"/>
    <s v="Mwanza C0-Cabs &amp; Tours Cooperative (1992) Soc. Ltd"/>
    <s v=" 13.05.13"/>
    <n v="15000"/>
    <x v="5"/>
    <x v="4"/>
    <x v="2"/>
  </r>
  <r>
    <n v="103"/>
    <s v=" 03.05.13"/>
    <x v="0"/>
    <s v="Taxi"/>
    <s v="Tanzania Driver Association"/>
    <s v=" 13.05.13"/>
    <n v="50000"/>
    <x v="5"/>
    <x v="4"/>
    <x v="2"/>
  </r>
  <r>
    <n v="103"/>
    <s v=" 03.05.13"/>
    <x v="1"/>
    <s v="Perdiem"/>
    <s v="NTD Secretariet"/>
    <s v=" 06.05.13"/>
    <n v="2240000"/>
    <x v="5"/>
    <x v="4"/>
    <x v="2"/>
  </r>
  <r>
    <n v="103"/>
    <s v=" 03.05.13"/>
    <x v="1"/>
    <s v="Perdiem"/>
    <s v="NTD District Coordinator Health &amp; Education"/>
    <s v=" 08.05.13"/>
    <n v="4875000"/>
    <x v="5"/>
    <x v="4"/>
    <x v="2"/>
  </r>
  <r>
    <n v="103"/>
    <s v=" 03.05.13"/>
    <x v="1"/>
    <s v="Allowance"/>
    <s v="Support Staff"/>
    <s v=" 08.05.13"/>
    <n v="300000"/>
    <x v="5"/>
    <x v="4"/>
    <x v="2"/>
  </r>
  <r>
    <n v="103"/>
    <s v=" 03.05.13"/>
    <x v="1"/>
    <s v="Facilitation fee"/>
    <s v="RMO, DR &amp; Accountant Mwanza"/>
    <s v=" 08.05.13"/>
    <n v="585000"/>
    <x v="5"/>
    <x v="4"/>
    <x v="2"/>
  </r>
  <r>
    <n v="103"/>
    <s v=" 03.05.13"/>
    <x v="1"/>
    <s v="Allowance"/>
    <s v="RNTDC, NTD District Coordinator Health &amp; Education Mwanza"/>
    <s v=" 08.05.13"/>
    <n v="840000"/>
    <x v="5"/>
    <x v="4"/>
    <x v="2"/>
  </r>
  <r>
    <n v="103"/>
    <s v=" 03.05.13"/>
    <x v="1"/>
    <s v="Allowance"/>
    <s v="NTD District Coordinator Health &amp; Education Mwanza"/>
    <s v=" 08.05.13"/>
    <n v="160000"/>
    <x v="5"/>
    <x v="4"/>
    <x v="2"/>
  </r>
  <r>
    <n v="103"/>
    <s v=" 03.05.13"/>
    <x v="3"/>
    <s v="Internet, phone for coordination "/>
    <s v="Ndevinga Investment"/>
    <s v=" 06.05.13"/>
    <n v="500000"/>
    <x v="5"/>
    <x v="4"/>
    <x v="2"/>
  </r>
  <r>
    <n v="103"/>
    <s v=" 03.05.13"/>
    <x v="2"/>
    <s v="Bag"/>
    <s v="Juvenal M. Kiwango"/>
    <s v=" 06.05.13"/>
    <n v="30000"/>
    <x v="5"/>
    <x v="4"/>
    <x v="2"/>
  </r>
  <r>
    <n v="103"/>
    <s v=" 03.05.13"/>
    <x v="2"/>
    <s v="Stationery"/>
    <s v="VD Ruby Stationery"/>
    <s v=" 08.05.13"/>
    <n v="95500"/>
    <x v="5"/>
    <x v="4"/>
    <x v="2"/>
  </r>
  <r>
    <n v="103"/>
    <s v=" 03.05.13"/>
    <x v="2"/>
    <s v="Stationery"/>
    <s v="New United Stationeries"/>
    <s v=" 10.05.13"/>
    <n v="6000"/>
    <x v="5"/>
    <x v="4"/>
    <x v="2"/>
  </r>
  <r>
    <n v="103"/>
    <s v=" 03.05.13"/>
    <x v="2"/>
    <s v="Stationery"/>
    <s v="Rizwan Hussein Railey"/>
    <s v=" 10.05.13"/>
    <n v="4000"/>
    <x v="5"/>
    <x v="4"/>
    <x v="2"/>
  </r>
  <r>
    <n v="103"/>
    <s v=" 03.05.13"/>
    <x v="2"/>
    <s v="Conference package"/>
    <s v="Jessy Cafeteria &amp; Catering"/>
    <s v=" 10.05.13"/>
    <n v="3220000"/>
    <x v="5"/>
    <x v="4"/>
    <x v="2"/>
  </r>
  <r>
    <n v="103"/>
    <s v=" 03.05.13"/>
    <x v="2"/>
    <s v="Stationery"/>
    <s v="Pisgah Company Ltd"/>
    <s v=" 13.05.13"/>
    <n v="360000"/>
    <x v="5"/>
    <x v="4"/>
    <x v="2"/>
  </r>
  <r>
    <n v="104"/>
    <s v=" 03.05.13"/>
    <x v="0"/>
    <s v="Taxi"/>
    <s v="Mwanza C0-Cabs &amp; Tours Cooperative (1992) Soc. Ltd"/>
    <s v=" 22.05.13"/>
    <n v="110000"/>
    <x v="6"/>
    <x v="3"/>
    <x v="2"/>
  </r>
  <r>
    <n v="104"/>
    <s v=" 03.05.13"/>
    <x v="0"/>
    <s v="Taxi"/>
    <s v="Tanzania Driver Association"/>
    <s v=" 22.05.13"/>
    <n v="70000"/>
    <x v="6"/>
    <x v="3"/>
    <x v="2"/>
  </r>
  <r>
    <n v="104"/>
    <s v=" 03.05.13"/>
    <x v="0"/>
    <s v="Taxi"/>
    <s v="Mwanza C0-Cabs &amp; Tours Cooperative (1992) Soc. Ltd"/>
    <s v=" 22.05.13"/>
    <n v="20000"/>
    <x v="6"/>
    <x v="3"/>
    <x v="2"/>
  </r>
  <r>
    <n v="104"/>
    <s v=" 03.05.13"/>
    <x v="0"/>
    <s v="Return Tickets"/>
    <s v="NTD District Coordinator, Sengerema"/>
    <s v=" 22.05.13"/>
    <n v="11600"/>
    <x v="6"/>
    <x v="3"/>
    <x v="2"/>
  </r>
  <r>
    <n v="104"/>
    <s v=" 03.05.13"/>
    <x v="0"/>
    <s v="Return Tickets"/>
    <s v="NTD District Coordinator, Sengerema"/>
    <s v=" 22.05.13"/>
    <n v="10000"/>
    <x v="6"/>
    <x v="3"/>
    <x v="2"/>
  </r>
  <r>
    <n v="104"/>
    <s v=" 03.05.13"/>
    <x v="0"/>
    <s v="Return Tickets"/>
    <s v="NTD District Coordinator, Sengerema"/>
    <s v=" 22.05.13"/>
    <n v="10800"/>
    <x v="6"/>
    <x v="3"/>
    <x v="2"/>
  </r>
  <r>
    <n v="104"/>
    <s v=" 03.05.13"/>
    <x v="0"/>
    <s v="Return Tickets"/>
    <s v="NTD District Coordinator, Sengerema"/>
    <s v=" 22.05.13"/>
    <n v="11600"/>
    <x v="6"/>
    <x v="3"/>
    <x v="2"/>
  </r>
  <r>
    <n v="104"/>
    <s v=" 03.05.13"/>
    <x v="0"/>
    <s v="Return Tickets"/>
    <s v="NTD District Coordinator, Ngudu"/>
    <s v=" 22.05.13"/>
    <n v="16000"/>
    <x v="6"/>
    <x v="3"/>
    <x v="2"/>
  </r>
  <r>
    <n v="104"/>
    <s v=" 03.05.13"/>
    <x v="0"/>
    <s v="Return Tickets"/>
    <s v="NTD District Coordinator, Misungwi"/>
    <s v=" 22.05.13"/>
    <n v="10000"/>
    <x v="6"/>
    <x v="3"/>
    <x v="2"/>
  </r>
  <r>
    <n v="104"/>
    <s v=" 03.05.13"/>
    <x v="0"/>
    <s v="Return Tickets"/>
    <s v="NTD District Coordinator, Misungwi"/>
    <s v=" 22.05.13"/>
    <n v="5000"/>
    <x v="6"/>
    <x v="3"/>
    <x v="2"/>
  </r>
  <r>
    <n v="104"/>
    <s v=" 03.05.13"/>
    <x v="0"/>
    <s v="Return Tickets"/>
    <s v="NTD District Coordinator, Misungwi"/>
    <s v=" 22.05.13"/>
    <n v="10000"/>
    <x v="6"/>
    <x v="3"/>
    <x v="2"/>
  </r>
  <r>
    <n v="104"/>
    <s v=" 03.05.13"/>
    <x v="0"/>
    <s v="Return Tickets"/>
    <s v="NTD District Coordinator, Misungwi"/>
    <s v=" 22.05.13"/>
    <n v="10000"/>
    <x v="6"/>
    <x v="3"/>
    <x v="2"/>
  </r>
  <r>
    <n v="104"/>
    <s v=" 03.05.13"/>
    <x v="0"/>
    <s v="Return Tickets"/>
    <s v="NTD District Coordinator, Magu"/>
    <s v=" 22.05.13"/>
    <n v="6000"/>
    <x v="6"/>
    <x v="3"/>
    <x v="2"/>
  </r>
  <r>
    <n v="104"/>
    <s v=" 03.05.13"/>
    <x v="0"/>
    <s v="Return Tickets"/>
    <s v="NTD District Coordinator, Magu"/>
    <s v=" 22.05.13"/>
    <n v="6000"/>
    <x v="6"/>
    <x v="3"/>
    <x v="2"/>
  </r>
  <r>
    <n v="104"/>
    <s v=" 03.05.13"/>
    <x v="0"/>
    <s v="Return Tickets"/>
    <s v="NTD District Coordinator, Magu"/>
    <s v=" 22.05.13"/>
    <n v="6000"/>
    <x v="6"/>
    <x v="3"/>
    <x v="2"/>
  </r>
  <r>
    <n v="104"/>
    <s v=" 03.05.13"/>
    <x v="0"/>
    <s v="Return Tickets"/>
    <s v="NTD District Coordinator, Misungwi"/>
    <s v=" 22.05.13"/>
    <n v="13000"/>
    <x v="6"/>
    <x v="3"/>
    <x v="2"/>
  </r>
  <r>
    <n v="104"/>
    <s v=" 03.05.13"/>
    <x v="0"/>
    <s v="Return Tickets"/>
    <s v="NTD District Coordinator, Misungwi"/>
    <s v=" 22.05.13"/>
    <n v="10000"/>
    <x v="6"/>
    <x v="3"/>
    <x v="2"/>
  </r>
  <r>
    <n v="104"/>
    <s v=" 03.05.13"/>
    <x v="0"/>
    <s v="Return Tickets"/>
    <s v="NTD District Coordinator, Magu"/>
    <s v=" 22.05.13"/>
    <n v="10000"/>
    <x v="6"/>
    <x v="3"/>
    <x v="2"/>
  </r>
  <r>
    <n v="104"/>
    <s v=" 03.05.13"/>
    <x v="0"/>
    <s v="Return Tickets"/>
    <s v="NTD District Coordinator, Ngudu"/>
    <s v=" 22.05.13"/>
    <n v="16000"/>
    <x v="6"/>
    <x v="3"/>
    <x v="2"/>
  </r>
  <r>
    <n v="104"/>
    <s v=" 03.05.13"/>
    <x v="0"/>
    <s v="Return Tickets"/>
    <s v="NTD District Coordinator, Ngudu"/>
    <s v=" 22.05.13"/>
    <n v="16000"/>
    <x v="6"/>
    <x v="3"/>
    <x v="2"/>
  </r>
  <r>
    <n v="104"/>
    <s v=" 03.05.13"/>
    <x v="0"/>
    <s v="Return Tickets"/>
    <s v="NTD District Coordinator, Nansio"/>
    <s v=" 22.05.13"/>
    <n v="12000"/>
    <x v="6"/>
    <x v="3"/>
    <x v="2"/>
  </r>
  <r>
    <n v="104"/>
    <s v=" 03.05.13"/>
    <x v="0"/>
    <s v="Return Tickets"/>
    <s v="NTD District Coordinator, Nansio"/>
    <s v=" 22.05.13"/>
    <n v="12000"/>
    <x v="6"/>
    <x v="3"/>
    <x v="2"/>
  </r>
  <r>
    <n v="104"/>
    <s v=" 03.05.13"/>
    <x v="0"/>
    <s v="Return Tickets"/>
    <s v="NTD District Coordinator, Nansio"/>
    <s v=" 22.05.13"/>
    <n v="12000"/>
    <x v="6"/>
    <x v="3"/>
    <x v="2"/>
  </r>
  <r>
    <n v="104"/>
    <s v=" 03.05.13"/>
    <x v="0"/>
    <s v="Return Tickets"/>
    <s v="NTD District Coordinator, Ngudu"/>
    <s v=" 23.05.13"/>
    <n v="10000"/>
    <x v="6"/>
    <x v="3"/>
    <x v="2"/>
  </r>
  <r>
    <n v="104"/>
    <s v=" 03.05.13"/>
    <x v="0"/>
    <s v="Fuel (return receipts)"/>
    <s v="BP Najma Petrol Station"/>
    <s v=" 22.05.13"/>
    <n v="265900"/>
    <x v="6"/>
    <x v="3"/>
    <x v="2"/>
  </r>
  <r>
    <n v="104"/>
    <s v=" 03.05.13"/>
    <x v="0"/>
    <s v="Fuel (return receipts)"/>
    <s v="Puma Energy Nyamagana Service Station"/>
    <s v=" 23.05.13"/>
    <n v="129000"/>
    <x v="6"/>
    <x v="3"/>
    <x v="2"/>
  </r>
  <r>
    <n v="104"/>
    <s v=" 03.05.13"/>
    <x v="0"/>
    <s v="Fuel (return receipts)"/>
    <s v="Mosha Investments Ltd"/>
    <s v=" 23.05.13"/>
    <n v="172000"/>
    <x v="6"/>
    <x v="3"/>
    <x v="2"/>
  </r>
  <r>
    <n v="104"/>
    <s v=" 03.05.13"/>
    <x v="0"/>
    <s v="Taxi"/>
    <s v="Mwanza C0-Cabs &amp; Tours Cooperative (1992) Soc. Ltd"/>
    <s v=" 23.05.13"/>
    <n v="30000"/>
    <x v="6"/>
    <x v="3"/>
    <x v="2"/>
  </r>
  <r>
    <n v="104"/>
    <s v=" 03.05.13"/>
    <x v="0"/>
    <s v="Taxi"/>
    <s v="Mwanza C0-Cabs &amp; Tours Cooperative (1992) Soc. Ltd"/>
    <s v=" 23.05.13"/>
    <n v="30000"/>
    <x v="6"/>
    <x v="3"/>
    <x v="2"/>
  </r>
  <r>
    <n v="104"/>
    <s v=" 03.05.13"/>
    <x v="0"/>
    <s v="Taxi"/>
    <s v="Mwanza C0-Cabs &amp; Tours Cooperative (1992) Soc. Ltd"/>
    <s v=" 24.05.13"/>
    <n v="25000"/>
    <x v="6"/>
    <x v="3"/>
    <x v="2"/>
  </r>
  <r>
    <n v="104"/>
    <s v=" 03.05.13"/>
    <x v="0"/>
    <s v="Taxi"/>
    <s v="Tanzania Driver Association"/>
    <s v=" 26.05.13"/>
    <n v="50000"/>
    <x v="6"/>
    <x v="3"/>
    <x v="2"/>
  </r>
  <r>
    <n v="104"/>
    <s v=" 03.05.13"/>
    <x v="0"/>
    <s v="Air fare"/>
    <s v="NTD Secretariet"/>
    <s v=" 27.05.13"/>
    <n v="1300000"/>
    <x v="6"/>
    <x v="3"/>
    <x v="2"/>
  </r>
  <r>
    <n v="104"/>
    <s v=" 03.05.13"/>
    <x v="0"/>
    <s v="Air fare"/>
    <s v="NTD Secretariet"/>
    <s v=" 28.05.13"/>
    <n v="1200000"/>
    <x v="6"/>
    <x v="3"/>
    <x v="2"/>
  </r>
  <r>
    <n v="104"/>
    <s v=" 03.05.13"/>
    <x v="1"/>
    <s v="Perdiem"/>
    <s v="NTD District Coordinator Health &amp; Education"/>
    <s v=" 25.05.13"/>
    <n v="1040000"/>
    <x v="6"/>
    <x v="3"/>
    <x v="2"/>
  </r>
  <r>
    <n v="104"/>
    <s v=" 03.05.13"/>
    <x v="1"/>
    <s v="Perdiem"/>
    <s v="NTD District Coordinator Health &amp; Education"/>
    <s v=" 25.05.13"/>
    <n v="3705000"/>
    <x v="6"/>
    <x v="3"/>
    <x v="2"/>
  </r>
  <r>
    <n v="104"/>
    <s v=" 03.05.13"/>
    <x v="1"/>
    <s v="Perdiem"/>
    <s v="NTD District Coordinator Health &amp; Education"/>
    <s v=" 25.05.13"/>
    <n v="1560000"/>
    <x v="6"/>
    <x v="3"/>
    <x v="2"/>
  </r>
  <r>
    <n v="104"/>
    <s v=" 03.05.13"/>
    <x v="1"/>
    <s v="Perdiem"/>
    <s v="DMO &amp; Accountant-Health Mwanza"/>
    <s v=" 25.05.13"/>
    <n v="1520000"/>
    <x v="6"/>
    <x v="3"/>
    <x v="2"/>
  </r>
  <r>
    <n v="104"/>
    <s v=" 03.05.13"/>
    <x v="1"/>
    <s v="Allowance"/>
    <s v="MEDIA Mwanza &amp; Driver from Sengerema District"/>
    <s v=" 25.05.13"/>
    <n v="210000"/>
    <x v="6"/>
    <x v="3"/>
    <x v="2"/>
  </r>
  <r>
    <n v="104"/>
    <s v=" 03.05.13"/>
    <x v="1"/>
    <s v="Perdiem"/>
    <s v="NTD Secretariet National"/>
    <s v=" 25.05.13"/>
    <n v="2240000"/>
    <x v="6"/>
    <x v="3"/>
    <x v="2"/>
  </r>
  <r>
    <n v="104"/>
    <s v=" 03.05.13"/>
    <x v="3"/>
    <s v="Internet, phone for coordination "/>
    <s v="Darcomm Shop"/>
    <s v=" 21.05.13"/>
    <n v="350000"/>
    <x v="6"/>
    <x v="3"/>
    <x v="2"/>
  </r>
  <r>
    <n v="104"/>
    <s v=" 03.05.13"/>
    <x v="2"/>
    <s v="Stationery"/>
    <s v="Global Suppliers Limited"/>
    <s v=" 23.05.13"/>
    <n v="480000"/>
    <x v="6"/>
    <x v="3"/>
    <x v="2"/>
  </r>
  <r>
    <n v="104"/>
    <s v=" 03.05.13"/>
    <x v="2"/>
    <s v="Stationery"/>
    <s v="Biz Nagoya Ltd"/>
    <s v=" 23.05.13"/>
    <n v="18000"/>
    <x v="6"/>
    <x v="3"/>
    <x v="2"/>
  </r>
  <r>
    <n v="104"/>
    <s v=" 03.05.13"/>
    <x v="2"/>
    <s v="Stationery"/>
    <s v="Villapark Resort"/>
    <s v=" 23.05.13"/>
    <n v="49500"/>
    <x v="6"/>
    <x v="3"/>
    <x v="2"/>
  </r>
  <r>
    <n v="104"/>
    <s v=" 03.05.13"/>
    <x v="2"/>
    <s v="Stationery"/>
    <s v="Akshar Stationery"/>
    <s v=" 23.05.13"/>
    <n v="12000"/>
    <x v="6"/>
    <x v="3"/>
    <x v="2"/>
  </r>
  <r>
    <n v="104"/>
    <s v=" 03.05.13"/>
    <x v="2"/>
    <s v="Stationery"/>
    <s v="VD Ruby Stationery"/>
    <s v=" 24.05.13"/>
    <n v="115400"/>
    <x v="6"/>
    <x v="3"/>
    <x v="2"/>
  </r>
  <r>
    <n v="104"/>
    <s v=" 03.05.13"/>
    <x v="2"/>
    <s v="Photocopying"/>
    <s v="NIMR Mwanza"/>
    <s v=" 24.05.13"/>
    <n v="55200"/>
    <x v="6"/>
    <x v="3"/>
    <x v="2"/>
  </r>
  <r>
    <n v="104"/>
    <s v=" 03.05.13"/>
    <x v="2"/>
    <s v="Stationery"/>
    <s v="VD Ruby Stationery"/>
    <s v=" 24.05.13"/>
    <n v="9000"/>
    <x v="6"/>
    <x v="3"/>
    <x v="2"/>
  </r>
  <r>
    <n v="104"/>
    <s v=" 03.05.13"/>
    <x v="2"/>
    <s v="Conference package"/>
    <s v="Jessy Cafeteria &amp; Catering"/>
    <s v=" 24.05.13"/>
    <n v="3325000"/>
    <x v="6"/>
    <x v="3"/>
    <x v="2"/>
  </r>
  <r>
    <n v="104"/>
    <s v=" 03.05.13"/>
    <x v="2"/>
    <s v="Venue for Conference"/>
    <s v="New Mwanza Hotels Ltd"/>
    <s v=" 24.05.13"/>
    <n v="300000"/>
    <x v="6"/>
    <x v="3"/>
    <x v="2"/>
  </r>
  <r>
    <n v="105"/>
    <s v=" 30.05.13"/>
    <x v="0"/>
    <s v="Fuel "/>
    <s v="Panone and Company Limited"/>
    <s v=" 01.05.13"/>
    <n v="723583"/>
    <x v="7"/>
    <x v="1"/>
    <x v="2"/>
  </r>
  <r>
    <n v="105"/>
    <s v=" 30.05.13"/>
    <x v="0"/>
    <s v="Fuel "/>
    <s v="Singida Filling Station"/>
    <s v=" 01.05.13"/>
    <n v="545480"/>
    <x v="7"/>
    <x v="1"/>
    <x v="2"/>
  </r>
  <r>
    <n v="105"/>
    <s v=" 30.05.13"/>
    <x v="0"/>
    <s v="Vehicle service"/>
    <s v="Aizad Mohamed Spare part"/>
    <s v=" 03.05.13"/>
    <n v="560000"/>
    <x v="7"/>
    <x v="1"/>
    <x v="2"/>
  </r>
  <r>
    <n v="105"/>
    <s v=" 30.05.13"/>
    <x v="0"/>
    <s v="Vehicle service"/>
    <s v="Kijampola Gareji"/>
    <s v=" 05.05.13"/>
    <n v="527000"/>
    <x v="7"/>
    <x v="1"/>
    <x v="2"/>
  </r>
  <r>
    <n v="105"/>
    <s v=" 30.05.13"/>
    <x v="1"/>
    <s v="Perdiem"/>
    <s v="NTD Driver"/>
    <s v=" 30.05.13"/>
    <n v="420000"/>
    <x v="7"/>
    <x v="1"/>
    <x v="2"/>
  </r>
  <r>
    <n v="105"/>
    <s v=" 30.05.13"/>
    <x v="1"/>
    <s v="Perdiem"/>
    <s v="NTD Driver"/>
    <s v=" 30.05.13"/>
    <n v="630000"/>
    <x v="7"/>
    <x v="1"/>
    <x v="2"/>
  </r>
  <r>
    <s v="Transfer 189662"/>
    <s v=" 27.05.13"/>
    <x v="3"/>
    <s v="Production of IEC Materials - to record MDA related activities e.g. "/>
    <s v="ABC DIGITAL IMAGING CO. LTD"/>
    <s v=" 30.05.13"/>
    <n v="27908500"/>
    <x v="8"/>
    <x v="5"/>
    <x v="2"/>
  </r>
  <r>
    <s v="Transfer 189659"/>
    <s v=" 27.05.13"/>
    <x v="3"/>
    <s v="Production of Paziquantel Dose Poles"/>
    <s v="SIGNWAREHOUSE LTD"/>
    <s v=" 25.06.13"/>
    <n v="28762500"/>
    <x v="9"/>
    <x v="2"/>
    <x v="2"/>
  </r>
  <r>
    <n v="106"/>
    <s v=" 10.06.13"/>
    <x v="1"/>
    <s v="Allowance"/>
    <s v="Journalist"/>
    <s v=" 11.06.13"/>
    <n v="80000"/>
    <x v="10"/>
    <x v="6"/>
    <x v="2"/>
  </r>
  <r>
    <n v="106"/>
    <s v=" 10.06.13"/>
    <x v="1"/>
    <s v="Allowance"/>
    <s v="Journalist"/>
    <s v=" 11.06.13"/>
    <n v="240000"/>
    <x v="10"/>
    <x v="6"/>
    <x v="2"/>
  </r>
  <r>
    <n v="106"/>
    <s v=" 10.06.13"/>
    <x v="1"/>
    <s v="Allowance"/>
    <s v="Journalist"/>
    <s v=" 11.06.13"/>
    <n v="640000"/>
    <x v="10"/>
    <x v="6"/>
    <x v="2"/>
  </r>
  <r>
    <n v="106"/>
    <s v=" 10.06.13"/>
    <x v="1"/>
    <s v="Allowance"/>
    <s v="Journalist"/>
    <s v=" 11.06.13"/>
    <n v="600000"/>
    <x v="10"/>
    <x v="6"/>
    <x v="2"/>
  </r>
  <r>
    <n v="106"/>
    <s v=" 10.06.13"/>
    <x v="1"/>
    <s v="Allowance"/>
    <s v="Journalist"/>
    <s v=" 11.06.13"/>
    <n v="480000"/>
    <x v="10"/>
    <x v="6"/>
    <x v="2"/>
  </r>
  <r>
    <n v="106"/>
    <s v=" 10.06.13"/>
    <x v="1"/>
    <s v="Allowance"/>
    <s v="NTD Secretariet National"/>
    <s v=" 11.06.13"/>
    <n v="50000"/>
    <x v="10"/>
    <x v="6"/>
    <x v="2"/>
  </r>
  <r>
    <n v="106"/>
    <s v=" 10.06.13"/>
    <x v="1"/>
    <s v="Allowance"/>
    <s v="NTD Secretariet National"/>
    <s v=" 11.06.13"/>
    <n v="50000"/>
    <x v="10"/>
    <x v="6"/>
    <x v="2"/>
  </r>
  <r>
    <n v="106"/>
    <s v=" 10.06.13"/>
    <x v="1"/>
    <s v="Allowance"/>
    <s v="NTD Secretariet National"/>
    <s v=" 11.06.13"/>
    <n v="50000"/>
    <x v="10"/>
    <x v="6"/>
    <x v="2"/>
  </r>
  <r>
    <n v="106"/>
    <s v=" 10.06.13"/>
    <x v="1"/>
    <s v="Allowance"/>
    <s v="NTD Driver"/>
    <s v=" 11.06.13"/>
    <n v="30000"/>
    <x v="10"/>
    <x v="6"/>
    <x v="2"/>
  </r>
  <r>
    <n v="106"/>
    <s v=" 10.06.13"/>
    <x v="1"/>
    <s v="Allowance"/>
    <s v="NTD Driver"/>
    <s v=" 11.06.13"/>
    <n v="30000"/>
    <x v="10"/>
    <x v="6"/>
    <x v="2"/>
  </r>
  <r>
    <n v="106"/>
    <s v=" 10.06.13"/>
    <x v="1"/>
    <s v="Allowance"/>
    <s v="NTD Driver"/>
    <s v=" 11.06.13"/>
    <n v="30000"/>
    <x v="10"/>
    <x v="6"/>
    <x v="2"/>
  </r>
  <r>
    <n v="106"/>
    <s v=" 10.06.13"/>
    <x v="1"/>
    <s v="Allowance"/>
    <s v="NTD Support staff"/>
    <s v=" 11.06.13"/>
    <n v="20000"/>
    <x v="10"/>
    <x v="6"/>
    <x v="2"/>
  </r>
  <r>
    <n v="106"/>
    <s v=" 10.06.13"/>
    <x v="1"/>
    <s v="Allowance"/>
    <s v="NTD Secretariet National"/>
    <s v=" 18.06.13"/>
    <n v="800000"/>
    <x v="10"/>
    <x v="6"/>
    <x v="2"/>
  </r>
  <r>
    <n v="106"/>
    <s v=" 10.06.13"/>
    <x v="2"/>
    <s v="Stationery"/>
    <s v="Ellie Trading"/>
    <s v=" 11.06.13"/>
    <n v="200000"/>
    <x v="10"/>
    <x v="6"/>
    <x v="2"/>
  </r>
  <r>
    <n v="106"/>
    <s v=" 10.06.13"/>
    <x v="2"/>
    <s v="Stationery"/>
    <s v="Ellie Trading"/>
    <s v=" 12.06.13"/>
    <n v="50000"/>
    <x v="10"/>
    <x v="6"/>
    <x v="2"/>
  </r>
  <r>
    <n v="106"/>
    <s v=" 10.06.13"/>
    <x v="2"/>
    <s v="Refreshment"/>
    <s v="Eden Caterer"/>
    <s v=" 12.06.13"/>
    <n v="360000"/>
    <x v="10"/>
    <x v="6"/>
    <x v="2"/>
  </r>
  <r>
    <n v="107"/>
    <s v=" 13.06.13"/>
    <x v="0"/>
    <s v="Ferry"/>
    <s v="M V Nyehunge"/>
    <s v=" 06.06.13"/>
    <n v="150000"/>
    <x v="11"/>
    <x v="1"/>
    <x v="2"/>
  </r>
  <r>
    <n v="107"/>
    <s v=" 13.06.13"/>
    <x v="0"/>
    <s v="Ferry"/>
    <s v="M V Nyehunge"/>
    <s v=" 07.06.13"/>
    <n v="150000"/>
    <x v="11"/>
    <x v="1"/>
    <x v="2"/>
  </r>
  <r>
    <n v="107"/>
    <s v=" 13.06.13"/>
    <x v="0"/>
    <s v="Fuel"/>
    <s v="ORXY Services Station"/>
    <s v=" 07.06.13"/>
    <n v="550788"/>
    <x v="11"/>
    <x v="1"/>
    <x v="2"/>
  </r>
  <r>
    <n v="107"/>
    <s v=" 13.06.13"/>
    <x v="0"/>
    <s v="Fuel"/>
    <s v="GBP (Tanzania) Ltd"/>
    <s v=" 09.06.13"/>
    <n v="105000"/>
    <x v="11"/>
    <x v="1"/>
    <x v="2"/>
  </r>
  <r>
    <n v="107"/>
    <s v=" 13.06.13"/>
    <x v="1"/>
    <s v="Perdiem"/>
    <s v="NTD Driver"/>
    <s v=" 14.06.13"/>
    <n v="90000"/>
    <x v="11"/>
    <x v="1"/>
    <x v="2"/>
  </r>
  <r>
    <n v="107"/>
    <s v=" 13.06.13"/>
    <x v="1"/>
    <s v="Perdiem"/>
    <s v="NTD Driver"/>
    <s v=" 14.06.13"/>
    <n v="60000"/>
    <x v="11"/>
    <x v="1"/>
    <x v="2"/>
  </r>
  <r>
    <n v="108"/>
    <s v=" 10.06.13"/>
    <x v="1"/>
    <s v="Allowance"/>
    <s v="MOHSW Driver "/>
    <s v=" 18.06.13"/>
    <n v="30000"/>
    <x v="12"/>
    <x v="6"/>
    <x v="2"/>
  </r>
  <r>
    <n v="108"/>
    <s v=" 10.06.13"/>
    <x v="1"/>
    <s v="Allowance"/>
    <s v="NTD Driver "/>
    <s v=" 18.06.13"/>
    <n v="30000"/>
    <x v="12"/>
    <x v="6"/>
    <x v="2"/>
  </r>
  <r>
    <n v="108"/>
    <s v=" 10.06.13"/>
    <x v="1"/>
    <s v="Allowance"/>
    <s v="NTD Driver "/>
    <s v=" 18.06.13"/>
    <n v="30000"/>
    <x v="12"/>
    <x v="6"/>
    <x v="2"/>
  </r>
  <r>
    <n v="108"/>
    <s v=" 10.06.13"/>
    <x v="1"/>
    <s v="Allowance"/>
    <s v="Minister"/>
    <s v=" 18.06.13"/>
    <n v="55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1"/>
    <s v="Allowance"/>
    <s v="Media"/>
    <s v=" 18.06.13"/>
    <n v="800000"/>
    <x v="12"/>
    <x v="6"/>
    <x v="2"/>
  </r>
  <r>
    <n v="108"/>
    <s v=" 10.06.13"/>
    <x v="1"/>
    <s v="Allowance"/>
    <s v="NTD Secretariet National"/>
    <s v=" 18.06.13"/>
    <n v="60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1"/>
    <s v="Allowance"/>
    <s v="NTD Secretariet National"/>
    <s v=" 18.06.13"/>
    <n v="50000"/>
    <x v="12"/>
    <x v="6"/>
    <x v="2"/>
  </r>
  <r>
    <n v="108"/>
    <s v=" 10.06.13"/>
    <x v="3"/>
    <s v="Internet, phone for coordination "/>
    <s v="Luis Lyimo"/>
    <s v=" 18.06.13"/>
    <n v="10000"/>
    <x v="12"/>
    <x v="6"/>
    <x v="2"/>
  </r>
  <r>
    <n v="109"/>
    <s v=" 20.06.13"/>
    <x v="0"/>
    <s v="Fuel"/>
    <s v="Total Service Station"/>
    <s v=" 20.06.13"/>
    <n v="150000"/>
    <x v="13"/>
    <x v="7"/>
    <x v="2"/>
  </r>
  <r>
    <n v="109"/>
    <s v=" 20.06.13"/>
    <x v="0"/>
    <s v="Fuel"/>
    <s v="Puma Energy Tanzania Limited"/>
    <s v=" 21.06.13"/>
    <n v="150000"/>
    <x v="13"/>
    <x v="7"/>
    <x v="2"/>
  </r>
  <r>
    <n v="109"/>
    <s v=" 20.06.13"/>
    <x v="0"/>
    <s v="Fuel"/>
    <s v="Gapco Services Station"/>
    <s v=" 21.06.13"/>
    <n v="150000"/>
    <x v="13"/>
    <x v="7"/>
    <x v="2"/>
  </r>
  <r>
    <n v="109"/>
    <s v=" 20.06.13"/>
    <x v="0"/>
    <s v="Fuel"/>
    <s v="Oil Com Services Station"/>
    <s v=" 21.06.13"/>
    <n v="150090"/>
    <x v="13"/>
    <x v="7"/>
    <x v="2"/>
  </r>
  <r>
    <n v="109"/>
    <s v=" 20.06.13"/>
    <x v="0"/>
    <s v="Fuel"/>
    <s v="Gapco Services Station"/>
    <s v=" 21.06.13"/>
    <n v="174950"/>
    <x v="13"/>
    <x v="7"/>
    <x v="2"/>
  </r>
  <r>
    <n v="109"/>
    <s v=" 20.06.13"/>
    <x v="0"/>
    <s v="Fuel"/>
    <s v="Gapco Services Station"/>
    <s v=" 25.06.13"/>
    <n v="150000"/>
    <x v="13"/>
    <x v="7"/>
    <x v="2"/>
  </r>
  <r>
    <n v="109"/>
    <s v=" 20.06.13"/>
    <x v="0"/>
    <s v="Fuel"/>
    <s v="Oil Com Services Station"/>
    <s v=" 28.06.13"/>
    <n v="150000"/>
    <x v="13"/>
    <x v="7"/>
    <x v="2"/>
  </r>
  <r>
    <n v="109"/>
    <s v=" 20.06.13"/>
    <x v="0"/>
    <s v="Fuel"/>
    <s v="Oryx Service Station"/>
    <s v=" 28.06.13"/>
    <n v="150000"/>
    <x v="13"/>
    <x v="7"/>
    <x v="2"/>
  </r>
  <r>
    <n v="109"/>
    <s v=" 20.06.13"/>
    <x v="0"/>
    <s v="Fuel"/>
    <s v="Total Service Station"/>
    <s v=" 28.06.13"/>
    <n v="174960"/>
    <x v="13"/>
    <x v="7"/>
    <x v="2"/>
  </r>
  <r>
    <n v="109"/>
    <s v=" 20.06.13"/>
    <x v="0"/>
    <s v="Fuel"/>
    <s v="Oryx Service Station"/>
    <s v=" 02.07.13"/>
    <n v="150000"/>
    <x v="13"/>
    <x v="7"/>
    <x v="2"/>
  </r>
  <r>
    <n v="109"/>
    <s v=" 20.06.13"/>
    <x v="1"/>
    <s v="Allowance"/>
    <s v="Hamlets Leaders"/>
    <s v=" 21.06.13"/>
    <n v="160000"/>
    <x v="13"/>
    <x v="7"/>
    <x v="2"/>
  </r>
  <r>
    <n v="109"/>
    <s v=" 20.06.13"/>
    <x v="1"/>
    <s v="Allowance"/>
    <s v="Local Leaders"/>
    <s v=" 21.06.13"/>
    <n v="150000"/>
    <x v="13"/>
    <x v="7"/>
    <x v="2"/>
  </r>
  <r>
    <n v="109"/>
    <s v=" 20.06.13"/>
    <x v="1"/>
    <s v="Allowance"/>
    <s v="Local Leaders"/>
    <s v=" 21.06.13"/>
    <n v="150000"/>
    <x v="13"/>
    <x v="7"/>
    <x v="2"/>
  </r>
  <r>
    <n v="109"/>
    <s v=" 20.06.13"/>
    <x v="1"/>
    <s v="Allowance"/>
    <s v="Lab Technologist, Reseach Assistant &amp; Clinician"/>
    <s v=" 21.06.13"/>
    <n v="3500000"/>
    <x v="13"/>
    <x v="7"/>
    <x v="2"/>
  </r>
  <r>
    <n v="109"/>
    <s v=" 20.06.13"/>
    <x v="1"/>
    <s v="Allowance"/>
    <s v="DSM Baseline survey"/>
    <s v=" 21.06.13"/>
    <n v="350000"/>
    <x v="13"/>
    <x v="7"/>
    <x v="2"/>
  </r>
  <r>
    <n v="109"/>
    <s v=" 20.06.13"/>
    <x v="1"/>
    <s v="Allowance"/>
    <s v="Lab Technologist &amp; Reseach Assistant"/>
    <s v=" 21.06.13"/>
    <n v="1755000"/>
    <x v="13"/>
    <x v="7"/>
    <x v="2"/>
  </r>
  <r>
    <n v="109"/>
    <s v=" 20.06.13"/>
    <x v="1"/>
    <s v="Allowance"/>
    <s v="NTD Driver"/>
    <s v=" 21.06.13"/>
    <n v="700000"/>
    <x v="13"/>
    <x v="7"/>
    <x v="2"/>
  </r>
  <r>
    <n v="109"/>
    <s v=" 20.06.13"/>
    <x v="1"/>
    <s v="Allowance"/>
    <s v="Supervisor"/>
    <s v=" 21.06.13"/>
    <n v="1500000"/>
    <x v="13"/>
    <x v="7"/>
    <x v="2"/>
  </r>
  <r>
    <n v="109"/>
    <s v=" 20.06.13"/>
    <x v="1"/>
    <s v="Allowance"/>
    <s v="NTD Accountant"/>
    <s v=" 21.06.13"/>
    <n v="200000"/>
    <x v="13"/>
    <x v="7"/>
    <x v="2"/>
  </r>
  <r>
    <n v="109"/>
    <s v=" 20.06.13"/>
    <x v="1"/>
    <s v="Allowance"/>
    <s v="NTD Secretariet"/>
    <s v=" 26.06.13"/>
    <n v="200000"/>
    <x v="13"/>
    <x v="7"/>
    <x v="2"/>
  </r>
  <r>
    <n v="109"/>
    <s v=" 20.06.13"/>
    <x v="1"/>
    <s v="Allowance"/>
    <s v="Reseacher"/>
    <s v=" 26.06.13"/>
    <n v="150000"/>
    <x v="13"/>
    <x v="7"/>
    <x v="2"/>
  </r>
  <r>
    <n v="109"/>
    <s v=" 20.06.13"/>
    <x v="1"/>
    <s v="Allowance"/>
    <s v="NTD Secretary"/>
    <s v=" 28.06.13"/>
    <n v="50000"/>
    <x v="13"/>
    <x v="7"/>
    <x v="2"/>
  </r>
  <r>
    <n v="109"/>
    <s v=" 20.06.13"/>
    <x v="1"/>
    <s v="Allowance"/>
    <s v="Lab Technologist, Reseach Assistant &amp; Clinician"/>
    <s v=" 28.06.13"/>
    <n v="1500000"/>
    <x v="13"/>
    <x v="7"/>
    <x v="2"/>
  </r>
  <r>
    <n v="109"/>
    <s v=" 20.06.13"/>
    <x v="1"/>
    <s v="Allowance"/>
    <s v="NTD Driver"/>
    <s v=" 28.06.13"/>
    <n v="300000"/>
    <x v="13"/>
    <x v="7"/>
    <x v="2"/>
  </r>
  <r>
    <n v="109"/>
    <s v=" 20.06.13"/>
    <x v="1"/>
    <s v="Allowance"/>
    <s v="Lab Technologist &amp; Reseach Assistant"/>
    <s v=" 29.06.13"/>
    <n v="585000"/>
    <x v="13"/>
    <x v="7"/>
    <x v="2"/>
  </r>
  <r>
    <n v="109"/>
    <s v=" 20.06.13"/>
    <x v="1"/>
    <s v="Allowance"/>
    <s v="Mary G Marcus"/>
    <s v=" 04.07.13"/>
    <n v="400000"/>
    <x v="13"/>
    <x v="7"/>
    <x v="2"/>
  </r>
  <r>
    <n v="109"/>
    <s v=" 20.06.13"/>
    <x v="1"/>
    <s v="Allowance"/>
    <s v="Mohamed Kadesha"/>
    <s v=" 04.07.13"/>
    <n v="200000"/>
    <x v="13"/>
    <x v="7"/>
    <x v="2"/>
  </r>
  <r>
    <n v="109"/>
    <s v=" 20.06.13"/>
    <x v="1"/>
    <s v="Allowance"/>
    <s v="Jackson Mbuta"/>
    <s v=" 04.07.13"/>
    <n v="200000"/>
    <x v="13"/>
    <x v="7"/>
    <x v="2"/>
  </r>
  <r>
    <n v="109"/>
    <s v=" 20.06.13"/>
    <x v="1"/>
    <s v="Allowance"/>
    <s v="Joseph Mboje"/>
    <s v=" 04.07.13"/>
    <n v="200000"/>
    <x v="13"/>
    <x v="7"/>
    <x v="2"/>
  </r>
  <r>
    <n v="109"/>
    <s v=" 20.06.13"/>
    <x v="1"/>
    <s v="Allowance"/>
    <s v="Data Entrant"/>
    <s v="03.08.13"/>
    <n v="840000"/>
    <x v="13"/>
    <x v="7"/>
    <x v="2"/>
  </r>
  <r>
    <n v="109"/>
    <s v=" 20.06.13"/>
    <x v="1"/>
    <s v="Allowance"/>
    <s v="DSM Baseline survey"/>
    <s v="12.08.13"/>
    <n v="200000"/>
    <x v="13"/>
    <x v="7"/>
    <x v="2"/>
  </r>
  <r>
    <n v="109"/>
    <s v=" 20.06.13"/>
    <x v="1"/>
    <s v="Allowance"/>
    <s v="Data Entrance"/>
    <s v="12.08.13"/>
    <n v="400000"/>
    <x v="13"/>
    <x v="7"/>
    <x v="2"/>
  </r>
  <r>
    <n v="109"/>
    <s v=" 20.06.13"/>
    <x v="1"/>
    <s v="Allowance"/>
    <s v="Data Entrant"/>
    <s v="12.08.13"/>
    <n v="1800000"/>
    <x v="13"/>
    <x v="7"/>
    <x v="2"/>
  </r>
  <r>
    <n v="109"/>
    <s v=" 20.06.13"/>
    <x v="1"/>
    <s v="Allowance"/>
    <s v="Data Entry supervisor"/>
    <s v="12.08.13"/>
    <n v="400000"/>
    <x v="13"/>
    <x v="7"/>
    <x v="2"/>
  </r>
  <r>
    <n v="109"/>
    <s v=" 20.06.13"/>
    <x v="2"/>
    <s v="Stationery"/>
    <s v="Sarah General Enterprises"/>
    <s v=" 20.06.13"/>
    <n v="393000"/>
    <x v="13"/>
    <x v="7"/>
    <x v="2"/>
  </r>
  <r>
    <n v="109"/>
    <s v=" 20.06.13"/>
    <x v="2"/>
    <s v="Stationery"/>
    <s v="Nevica Stationery"/>
    <s v="21.06.13"/>
    <n v="135000"/>
    <x v="13"/>
    <x v="7"/>
    <x v="2"/>
  </r>
  <r>
    <n v="109"/>
    <s v=" 20.06.13"/>
    <x v="2"/>
    <s v="Stationery"/>
    <s v="J.B Stationery"/>
    <s v="28.06.13"/>
    <n v="372800"/>
    <x v="13"/>
    <x v="7"/>
    <x v="2"/>
  </r>
  <r>
    <n v="109"/>
    <s v=" 20.06.13"/>
    <x v="3"/>
    <s v="Internet, phone for coordination "/>
    <s v="TTCL CO LTD"/>
    <s v=" 02.07.13"/>
    <n v="297700"/>
    <x v="13"/>
    <x v="7"/>
    <x v="2"/>
  </r>
  <r>
    <n v="109"/>
    <s v=" 20.06.13"/>
    <x v="7"/>
    <s v="Laboratory equipment"/>
    <s v="Grants Care (T) Ltd"/>
    <s v="21.06.13"/>
    <n v="328000"/>
    <x v="13"/>
    <x v="7"/>
    <x v="2"/>
  </r>
  <r>
    <n v="109"/>
    <s v=" 20.06.13"/>
    <x v="7"/>
    <s v="Laboratory equipment"/>
    <s v="Biomed Limited"/>
    <s v="21.06.13"/>
    <n v="23500"/>
    <x v="13"/>
    <x v="7"/>
    <x v="2"/>
  </r>
  <r>
    <n v="109"/>
    <s v=" 20.06.13"/>
    <x v="7"/>
    <s v="Laboratory equipment"/>
    <s v="Barikis General Store"/>
    <s v="21.06.13"/>
    <n v="60000"/>
    <x v="13"/>
    <x v="7"/>
    <x v="2"/>
  </r>
  <r>
    <n v="109"/>
    <s v=" 20.06.13"/>
    <x v="7"/>
    <s v="Laboratory equipment"/>
    <s v="Biomed Limited"/>
    <s v="21.06.13"/>
    <n v="33000"/>
    <x v="13"/>
    <x v="7"/>
    <x v="2"/>
  </r>
  <r>
    <n v="109"/>
    <s v=" 20.06.13"/>
    <x v="7"/>
    <s v="Laboratory equipment"/>
    <s v="KSD Pharmacy"/>
    <s v="21.06.13"/>
    <n v="250000"/>
    <x v="13"/>
    <x v="7"/>
    <x v="2"/>
  </r>
  <r>
    <n v="109"/>
    <s v=" 20.06.13"/>
    <x v="7"/>
    <s v="Laboratory equipment"/>
    <s v="M &amp; S Medical Laboratory &amp; Dental Supplier"/>
    <s v="26.06.13"/>
    <n v="2896000"/>
    <x v="13"/>
    <x v="7"/>
    <x v="2"/>
  </r>
  <r>
    <n v="109"/>
    <s v=" 20.06.13"/>
    <x v="7"/>
    <s v="Laboratory equipment"/>
    <s v="M &amp; S Medical Laboratory &amp; Dental Supplier"/>
    <s v="26.06.13"/>
    <n v="321000"/>
    <x v="13"/>
    <x v="7"/>
    <x v="2"/>
  </r>
  <r>
    <n v="110"/>
    <s v=" 27.06.13"/>
    <x v="0"/>
    <s v="Fuel"/>
    <s v="Total Service Station"/>
    <s v=" 22.06.13"/>
    <n v="130400"/>
    <x v="14"/>
    <x v="8"/>
    <x v="2"/>
  </r>
  <r>
    <n v="110"/>
    <s v=" 27.06.13"/>
    <x v="0"/>
    <s v="Fuel"/>
    <s v="Puma Energy Tanzania Limited"/>
    <s v=" 22.06.13"/>
    <n v="140000"/>
    <x v="14"/>
    <x v="8"/>
    <x v="2"/>
  </r>
  <r>
    <n v="110"/>
    <s v=" 27.06.13"/>
    <x v="0"/>
    <s v="Fuel"/>
    <s v="Orxy Services Station"/>
    <s v=" 24.06.13"/>
    <n v="130400"/>
    <x v="14"/>
    <x v="8"/>
    <x v="2"/>
  </r>
  <r>
    <n v="110"/>
    <s v=" 27.06.13"/>
    <x v="0"/>
    <s v="Fuel"/>
    <s v="Oil Com Services Station"/>
    <s v=" 25.06.13"/>
    <n v="130400"/>
    <x v="14"/>
    <x v="8"/>
    <x v="2"/>
  </r>
  <r>
    <n v="110"/>
    <s v=" 27.06.13"/>
    <x v="0"/>
    <s v="Fuel"/>
    <s v="Orxy Services Station"/>
    <s v=" 26.06.13"/>
    <n v="130400"/>
    <x v="14"/>
    <x v="8"/>
    <x v="2"/>
  </r>
  <r>
    <n v="110"/>
    <s v=" 27.06.13"/>
    <x v="0"/>
    <s v="Fuel"/>
    <s v="Gapco Services Station"/>
    <s v=" 26.06.13"/>
    <n v="130400"/>
    <x v="14"/>
    <x v="8"/>
    <x v="2"/>
  </r>
  <r>
    <n v="110"/>
    <s v=" 27.06.13"/>
    <x v="1"/>
    <s v="Allowance"/>
    <s v="NTD Secretariet National"/>
    <s v=" 28.06.13"/>
    <n v="300000"/>
    <x v="14"/>
    <x v="8"/>
    <x v="2"/>
  </r>
  <r>
    <n v="110"/>
    <s v=" 27.06.13"/>
    <x v="1"/>
    <s v="Allowance"/>
    <s v="NTD Secretariet National"/>
    <s v=" 28.06.13"/>
    <n v="300000"/>
    <x v="14"/>
    <x v="8"/>
    <x v="2"/>
  </r>
  <r>
    <n v="110"/>
    <s v=" 27.06.13"/>
    <x v="1"/>
    <s v="Allowance"/>
    <s v="NTD Secretariet National"/>
    <s v=" 28.06.13"/>
    <n v="180000"/>
    <x v="14"/>
    <x v="8"/>
    <x v="2"/>
  </r>
  <r>
    <n v="110"/>
    <s v=" 27.06.13"/>
    <x v="1"/>
    <s v="Allowance"/>
    <s v="NTD Secretariet National"/>
    <s v=" 28.06.13"/>
    <n v="1260000"/>
    <x v="14"/>
    <x v="8"/>
    <x v="2"/>
  </r>
  <r>
    <n v="110"/>
    <s v=" 27.06.13"/>
    <x v="1"/>
    <s v="Allowance"/>
    <s v="NTD Secretariet National"/>
    <s v=" 28.06.13"/>
    <n v="2100000"/>
    <x v="14"/>
    <x v="8"/>
    <x v="2"/>
  </r>
  <r>
    <n v="110"/>
    <s v=" 27.06.13"/>
    <x v="1"/>
    <s v="Allowance"/>
    <s v="NTD Driver"/>
    <s v=" 02.07.13"/>
    <n v="30000"/>
    <x v="14"/>
    <x v="8"/>
    <x v="2"/>
  </r>
  <r>
    <n v="110"/>
    <s v=" 27.06.13"/>
    <x v="1"/>
    <s v="Allowance"/>
    <s v="NTD Secretariet National"/>
    <s v=" 02.07.13"/>
    <n v="150000"/>
    <x v="14"/>
    <x v="8"/>
    <x v="2"/>
  </r>
  <r>
    <n v="110"/>
    <s v=" 27.06.13"/>
    <x v="2"/>
    <s v="Stationery"/>
    <s v="Ellie Trading"/>
    <s v=" 24.06.13"/>
    <n v="55000"/>
    <x v="14"/>
    <x v="8"/>
    <x v="2"/>
  </r>
  <r>
    <n v="112"/>
    <s v=" 09.07.13"/>
    <x v="0"/>
    <s v="Fuel"/>
    <s v="Total Service Station"/>
    <s v=" 04.07.13"/>
    <n v="170000"/>
    <x v="0"/>
    <x v="0"/>
    <x v="2"/>
  </r>
  <r>
    <n v="112"/>
    <s v=" 09.07.13"/>
    <x v="0"/>
    <s v="Fuel"/>
    <s v="Puma Service Station"/>
    <s v=" 10.07.13"/>
    <n v="167000"/>
    <x v="0"/>
    <x v="0"/>
    <x v="2"/>
  </r>
  <r>
    <n v="112"/>
    <s v=" 09.07.13"/>
    <x v="0"/>
    <s v="Fuel"/>
    <s v="Total Service Station"/>
    <s v=" 15.07.13"/>
    <n v="166677"/>
    <x v="0"/>
    <x v="0"/>
    <x v="2"/>
  </r>
  <r>
    <n v="112"/>
    <s v=" 09.07.13"/>
    <x v="0"/>
    <s v="Taxi"/>
    <s v="Tanzania Driver Association"/>
    <s v=" 16.07.13"/>
    <n v="5000"/>
    <x v="0"/>
    <x v="0"/>
    <x v="2"/>
  </r>
  <r>
    <n v="112"/>
    <s v=" 09.07.13"/>
    <x v="0"/>
    <s v="Fuel"/>
    <s v="Oil Com Service Station"/>
    <s v=" 16.07.13"/>
    <n v="160000"/>
    <x v="0"/>
    <x v="0"/>
    <x v="2"/>
  </r>
  <r>
    <n v="112"/>
    <s v=" 09.07.13"/>
    <x v="0"/>
    <s v="Vehicle service"/>
    <s v="CMC Automobiles Ltd"/>
    <s v=" 23.07.13"/>
    <n v="648823"/>
    <x v="0"/>
    <x v="0"/>
    <x v="2"/>
  </r>
  <r>
    <n v="112"/>
    <s v=" 09.07.13"/>
    <x v="0"/>
    <s v="Taxi"/>
    <s v="Tanzania Driver Association"/>
    <s v=" 23.07.13"/>
    <n v="5000"/>
    <x v="0"/>
    <x v="0"/>
    <x v="2"/>
  </r>
  <r>
    <n v="112"/>
    <s v=" 09.07.13"/>
    <x v="0"/>
    <s v="Fuel"/>
    <s v="Gapco Service Station"/>
    <s v=" 25.07.13"/>
    <n v="168000"/>
    <x v="0"/>
    <x v="0"/>
    <x v="2"/>
  </r>
  <r>
    <n v="112"/>
    <s v=" 09.07.13"/>
    <x v="0"/>
    <s v="Fuel"/>
    <s v="Camel Oil"/>
    <s v=" 31.07.13"/>
    <n v="170600"/>
    <x v="0"/>
    <x v="0"/>
    <x v="2"/>
  </r>
  <r>
    <n v="112"/>
    <s v=" 09.07.13"/>
    <x v="0"/>
    <s v="Vehicle parking "/>
    <s v="Masjid Islamiya Mbagala"/>
    <s v=" 31.07.13"/>
    <n v="46500"/>
    <x v="0"/>
    <x v="0"/>
    <x v="2"/>
  </r>
  <r>
    <n v="112"/>
    <s v=" 09.07.13"/>
    <x v="1"/>
    <s v="Allowance"/>
    <s v="SCI staff"/>
    <s v=" 09.07.13"/>
    <n v="400000"/>
    <x v="0"/>
    <x v="0"/>
    <x v="2"/>
  </r>
  <r>
    <n v="112"/>
    <s v=" 09.07.13"/>
    <x v="1"/>
    <s v="Allowance"/>
    <s v="SCI staff"/>
    <s v=" 11.07.13"/>
    <n v="400000"/>
    <x v="0"/>
    <x v="0"/>
    <x v="2"/>
  </r>
  <r>
    <n v="112"/>
    <s v=" 09.07.13"/>
    <x v="1"/>
    <s v="Salaries"/>
    <s v="SCI staff"/>
    <s v=" 30.07.13"/>
    <n v="2400000"/>
    <x v="0"/>
    <x v="0"/>
    <x v="2"/>
  </r>
  <r>
    <n v="112"/>
    <s v=" 09.07.13"/>
    <x v="3"/>
    <s v="Internet, phone for coordination "/>
    <s v="AS MM CALL SERVICE"/>
    <s v=" 10.07.13"/>
    <n v="500000"/>
    <x v="0"/>
    <x v="0"/>
    <x v="2"/>
  </r>
  <r>
    <n v="112"/>
    <s v=" 09.07.13"/>
    <x v="2"/>
    <s v="Switch"/>
    <s v="A.K Electrical &amp; Hardware"/>
    <s v=" 09.07.13"/>
    <n v="10000"/>
    <x v="0"/>
    <x v="0"/>
    <x v="2"/>
  </r>
  <r>
    <n v="112"/>
    <s v=" 09.07.13"/>
    <x v="2"/>
    <s v="Fitting Electrical Switch"/>
    <s v="Lanitas Enterprises"/>
    <s v=" 09.07.13"/>
    <n v="25000"/>
    <x v="0"/>
    <x v="0"/>
    <x v="2"/>
  </r>
  <r>
    <n v="112"/>
    <s v=" 09.07.13"/>
    <x v="2"/>
    <s v="Refreshment"/>
    <s v="New Zahir Restaurant"/>
    <s v=" 12.07.13"/>
    <n v="30000"/>
    <x v="0"/>
    <x v="0"/>
    <x v="2"/>
  </r>
  <r>
    <n v="112"/>
    <s v=" 09.07.13"/>
    <x v="2"/>
    <s v="Service &amp; repair of HP color LaserJet 4650n"/>
    <s v="Simply Computers (T) Ltd"/>
    <s v=" 26.07.13"/>
    <n v="861400"/>
    <x v="0"/>
    <x v="0"/>
    <x v="2"/>
  </r>
  <r>
    <n v="112"/>
    <s v=" 09.07.13"/>
    <x v="2"/>
    <s v="Procure 2 Printers Toner"/>
    <m/>
    <s v="29.07.13"/>
    <n v="400000"/>
    <x v="0"/>
    <x v="0"/>
    <x v="2"/>
  </r>
  <r>
    <n v="112"/>
    <s v=" 09.07.13"/>
    <x v="2"/>
    <s v="Refreshment"/>
    <s v="Philipo Angelo Woiso"/>
    <s v="31.07.13"/>
    <n v="23500"/>
    <x v="0"/>
    <x v="0"/>
    <x v="2"/>
  </r>
  <r>
    <n v="112"/>
    <s v=" 09.07.13"/>
    <x v="2"/>
    <s v="Refreshment"/>
    <s v="New Zahir Restaurant"/>
    <s v="31.07.13"/>
    <n v="40000"/>
    <x v="0"/>
    <x v="0"/>
    <x v="2"/>
  </r>
  <r>
    <n v="112"/>
    <s v=" 09.07.13"/>
    <x v="2"/>
    <s v="Service &amp; repair of Desktop Computer"/>
    <s v="Barick Computers Supplies"/>
    <s v="31.07.13"/>
    <n v="290000"/>
    <x v="0"/>
    <x v="0"/>
    <x v="2"/>
  </r>
  <r>
    <n v="131"/>
    <s v=" 20.06.13"/>
    <x v="3"/>
    <s v="Radio Spot Airing for NTD Programm MDA"/>
    <s v="RADIO FREE AFRICA LIMITED"/>
    <s v=" 24.06.13"/>
    <n v="5989680"/>
    <x v="15"/>
    <x v="5"/>
    <x v="2"/>
  </r>
  <r>
    <n v="132"/>
    <s v=" 20.06.13"/>
    <x v="3"/>
    <s v="TV Spot Airing for NTD Programm MDA"/>
    <s v="SAHARA MEDIA GROUP/STAR TV"/>
    <s v=" 24.06.13"/>
    <n v="6633252"/>
    <x v="15"/>
    <x v="5"/>
    <x v="2"/>
  </r>
  <r>
    <n v="133"/>
    <s v=" 25.06.13"/>
    <x v="0"/>
    <s v="Vehicle insurance - Insurance DFP 9001 Jun 2013"/>
    <s v="Fast Insurance Agency"/>
    <s v=" 28.06.13"/>
    <n v="1440000"/>
    <x v="0"/>
    <x v="0"/>
    <x v="2"/>
  </r>
  <r>
    <n v="134"/>
    <s v=" 25.06.13"/>
    <x v="0"/>
    <s v="Vehicle insurance - DFP 9002 Jun 2013 "/>
    <s v="Fast Insurance Agency"/>
    <s v=" 28.06.13"/>
    <n v="1440000"/>
    <x v="0"/>
    <x v="0"/>
    <x v="2"/>
  </r>
  <r>
    <s v="Transfer 195155"/>
    <s v=" 02.07.13"/>
    <x v="8"/>
    <s v="Advocacy &amp; Social mobilization materials"/>
    <s v="ABC DIGITAL IMAGING CO. LTD"/>
    <s v=" 08.07.13"/>
    <n v="27908500"/>
    <x v="15"/>
    <x v="5"/>
    <x v="2"/>
  </r>
  <r>
    <s v="OT13148TZ0189224"/>
    <s v=" 29.05.13"/>
    <x v="6"/>
    <s v="Transfer for NTD (MDA) to P/Schools &amp; Community in Temeke Municipal"/>
    <m/>
    <m/>
    <n v="154457500"/>
    <x v="16"/>
    <x v="2"/>
    <x v="2"/>
  </r>
  <r>
    <s v="OT13150TZ0189661"/>
    <s v=" 30.05.13"/>
    <x v="6"/>
    <s v="Transfer for NTD Mass Drug Administration to P/Schools in Magu District"/>
    <m/>
    <m/>
    <n v="54202800"/>
    <x v="16"/>
    <x v="2"/>
    <x v="2"/>
  </r>
  <r>
    <s v="OT1350TZ0189660"/>
    <s v=" 30.05.13"/>
    <x v="6"/>
    <s v="Transfer for NTD Mass Drug Administration to P/Schools in Sengerema District"/>
    <m/>
    <m/>
    <n v="48880000"/>
    <x v="16"/>
    <x v="2"/>
    <x v="2"/>
  </r>
  <r>
    <s v="OT1350TZ0189658"/>
    <s v=" 30.05.13"/>
    <x v="6"/>
    <s v="Transfer for NTD (MDA) to P/Schools &amp; Community in Kinondoni Municipal"/>
    <m/>
    <m/>
    <n v="164360000"/>
    <x v="16"/>
    <x v="2"/>
    <x v="2"/>
  </r>
  <r>
    <s v="OT13183TZ0195154"/>
    <s v=" 03.07.13"/>
    <x v="6"/>
    <s v="Transfer for NTD Mass Drug Administration to P/Schools in Ukerewe District"/>
    <m/>
    <m/>
    <n v="31362000"/>
    <x v="16"/>
    <x v="2"/>
    <x v="2"/>
  </r>
  <r>
    <s v="OT13183TZ0195156"/>
    <s v=" 03.07.13"/>
    <x v="6"/>
    <s v="Transfer for NTD Mass Drug Administration to P/Schools in Ilemela District"/>
    <m/>
    <m/>
    <n v="27810000"/>
    <x v="16"/>
    <x v="2"/>
    <x v="2"/>
  </r>
  <r>
    <s v="OT13183TZ0195157"/>
    <s v=" 03.07.13"/>
    <x v="6"/>
    <s v="Transfer for NTD Mass Drug Administration to P/Schools in Misungwi District"/>
    <m/>
    <m/>
    <n v="40365000"/>
    <x v="16"/>
    <x v="2"/>
    <x v="2"/>
  </r>
  <r>
    <s v="OT13183TZ0195159"/>
    <s v=" 03.07.13"/>
    <x v="6"/>
    <s v="Transfer for NTD Mass Drug Administration to P/Schools in Kwimba District"/>
    <m/>
    <m/>
    <n v="53665000"/>
    <x v="16"/>
    <x v="2"/>
    <x v="2"/>
  </r>
  <r>
    <s v="OT13183TZ0195158"/>
    <s v=" 03.07.13"/>
    <x v="6"/>
    <s v="Transfer for NTD Mass Drug Administration to P/Schools in Mwanza Region"/>
    <m/>
    <m/>
    <n v="5675000"/>
    <x v="16"/>
    <x v="2"/>
    <x v="2"/>
  </r>
  <r>
    <s v="OT13183TZ0195160"/>
    <s v=" 03.07.13"/>
    <x v="6"/>
    <s v="Transfer for NTD Mass Drug Administration to P/Schools in Nyamagana District"/>
    <m/>
    <m/>
    <n v="25756000"/>
    <x v="16"/>
    <x v="2"/>
    <x v="2"/>
  </r>
  <r>
    <n v="111"/>
    <s v=" 09.07.13"/>
    <x v="9"/>
    <s v="Imprest outstanding for NTD Mwanza Baseline survey"/>
    <m/>
    <m/>
    <n v="55184851"/>
    <x v="16"/>
    <x v="7"/>
    <x v="2"/>
  </r>
  <r>
    <s v="Total Service Fee"/>
    <s v="31.03.11"/>
    <x v="10"/>
    <s v="Bank Charges"/>
    <m/>
    <m/>
    <n v="21000"/>
    <x v="0"/>
    <x v="0"/>
    <x v="0"/>
  </r>
  <r>
    <s v="Total Service Fee"/>
    <s v="30.04.11"/>
    <x v="10"/>
    <s v="Bank Charges"/>
    <m/>
    <m/>
    <n v="16500"/>
    <x v="0"/>
    <x v="0"/>
    <x v="0"/>
  </r>
  <r>
    <s v="Total Service Fee"/>
    <s v="31.05.11"/>
    <x v="10"/>
    <s v="Bank Charges"/>
    <m/>
    <m/>
    <n v="18000"/>
    <x v="0"/>
    <x v="0"/>
    <x v="0"/>
  </r>
  <r>
    <s v="Total Service Fee"/>
    <s v="30.06.11"/>
    <x v="10"/>
    <s v="Bank Charges"/>
    <m/>
    <m/>
    <n v="63400"/>
    <x v="0"/>
    <x v="0"/>
    <x v="0"/>
  </r>
  <r>
    <s v="Total Service Fee"/>
    <s v="31.07.11"/>
    <x v="10"/>
    <s v="Bank Charges"/>
    <m/>
    <m/>
    <n v="36000"/>
    <x v="0"/>
    <x v="0"/>
    <x v="0"/>
  </r>
  <r>
    <s v="Total Service Fee"/>
    <s v="31.08.11"/>
    <x v="10"/>
    <s v="Bank Charges"/>
    <m/>
    <m/>
    <n v="16500"/>
    <x v="0"/>
    <x v="0"/>
    <x v="0"/>
  </r>
  <r>
    <s v="Total Service Fee"/>
    <s v="30.09.11"/>
    <x v="10"/>
    <s v="Bank Charges"/>
    <m/>
    <m/>
    <n v="68010"/>
    <x v="0"/>
    <x v="0"/>
    <x v="0"/>
  </r>
  <r>
    <s v="Total Service Fee"/>
    <s v="31.10.11"/>
    <x v="10"/>
    <s v="Bank Charges"/>
    <m/>
    <m/>
    <n v="16500"/>
    <x v="0"/>
    <x v="0"/>
    <x v="0"/>
  </r>
  <r>
    <s v="Total Service Fee"/>
    <s v="30.11.11"/>
    <x v="10"/>
    <s v="Bank Charges"/>
    <m/>
    <m/>
    <n v="21000"/>
    <x v="0"/>
    <x v="0"/>
    <x v="0"/>
  </r>
  <r>
    <s v="Total Service Fee"/>
    <s v="31.12.11"/>
    <x v="10"/>
    <s v="Bank Charges"/>
    <m/>
    <m/>
    <n v="15000"/>
    <x v="0"/>
    <x v="0"/>
    <x v="0"/>
  </r>
  <r>
    <s v="Total Service Fee"/>
    <s v="31.01.12"/>
    <x v="10"/>
    <s v="Bank Charges"/>
    <m/>
    <m/>
    <n v="63560"/>
    <x v="0"/>
    <x v="0"/>
    <x v="0"/>
  </r>
  <r>
    <s v="Total Service Fee"/>
    <s v="29.02.12"/>
    <x v="10"/>
    <s v="Bank Charges"/>
    <m/>
    <m/>
    <n v="57990"/>
    <x v="0"/>
    <x v="0"/>
    <x v="0"/>
  </r>
  <r>
    <s v="Total Service Fee"/>
    <s v="31.03.12"/>
    <x v="10"/>
    <s v="Bank Charges"/>
    <m/>
    <m/>
    <n v="21000"/>
    <x v="0"/>
    <x v="0"/>
    <x v="0"/>
  </r>
  <r>
    <s v="Total Service Fee"/>
    <s v="30.04.12"/>
    <x v="10"/>
    <s v="Bank Charges"/>
    <m/>
    <m/>
    <n v="20500"/>
    <x v="0"/>
    <x v="0"/>
    <x v="1"/>
  </r>
  <r>
    <s v="Total Service Fee"/>
    <s v="31.05.12"/>
    <x v="10"/>
    <s v="Bank Charges"/>
    <m/>
    <m/>
    <n v="20000"/>
    <x v="0"/>
    <x v="0"/>
    <x v="1"/>
  </r>
  <r>
    <s v="Total Service Fee"/>
    <s v="30.06.12"/>
    <x v="10"/>
    <s v="Bank Charges"/>
    <m/>
    <m/>
    <n v="32500"/>
    <x v="0"/>
    <x v="0"/>
    <x v="1"/>
  </r>
  <r>
    <s v="Total Service Fee"/>
    <s v="31.07.12"/>
    <x v="10"/>
    <s v="Bank Charges"/>
    <m/>
    <m/>
    <n v="21000"/>
    <x v="0"/>
    <x v="0"/>
    <x v="1"/>
  </r>
  <r>
    <s v="Total Service Fee"/>
    <s v="31.08.12"/>
    <x v="10"/>
    <s v="Bank Charges"/>
    <m/>
    <m/>
    <n v="21000"/>
    <x v="0"/>
    <x v="0"/>
    <x v="1"/>
  </r>
  <r>
    <s v="Total Service Fee"/>
    <s v="30.09.12"/>
    <x v="10"/>
    <s v="Bank Charges"/>
    <m/>
    <m/>
    <n v="15000"/>
    <x v="0"/>
    <x v="0"/>
    <x v="1"/>
  </r>
  <r>
    <s v="Total Service Fee"/>
    <s v="31.10.12"/>
    <x v="10"/>
    <s v="Bank Charges"/>
    <m/>
    <m/>
    <n v="21000"/>
    <x v="0"/>
    <x v="0"/>
    <x v="1"/>
  </r>
  <r>
    <s v="Total Service Fee"/>
    <s v="30.11.12"/>
    <x v="10"/>
    <s v="Bank Charges"/>
    <m/>
    <m/>
    <n v="35500"/>
    <x v="0"/>
    <x v="0"/>
    <x v="1"/>
  </r>
  <r>
    <s v="Total Service Fee"/>
    <s v="31.12.12"/>
    <x v="10"/>
    <s v="Bank Charges"/>
    <m/>
    <m/>
    <n v="20500"/>
    <x v="0"/>
    <x v="0"/>
    <x v="1"/>
  </r>
  <r>
    <s v="Total Service Fee"/>
    <s v="31.01.13"/>
    <x v="10"/>
    <s v="Bank Charges"/>
    <m/>
    <m/>
    <n v="23500"/>
    <x v="0"/>
    <x v="0"/>
    <x v="1"/>
  </r>
  <r>
    <s v="Total Service Fee"/>
    <s v="29.02.13"/>
    <x v="10"/>
    <s v="Bank Charges"/>
    <m/>
    <m/>
    <n v="21500"/>
    <x v="0"/>
    <x v="0"/>
    <x v="1"/>
  </r>
  <r>
    <s v="Total Service Fee"/>
    <s v="31.03.13"/>
    <x v="10"/>
    <s v="Bank Charges"/>
    <m/>
    <m/>
    <n v="20000"/>
    <x v="0"/>
    <x v="0"/>
    <x v="1"/>
  </r>
  <r>
    <s v="Total Service Fee"/>
    <s v="30.04.13"/>
    <x v="10"/>
    <s v="Bank Charges"/>
    <m/>
    <m/>
    <n v="21500"/>
    <x v="0"/>
    <x v="0"/>
    <x v="2"/>
  </r>
  <r>
    <s v="Total Service Fee"/>
    <s v="31.05.13"/>
    <x v="10"/>
    <s v="Bank Charges"/>
    <m/>
    <m/>
    <n v="127340"/>
    <x v="0"/>
    <x v="0"/>
    <x v="2"/>
  </r>
  <r>
    <s v="Total Service Fee"/>
    <s v="30.06.13"/>
    <x v="10"/>
    <s v="Bank Charges"/>
    <m/>
    <m/>
    <n v="21500"/>
    <x v="0"/>
    <x v="0"/>
    <x v="2"/>
  </r>
  <r>
    <s v="Total Service Fee"/>
    <s v="31.07.13"/>
    <x v="10"/>
    <s v="Bank Charges"/>
    <m/>
    <m/>
    <n v="94000"/>
    <x v="0"/>
    <x v="0"/>
    <x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84">
  <r>
    <n v="76"/>
    <s v="03.03.11"/>
    <x v="0"/>
    <s v="Fuel"/>
    <m/>
    <m/>
    <n v="123140"/>
    <x v="0"/>
    <x v="0"/>
    <s v="2011-12"/>
    <m/>
  </r>
  <r>
    <n v="76"/>
    <s v="03.03.11"/>
    <x v="0"/>
    <s v="Fuel"/>
    <m/>
    <m/>
    <n v="145860"/>
    <x v="0"/>
    <x v="0"/>
    <s v="2011-12"/>
    <m/>
  </r>
  <r>
    <n v="76"/>
    <s v="03.03.11"/>
    <x v="0"/>
    <s v="Vehicle Parking"/>
    <m/>
    <m/>
    <n v="31000"/>
    <x v="0"/>
    <x v="0"/>
    <s v="2011-12"/>
    <m/>
  </r>
  <r>
    <n v="76"/>
    <s v="03.03.11"/>
    <x v="0"/>
    <s v="Fuel"/>
    <m/>
    <m/>
    <n v="159300"/>
    <x v="0"/>
    <x v="0"/>
    <s v="2011-12"/>
    <m/>
  </r>
  <r>
    <n v="76"/>
    <s v="03.03.11"/>
    <x v="0"/>
    <s v="Fuel"/>
    <m/>
    <m/>
    <n v="143370"/>
    <x v="0"/>
    <x v="0"/>
    <s v="2011-12"/>
    <m/>
  </r>
  <r>
    <n v="76"/>
    <s v="03.03.11"/>
    <x v="0"/>
    <s v="Fuel"/>
    <m/>
    <m/>
    <n v="150450"/>
    <x v="0"/>
    <x v="0"/>
    <s v="2011-12"/>
    <m/>
  </r>
  <r>
    <n v="76"/>
    <s v="03.03.11"/>
    <x v="0"/>
    <s v="Full Car Wash"/>
    <m/>
    <m/>
    <n v="18000"/>
    <x v="0"/>
    <x v="0"/>
    <s v="2011-12"/>
    <m/>
  </r>
  <r>
    <n v="76"/>
    <s v="03.03.11"/>
    <x v="0"/>
    <s v="Vehicle Parking"/>
    <m/>
    <m/>
    <n v="28000"/>
    <x v="0"/>
    <x v="0"/>
    <s v="2011-12"/>
    <m/>
  </r>
  <r>
    <n v="76"/>
    <s v="03.03.11"/>
    <x v="0"/>
    <s v="Fuel"/>
    <m/>
    <m/>
    <n v="168000"/>
    <x v="0"/>
    <x v="0"/>
    <s v="2011-12"/>
    <m/>
  </r>
  <r>
    <n v="76"/>
    <s v="03.03.11"/>
    <x v="0"/>
    <s v="Fuel"/>
    <m/>
    <m/>
    <n v="114000"/>
    <x v="0"/>
    <x v="0"/>
    <s v="2011-12"/>
    <m/>
  </r>
  <r>
    <n v="76"/>
    <s v="03.03.11"/>
    <x v="0"/>
    <s v="Fuel"/>
    <m/>
    <m/>
    <n v="175500"/>
    <x v="0"/>
    <x v="0"/>
    <s v="2011-12"/>
    <m/>
  </r>
  <r>
    <n v="76"/>
    <s v="03.03.11"/>
    <x v="0"/>
    <s v="Fuel"/>
    <m/>
    <m/>
    <n v="42500"/>
    <x v="0"/>
    <x v="0"/>
    <s v="2011-12"/>
    <m/>
  </r>
  <r>
    <n v="76"/>
    <s v="03.03.11"/>
    <x v="0"/>
    <s v="Vehicle Repairs"/>
    <m/>
    <m/>
    <n v="1489500"/>
    <x v="0"/>
    <x v="0"/>
    <s v="2011-12"/>
    <m/>
  </r>
  <r>
    <n v="76"/>
    <s v="03.03.11"/>
    <x v="0"/>
    <s v="Fuel"/>
    <m/>
    <m/>
    <n v="167000"/>
    <x v="0"/>
    <x v="0"/>
    <s v="2011-12"/>
    <m/>
  </r>
  <r>
    <n v="76"/>
    <s v="03.03.11"/>
    <x v="0"/>
    <s v="Fuel"/>
    <m/>
    <m/>
    <n v="140000"/>
    <x v="0"/>
    <x v="0"/>
    <s v="2011-12"/>
    <m/>
  </r>
  <r>
    <n v="76"/>
    <s v="03.03.11"/>
    <x v="0"/>
    <s v="Fuel"/>
    <m/>
    <m/>
    <n v="165000"/>
    <x v="0"/>
    <x v="0"/>
    <s v="2011-12"/>
    <m/>
  </r>
  <r>
    <n v="76"/>
    <s v="03.03.11"/>
    <x v="0"/>
    <s v="Fuel"/>
    <m/>
    <m/>
    <n v="150000"/>
    <x v="0"/>
    <x v="0"/>
    <s v="2011-12"/>
    <m/>
  </r>
  <r>
    <n v="76"/>
    <s v="03.03.11"/>
    <x v="0"/>
    <s v="Fuel"/>
    <m/>
    <m/>
    <n v="96880"/>
    <x v="0"/>
    <x v="0"/>
    <s v="2011-12"/>
    <m/>
  </r>
  <r>
    <n v="76"/>
    <s v="03.03.11"/>
    <x v="1"/>
    <s v="Salaries"/>
    <m/>
    <m/>
    <n v="75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1"/>
    <s v="Salaries"/>
    <m/>
    <m/>
    <n v="75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1"/>
    <s v="Salaries"/>
    <m/>
    <m/>
    <n v="480000"/>
    <x v="0"/>
    <x v="0"/>
    <s v="2011-12"/>
    <m/>
  </r>
  <r>
    <n v="76"/>
    <s v="03.03.11"/>
    <x v="1"/>
    <s v="Salaries"/>
    <m/>
    <m/>
    <n v="390000"/>
    <x v="0"/>
    <x v="0"/>
    <s v="2011-12"/>
    <m/>
  </r>
  <r>
    <n v="76"/>
    <s v="03.03.11"/>
    <x v="1"/>
    <s v="Salaries"/>
    <m/>
    <m/>
    <n v="390000"/>
    <x v="0"/>
    <x v="0"/>
    <s v="2011-12"/>
    <m/>
  </r>
  <r>
    <n v="76"/>
    <s v="03.03.11"/>
    <x v="1"/>
    <s v="Salaries"/>
    <m/>
    <m/>
    <n v="75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1"/>
    <s v="Salaries"/>
    <m/>
    <m/>
    <n v="600000"/>
    <x v="0"/>
    <x v="0"/>
    <s v="2011-12"/>
    <m/>
  </r>
  <r>
    <n v="76"/>
    <s v="03.03.11"/>
    <x v="2"/>
    <s v="Flash Drive"/>
    <m/>
    <m/>
    <n v="12000"/>
    <x v="0"/>
    <x v="0"/>
    <s v="2011-12"/>
    <m/>
  </r>
  <r>
    <n v="76"/>
    <s v="03.03.11"/>
    <x v="2"/>
    <s v="Office Supplies"/>
    <m/>
    <m/>
    <n v="38000"/>
    <x v="0"/>
    <x v="0"/>
    <s v="2011-12"/>
    <m/>
  </r>
  <r>
    <n v="76"/>
    <s v="03.03.11"/>
    <x v="2"/>
    <s v="Refreshments"/>
    <m/>
    <m/>
    <n v="52500"/>
    <x v="0"/>
    <x v="0"/>
    <s v="2011-12"/>
    <m/>
  </r>
  <r>
    <n v="76"/>
    <s v="03.03.11"/>
    <x v="3"/>
    <s v="Internet, phone for coordination"/>
    <m/>
    <m/>
    <n v="770000"/>
    <x v="0"/>
    <x v="0"/>
    <s v="2011-12"/>
    <m/>
  </r>
  <r>
    <n v="76"/>
    <s v="03.03.11"/>
    <x v="3"/>
    <s v="Internet, phone for coordination"/>
    <m/>
    <m/>
    <n v="8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Tyre Puncture Repair"/>
    <m/>
    <m/>
    <n v="3500"/>
    <x v="0"/>
    <x v="0"/>
    <s v="2011-12"/>
    <m/>
  </r>
  <r>
    <n v="77"/>
    <s v="09.06.11"/>
    <x v="0"/>
    <s v="Fuel"/>
    <m/>
    <m/>
    <n v="66000"/>
    <x v="0"/>
    <x v="0"/>
    <s v="2011-12"/>
    <m/>
  </r>
  <r>
    <n v="77"/>
    <s v="09.06.11"/>
    <x v="0"/>
    <s v="Vehicle Parking"/>
    <m/>
    <m/>
    <n v="3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Vehicle Parking"/>
    <m/>
    <m/>
    <n v="31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Vehicle Repairs"/>
    <m/>
    <m/>
    <n v="11395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Fuel"/>
    <m/>
    <m/>
    <n v="100000"/>
    <x v="0"/>
    <x v="0"/>
    <s v="2011-12"/>
    <m/>
  </r>
  <r>
    <n v="77"/>
    <s v="09.06.11"/>
    <x v="0"/>
    <s v="Vehicle Parking"/>
    <m/>
    <m/>
    <n v="30000"/>
    <x v="0"/>
    <x v="0"/>
    <s v="2011-12"/>
    <m/>
  </r>
  <r>
    <n v="77"/>
    <s v="09.06.11"/>
    <x v="1"/>
    <s v="Salaries"/>
    <m/>
    <m/>
    <n v="75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1"/>
    <s v="Salaries"/>
    <m/>
    <m/>
    <n v="75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1"/>
    <s v="Salaries"/>
    <m/>
    <m/>
    <n v="75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1"/>
    <s v="Salaries"/>
    <m/>
    <m/>
    <n v="600000"/>
    <x v="0"/>
    <x v="0"/>
    <s v="2011-12"/>
    <m/>
  </r>
  <r>
    <n v="77"/>
    <s v="09.06.11"/>
    <x v="3"/>
    <s v="Internet, phone for coordination"/>
    <m/>
    <m/>
    <n v="300000"/>
    <x v="0"/>
    <x v="0"/>
    <s v="2011-12"/>
    <m/>
  </r>
  <r>
    <n v="77"/>
    <s v="09.06.11"/>
    <x v="3"/>
    <s v="Internet, phone for coordination"/>
    <m/>
    <m/>
    <n v="600000"/>
    <x v="0"/>
    <x v="0"/>
    <s v="2011-12"/>
    <m/>
  </r>
  <r>
    <n v="77"/>
    <s v="09.06.11"/>
    <x v="2"/>
    <s v="Stationery"/>
    <m/>
    <m/>
    <n v="250000"/>
    <x v="0"/>
    <x v="0"/>
    <s v="2011-12"/>
    <m/>
  </r>
  <r>
    <n v="78"/>
    <s v="30.06.11"/>
    <x v="0"/>
    <s v="Fuel"/>
    <m/>
    <m/>
    <n v="140000"/>
    <x v="0"/>
    <x v="0"/>
    <s v="2011-12"/>
    <m/>
  </r>
  <r>
    <n v="78"/>
    <s v="30.06.11"/>
    <x v="0"/>
    <s v="Fuel"/>
    <m/>
    <m/>
    <n v="149000"/>
    <x v="0"/>
    <x v="0"/>
    <s v="2011-12"/>
    <m/>
  </r>
  <r>
    <n v="78"/>
    <s v="30.06.11"/>
    <x v="0"/>
    <s v="Fuel"/>
    <m/>
    <m/>
    <n v="120000"/>
    <x v="0"/>
    <x v="0"/>
    <s v="2011-12"/>
    <m/>
  </r>
  <r>
    <n v="78"/>
    <s v="30.06.11"/>
    <x v="0"/>
    <s v="Fuel"/>
    <m/>
    <m/>
    <n v="160000"/>
    <x v="0"/>
    <x v="0"/>
    <s v="2011-12"/>
    <m/>
  </r>
  <r>
    <n v="78"/>
    <s v="30.06.11"/>
    <x v="0"/>
    <s v="Fuel"/>
    <m/>
    <m/>
    <n v="106500"/>
    <x v="0"/>
    <x v="0"/>
    <s v="2011-12"/>
    <m/>
  </r>
  <r>
    <n v="78"/>
    <s v="30.06.11"/>
    <x v="0"/>
    <s v="Vehicle Parking"/>
    <m/>
    <m/>
    <n v="31000"/>
    <x v="0"/>
    <x v="0"/>
    <s v="2011-12"/>
    <m/>
  </r>
  <r>
    <n v="78"/>
    <s v="30.06.11"/>
    <x v="1"/>
    <s v="Salaries"/>
    <m/>
    <m/>
    <n v="750000"/>
    <x v="0"/>
    <x v="0"/>
    <s v="2011-12"/>
    <m/>
  </r>
  <r>
    <n v="78"/>
    <s v="30.06.11"/>
    <x v="1"/>
    <s v="Salaries"/>
    <m/>
    <m/>
    <n v="600000"/>
    <x v="0"/>
    <x v="0"/>
    <s v="2011-12"/>
    <m/>
  </r>
  <r>
    <n v="78"/>
    <s v="30.06.11"/>
    <x v="1"/>
    <s v="Salaries"/>
    <m/>
    <m/>
    <n v="600000"/>
    <x v="0"/>
    <x v="0"/>
    <s v="2011-12"/>
    <m/>
  </r>
  <r>
    <n v="78"/>
    <s v="30.06.11"/>
    <x v="3"/>
    <s v="Internet, phone for coordination"/>
    <m/>
    <m/>
    <n v="400000"/>
    <x v="0"/>
    <x v="0"/>
    <s v="2011-12"/>
    <m/>
  </r>
  <r>
    <n v="78"/>
    <s v="30.06.11"/>
    <x v="3"/>
    <s v="Official Documents"/>
    <m/>
    <m/>
    <n v="73500"/>
    <x v="0"/>
    <x v="0"/>
    <s v="2011-12"/>
    <m/>
  </r>
  <r>
    <n v="78"/>
    <s v="30.06.11"/>
    <x v="3"/>
    <s v="Refund of Taxi tickets"/>
    <m/>
    <m/>
    <n v="70000"/>
    <x v="0"/>
    <x v="0"/>
    <s v="2011-12"/>
    <m/>
  </r>
  <r>
    <n v="78"/>
    <s v="30.06.11"/>
    <x v="2"/>
    <s v="Refreshments"/>
    <m/>
    <m/>
    <n v="150000"/>
    <x v="0"/>
    <x v="0"/>
    <s v="2011-12"/>
    <m/>
  </r>
  <r>
    <n v="78"/>
    <s v="30.06.11"/>
    <x v="0"/>
    <s v="Fuel"/>
    <m/>
    <m/>
    <n v="125210"/>
    <x v="0"/>
    <x v="0"/>
    <s v="2011-12"/>
    <m/>
  </r>
  <r>
    <n v="78"/>
    <s v="30.06.11"/>
    <x v="0"/>
    <s v="Fuel"/>
    <m/>
    <m/>
    <n v="171990"/>
    <x v="0"/>
    <x v="0"/>
    <s v="2011-12"/>
    <m/>
  </r>
  <r>
    <n v="78"/>
    <s v="30.06.11"/>
    <x v="0"/>
    <s v="AC Belt"/>
    <m/>
    <m/>
    <n v="35000"/>
    <x v="0"/>
    <x v="0"/>
    <s v="2011-12"/>
    <m/>
  </r>
  <r>
    <n v="78"/>
    <s v="30.06.11"/>
    <x v="0"/>
    <s v="Fuel"/>
    <m/>
    <m/>
    <n v="164400"/>
    <x v="0"/>
    <x v="0"/>
    <s v="2011-12"/>
    <m/>
  </r>
  <r>
    <n v="78"/>
    <s v="30.06.11"/>
    <x v="0"/>
    <s v="Fuel"/>
    <m/>
    <m/>
    <n v="137600"/>
    <x v="0"/>
    <x v="0"/>
    <s v="2011-12"/>
    <m/>
  </r>
  <r>
    <n v="78"/>
    <s v="30.06.11"/>
    <x v="0"/>
    <s v="Vehicle Parking"/>
    <m/>
    <m/>
    <n v="15000"/>
    <x v="0"/>
    <x v="0"/>
    <s v="2011-12"/>
    <m/>
  </r>
  <r>
    <n v="78"/>
    <s v="30.06.11"/>
    <x v="3"/>
    <s v="Internet, phone for coordination"/>
    <m/>
    <m/>
    <n v="450000"/>
    <x v="0"/>
    <x v="0"/>
    <s v="2011-12"/>
    <m/>
  </r>
  <r>
    <n v="78"/>
    <s v="30.06.11"/>
    <x v="2"/>
    <s v="Stationery"/>
    <m/>
    <m/>
    <n v="200800"/>
    <x v="0"/>
    <x v="0"/>
    <s v="2011-12"/>
    <m/>
  </r>
  <r>
    <n v="78"/>
    <s v="30.06.11"/>
    <x v="2"/>
    <s v="SCI Phone"/>
    <m/>
    <m/>
    <n v="250000"/>
    <x v="0"/>
    <x v="0"/>
    <s v="2011-12"/>
    <m/>
  </r>
  <r>
    <n v="79"/>
    <s v="13.09.11"/>
    <x v="0"/>
    <s v="Fuel"/>
    <n v="0"/>
    <n v="0"/>
    <n v="163000"/>
    <x v="0"/>
    <x v="0"/>
    <s v="2011-12"/>
    <m/>
  </r>
  <r>
    <n v="79"/>
    <s v="13.09.11"/>
    <x v="0"/>
    <s v="PMO- 40 Oil"/>
    <n v="0"/>
    <n v="0"/>
    <n v="20000"/>
    <x v="0"/>
    <x v="0"/>
    <s v="2011-12"/>
    <m/>
  </r>
  <r>
    <n v="79"/>
    <s v="13.09.11"/>
    <x v="0"/>
    <s v="Vehicle"/>
    <n v="0"/>
    <n v="0"/>
    <n v="16000"/>
    <x v="0"/>
    <x v="0"/>
    <s v="2011-12"/>
    <m/>
  </r>
  <r>
    <n v="79"/>
    <s v="13.09.11"/>
    <x v="0"/>
    <s v="Fuel"/>
    <n v="0"/>
    <n v="0"/>
    <n v="179000"/>
    <x v="0"/>
    <x v="0"/>
    <s v="2011-12"/>
    <m/>
  </r>
  <r>
    <n v="79"/>
    <s v="13.09.11"/>
    <x v="0"/>
    <s v="Fuel"/>
    <n v="0"/>
    <n v="0"/>
    <n v="140000"/>
    <x v="0"/>
    <x v="0"/>
    <s v="2011-12"/>
    <m/>
  </r>
  <r>
    <n v="79"/>
    <s v="13.09.11"/>
    <x v="0"/>
    <s v="Fuel"/>
    <n v="0"/>
    <n v="0"/>
    <n v="147000"/>
    <x v="0"/>
    <x v="0"/>
    <s v="2011-12"/>
    <m/>
  </r>
  <r>
    <n v="79"/>
    <s v="13.09.11"/>
    <x v="0"/>
    <s v="Vehicle Log Book"/>
    <n v="0"/>
    <n v="0"/>
    <n v="4000"/>
    <x v="0"/>
    <x v="0"/>
    <s v="2011-12"/>
    <m/>
  </r>
  <r>
    <n v="79"/>
    <s v="13.09.11"/>
    <x v="0"/>
    <s v="Vehicle Repairs"/>
    <n v="0"/>
    <n v="0"/>
    <n v="200000"/>
    <x v="0"/>
    <x v="0"/>
    <s v="2011-12"/>
    <m/>
  </r>
  <r>
    <n v="79"/>
    <s v="13.09.11"/>
    <x v="0"/>
    <s v="Fuel"/>
    <n v="0"/>
    <n v="0"/>
    <n v="156000"/>
    <x v="0"/>
    <x v="0"/>
    <s v="2011-12"/>
    <m/>
  </r>
  <r>
    <n v="79"/>
    <s v="13.09.11"/>
    <x v="0"/>
    <s v="Vehicle Repairs"/>
    <n v="0"/>
    <n v="0"/>
    <n v="986000"/>
    <x v="0"/>
    <x v="0"/>
    <s v="2011-12"/>
    <m/>
  </r>
  <r>
    <n v="79"/>
    <s v="13.09.11"/>
    <x v="0"/>
    <s v="Vehicle Parking"/>
    <n v="0"/>
    <n v="0"/>
    <n v="30000"/>
    <x v="0"/>
    <x v="0"/>
    <s v="2011-12"/>
    <m/>
  </r>
  <r>
    <n v="79"/>
    <s v="13.09.11"/>
    <x v="1"/>
    <s v="Salaries"/>
    <m/>
    <m/>
    <n v="75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1"/>
    <s v="Salaries"/>
    <m/>
    <m/>
    <n v="75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3"/>
    <s v="Internet, phone for coordination"/>
    <n v="0"/>
    <n v="0"/>
    <n v="645000"/>
    <x v="0"/>
    <x v="0"/>
    <s v="2011-12"/>
    <m/>
  </r>
  <r>
    <n v="79"/>
    <s v="13.09.11"/>
    <x v="2"/>
    <s v="Refreshment"/>
    <n v="0"/>
    <n v="0"/>
    <n v="10000"/>
    <x v="0"/>
    <x v="0"/>
    <s v="2011-12"/>
    <m/>
  </r>
  <r>
    <n v="79"/>
    <s v="13.09.11"/>
    <x v="2"/>
    <s v="Refreshment"/>
    <n v="0"/>
    <n v="0"/>
    <n v="14500"/>
    <x v="0"/>
    <x v="0"/>
    <s v="2011-12"/>
    <m/>
  </r>
  <r>
    <n v="79"/>
    <s v="13.09.11"/>
    <x v="2"/>
    <s v="Refreshment"/>
    <n v="0"/>
    <n v="0"/>
    <n v="16500"/>
    <x v="0"/>
    <x v="0"/>
    <s v="2011-12"/>
    <m/>
  </r>
  <r>
    <n v="79"/>
    <s v="13.09.11"/>
    <x v="2"/>
    <s v="Refreshment"/>
    <n v="0"/>
    <n v="0"/>
    <n v="16000"/>
    <x v="0"/>
    <x v="0"/>
    <s v="2011-12"/>
    <m/>
  </r>
  <r>
    <n v="79"/>
    <s v="13.09.11"/>
    <x v="2"/>
    <s v="Refreshment"/>
    <n v="0"/>
    <n v="0"/>
    <n v="15500"/>
    <x v="0"/>
    <x v="0"/>
    <s v="2011-12"/>
    <m/>
  </r>
  <r>
    <n v="79"/>
    <s v="13.09.11"/>
    <x v="2"/>
    <s v="Refreshment"/>
    <n v="0"/>
    <n v="0"/>
    <n v="16000"/>
    <x v="0"/>
    <x v="0"/>
    <s v="2011-12"/>
    <m/>
  </r>
  <r>
    <n v="79"/>
    <s v="13.09.11"/>
    <x v="2"/>
    <s v="Refreshment"/>
    <n v="0"/>
    <n v="0"/>
    <n v="15000"/>
    <x v="0"/>
    <x v="0"/>
    <s v="2011-12"/>
    <m/>
  </r>
  <r>
    <n v="79"/>
    <s v="13.09.11"/>
    <x v="2"/>
    <s v="Refreshment"/>
    <n v="0"/>
    <n v="0"/>
    <n v="15500"/>
    <x v="0"/>
    <x v="0"/>
    <s v="2011-12"/>
    <m/>
  </r>
  <r>
    <n v="79"/>
    <s v="13.09.11"/>
    <x v="0"/>
    <s v="Fuel"/>
    <n v="0"/>
    <n v="0"/>
    <n v="179000"/>
    <x v="0"/>
    <x v="0"/>
    <s v="2011-12"/>
    <m/>
  </r>
  <r>
    <n v="79"/>
    <s v="13.09.11"/>
    <x v="0"/>
    <s v="Fuel"/>
    <n v="0"/>
    <n v="0"/>
    <n v="181000"/>
    <x v="0"/>
    <x v="0"/>
    <s v="2011-12"/>
    <m/>
  </r>
  <r>
    <n v="79"/>
    <s v="13.09.11"/>
    <x v="0"/>
    <s v="Fuel"/>
    <n v="0"/>
    <n v="0"/>
    <n v="160000"/>
    <x v="0"/>
    <x v="0"/>
    <s v="2011-12"/>
    <m/>
  </r>
  <r>
    <n v="79"/>
    <s v="13.09.11"/>
    <x v="0"/>
    <s v="Fuel"/>
    <n v="0"/>
    <n v="0"/>
    <n v="180000"/>
    <x v="0"/>
    <x v="0"/>
    <s v="2011-12"/>
    <m/>
  </r>
  <r>
    <n v="79"/>
    <s v="13.09.11"/>
    <x v="0"/>
    <s v="Fuel"/>
    <n v="0"/>
    <n v="0"/>
    <n v="159000"/>
    <x v="0"/>
    <x v="0"/>
    <s v="2011-12"/>
    <m/>
  </r>
  <r>
    <n v="79"/>
    <s v="13.09.11"/>
    <x v="0"/>
    <s v="Fuel"/>
    <n v="0"/>
    <n v="0"/>
    <n v="39000"/>
    <x v="0"/>
    <x v="0"/>
    <s v="2011-12"/>
    <m/>
  </r>
  <r>
    <n v="79"/>
    <s v="13.09.11"/>
    <x v="0"/>
    <s v="Vehicle Parking"/>
    <n v="0"/>
    <n v="0"/>
    <n v="31000"/>
    <x v="0"/>
    <x v="0"/>
    <s v="2011-12"/>
    <m/>
  </r>
  <r>
    <n v="79"/>
    <s v="13.09.11"/>
    <x v="1"/>
    <s v="Salaries"/>
    <m/>
    <m/>
    <n v="75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1"/>
    <s v="Salaries"/>
    <m/>
    <m/>
    <n v="600000"/>
    <x v="0"/>
    <x v="0"/>
    <s v="2011-12"/>
    <m/>
  </r>
  <r>
    <n v="79"/>
    <s v="13.09.11"/>
    <x v="3"/>
    <s v="Internet, phone for coordination"/>
    <n v="0"/>
    <n v="0"/>
    <n v="390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5200"/>
    <x v="0"/>
    <x v="0"/>
    <s v="2011-12"/>
    <m/>
  </r>
  <r>
    <n v="79"/>
    <s v="13.09.11"/>
    <x v="2"/>
    <s v="Refreshment"/>
    <m/>
    <m/>
    <n v="14800"/>
    <x v="0"/>
    <x v="0"/>
    <s v="2011-12"/>
    <m/>
  </r>
  <r>
    <n v="79"/>
    <s v="13.09.11"/>
    <x v="2"/>
    <s v="Refreshment"/>
    <m/>
    <m/>
    <n v="76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Photo"/>
    <m/>
    <m/>
    <n v="5000"/>
    <x v="0"/>
    <x v="0"/>
    <s v="2011-12"/>
    <m/>
  </r>
  <r>
    <n v="79"/>
    <s v="13.09.11"/>
    <x v="2"/>
    <s v="Refreshment"/>
    <m/>
    <m/>
    <n v="15000"/>
    <x v="0"/>
    <x v="0"/>
    <s v="2011-12"/>
    <m/>
  </r>
  <r>
    <n v="79"/>
    <s v="13.09.11"/>
    <x v="2"/>
    <s v="Refreshment"/>
    <m/>
    <m/>
    <n v="13000"/>
    <x v="0"/>
    <x v="0"/>
    <s v="2011-12"/>
    <m/>
  </r>
  <r>
    <n v="79"/>
    <s v="13.09.11"/>
    <x v="2"/>
    <s v="Refreshment"/>
    <m/>
    <m/>
    <n v="12000"/>
    <x v="0"/>
    <x v="0"/>
    <s v="2011-12"/>
    <m/>
  </r>
  <r>
    <n v="80"/>
    <s v="08.11.11"/>
    <x v="0"/>
    <s v="Fuel"/>
    <m/>
    <m/>
    <n v="156000"/>
    <x v="0"/>
    <x v="0"/>
    <s v="2011-12"/>
    <m/>
  </r>
  <r>
    <n v="80"/>
    <s v="08.11.11"/>
    <x v="0"/>
    <s v="Vehicle Engine Oil"/>
    <m/>
    <m/>
    <n v="10000"/>
    <x v="0"/>
    <x v="0"/>
    <s v="2011-12"/>
    <m/>
  </r>
  <r>
    <n v="80"/>
    <s v="08.11.11"/>
    <x v="0"/>
    <s v="Fuel"/>
    <m/>
    <m/>
    <n v="169000"/>
    <x v="0"/>
    <x v="0"/>
    <s v="2011-12"/>
    <m/>
  </r>
  <r>
    <n v="80"/>
    <s v="08.11.11"/>
    <x v="0"/>
    <s v="Fuel"/>
    <m/>
    <m/>
    <n v="172000"/>
    <x v="0"/>
    <x v="0"/>
    <s v="2011-12"/>
    <m/>
  </r>
  <r>
    <n v="80"/>
    <s v="08.11.11"/>
    <x v="0"/>
    <s v="Vehicle Insurance"/>
    <m/>
    <m/>
    <n v="1400000"/>
    <x v="0"/>
    <x v="0"/>
    <s v="2011-12"/>
    <m/>
  </r>
  <r>
    <n v="80"/>
    <s v="08.11.11"/>
    <x v="0"/>
    <s v="Vehicle Repairs"/>
    <m/>
    <m/>
    <n v="1451000"/>
    <x v="0"/>
    <x v="0"/>
    <s v="2011-12"/>
    <m/>
  </r>
  <r>
    <n v="80"/>
    <s v="08.11.11"/>
    <x v="0"/>
    <s v="Fuel"/>
    <m/>
    <m/>
    <n v="174000"/>
    <x v="0"/>
    <x v="0"/>
    <s v="2011-12"/>
    <m/>
  </r>
  <r>
    <n v="80"/>
    <s v="08.11.11"/>
    <x v="0"/>
    <s v="Fuel"/>
    <m/>
    <m/>
    <n v="170000"/>
    <x v="0"/>
    <x v="0"/>
    <s v="2011-12"/>
    <m/>
  </r>
  <r>
    <n v="80"/>
    <s v="08.11.11"/>
    <x v="0"/>
    <s v="Vehicle Parking"/>
    <m/>
    <m/>
    <n v="25000"/>
    <x v="0"/>
    <x v="0"/>
    <s v="2011-12"/>
    <m/>
  </r>
  <r>
    <n v="80"/>
    <s v="08.11.11"/>
    <x v="1"/>
    <s v="Salaries"/>
    <m/>
    <m/>
    <n v="750000"/>
    <x v="0"/>
    <x v="0"/>
    <s v="2011-12"/>
    <m/>
  </r>
  <r>
    <n v="80"/>
    <s v="08.11.11"/>
    <x v="1"/>
    <s v="Salaries"/>
    <m/>
    <m/>
    <n v="600000"/>
    <x v="0"/>
    <x v="0"/>
    <s v="2011-12"/>
    <m/>
  </r>
  <r>
    <n v="80"/>
    <s v="08.11.11"/>
    <x v="1"/>
    <s v="Salaries"/>
    <m/>
    <m/>
    <n v="600000"/>
    <x v="0"/>
    <x v="0"/>
    <s v="2011-12"/>
    <m/>
  </r>
  <r>
    <n v="80"/>
    <s v="08.11.11"/>
    <x v="3"/>
    <s v="Internet, phone for coordination"/>
    <m/>
    <m/>
    <n v="300000"/>
    <x v="0"/>
    <x v="0"/>
    <s v="2011-12"/>
    <m/>
  </r>
  <r>
    <n v="80"/>
    <s v="08.11.11"/>
    <x v="0"/>
    <s v="Vehicle Repairs"/>
    <m/>
    <m/>
    <n v="50000"/>
    <x v="0"/>
    <x v="0"/>
    <s v="2011-12"/>
    <m/>
  </r>
  <r>
    <n v="80"/>
    <s v="08.11.11"/>
    <x v="0"/>
    <s v="Fuel"/>
    <m/>
    <m/>
    <n v="131000"/>
    <x v="0"/>
    <x v="0"/>
    <s v="2011-12"/>
    <m/>
  </r>
  <r>
    <n v="80"/>
    <s v="08.11.11"/>
    <x v="0"/>
    <s v="Fuel"/>
    <m/>
    <m/>
    <n v="165000"/>
    <x v="0"/>
    <x v="0"/>
    <s v="2011-12"/>
    <m/>
  </r>
  <r>
    <n v="80"/>
    <s v="08.11.11"/>
    <x v="0"/>
    <s v="Fuel"/>
    <m/>
    <m/>
    <n v="165000"/>
    <x v="0"/>
    <x v="0"/>
    <s v="2011-12"/>
    <m/>
  </r>
  <r>
    <n v="80"/>
    <s v="08.11.11"/>
    <x v="0"/>
    <s v="Vehicle Repairs"/>
    <m/>
    <m/>
    <n v="248000"/>
    <x v="0"/>
    <x v="0"/>
    <s v="2011-12"/>
    <m/>
  </r>
  <r>
    <n v="80"/>
    <s v="08.11.11"/>
    <x v="0"/>
    <s v="Fuel"/>
    <m/>
    <m/>
    <n v="173000"/>
    <x v="0"/>
    <x v="0"/>
    <s v="2011-12"/>
    <m/>
  </r>
  <r>
    <n v="80"/>
    <s v="08.11.11"/>
    <x v="0"/>
    <s v="Vehicle Repairs"/>
    <m/>
    <m/>
    <n v="31000"/>
    <x v="0"/>
    <x v="0"/>
    <s v="2011-12"/>
    <m/>
  </r>
  <r>
    <n v="80"/>
    <s v="08.11.11"/>
    <x v="1"/>
    <s v="Salaries"/>
    <m/>
    <m/>
    <n v="750000"/>
    <x v="0"/>
    <x v="0"/>
    <s v="2011-12"/>
    <m/>
  </r>
  <r>
    <n v="80"/>
    <s v="08.11.11"/>
    <x v="1"/>
    <s v="Salaries"/>
    <m/>
    <m/>
    <n v="600000"/>
    <x v="0"/>
    <x v="0"/>
    <s v="2011-12"/>
    <m/>
  </r>
  <r>
    <n v="80"/>
    <s v="08.11.11"/>
    <x v="1"/>
    <s v="Salaries"/>
    <m/>
    <m/>
    <n v="600000"/>
    <x v="0"/>
    <x v="0"/>
    <s v="2011-12"/>
    <m/>
  </r>
  <r>
    <n v="80"/>
    <s v="08.11.11"/>
    <x v="3"/>
    <s v="Internet, phone for coordination"/>
    <m/>
    <m/>
    <n v="325000"/>
    <x v="0"/>
    <x v="0"/>
    <s v="2011-12"/>
    <m/>
  </r>
  <r>
    <n v="80"/>
    <s v="08.11.11"/>
    <x v="2"/>
    <s v="Service Photocopy Machine"/>
    <m/>
    <m/>
    <n v="80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Kaspersky Antivirus"/>
    <m/>
    <m/>
    <n v="136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Refreshment"/>
    <m/>
    <m/>
    <n v="15000"/>
    <x v="0"/>
    <x v="0"/>
    <s v="2011-12"/>
    <m/>
  </r>
  <r>
    <n v="80"/>
    <s v="08.11.11"/>
    <x v="2"/>
    <s v="Toner HP "/>
    <m/>
    <m/>
    <n v="135000"/>
    <x v="0"/>
    <x v="0"/>
    <s v="2011-12"/>
    <m/>
  </r>
  <r>
    <n v="80"/>
    <s v="08.11.11"/>
    <x v="2"/>
    <s v="Refreshment"/>
    <m/>
    <m/>
    <n v="14000"/>
    <x v="0"/>
    <x v="0"/>
    <s v="2011-12"/>
    <m/>
  </r>
  <r>
    <n v="81"/>
    <s v="30.01.12"/>
    <x v="0"/>
    <s v="Fuel"/>
    <n v="0"/>
    <n v="0"/>
    <n v="118000"/>
    <x v="0"/>
    <x v="0"/>
    <s v="2011-12"/>
    <m/>
  </r>
  <r>
    <n v="81"/>
    <s v="30.01.12"/>
    <x v="0"/>
    <s v="Fuel"/>
    <n v="0"/>
    <n v="0"/>
    <n v="138000"/>
    <x v="0"/>
    <x v="0"/>
    <s v="2011-12"/>
    <m/>
  </r>
  <r>
    <n v="81"/>
    <s v="30.01.12"/>
    <x v="0"/>
    <s v="Fuel"/>
    <n v="0"/>
    <n v="0"/>
    <n v="130000"/>
    <x v="0"/>
    <x v="0"/>
    <s v="2011-12"/>
    <m/>
  </r>
  <r>
    <n v="81"/>
    <s v="30.01.12"/>
    <x v="0"/>
    <s v="Vehicle Parking"/>
    <n v="0"/>
    <n v="0"/>
    <n v="31000"/>
    <x v="0"/>
    <x v="0"/>
    <s v="2011-12"/>
    <m/>
  </r>
  <r>
    <n v="81"/>
    <s v="30.01.12"/>
    <x v="1"/>
    <s v="Salaries"/>
    <m/>
    <m/>
    <n v="96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3"/>
    <s v="Internet, phone for coordination"/>
    <m/>
    <m/>
    <n v="90000"/>
    <x v="0"/>
    <x v="0"/>
    <s v="2011-12"/>
    <m/>
  </r>
  <r>
    <n v="81"/>
    <s v="30.01.12"/>
    <x v="0"/>
    <s v="Fuel"/>
    <m/>
    <m/>
    <n v="178000"/>
    <x v="0"/>
    <x v="0"/>
    <s v="2011-12"/>
    <m/>
  </r>
  <r>
    <n v="81"/>
    <s v="30.01.12"/>
    <x v="0"/>
    <s v="Fuel"/>
    <m/>
    <m/>
    <n v="189000"/>
    <x v="0"/>
    <x v="0"/>
    <s v="2011-12"/>
    <m/>
  </r>
  <r>
    <n v="81"/>
    <s v="30.01.12"/>
    <x v="0"/>
    <s v="Fuel"/>
    <m/>
    <m/>
    <n v="187000"/>
    <x v="0"/>
    <x v="0"/>
    <s v="2011-12"/>
    <m/>
  </r>
  <r>
    <n v="81"/>
    <s v="30.01.12"/>
    <x v="0"/>
    <s v="Fuel"/>
    <m/>
    <m/>
    <n v="188000"/>
    <x v="0"/>
    <x v="0"/>
    <s v="2011-12"/>
    <m/>
  </r>
  <r>
    <n v="81"/>
    <s v="30.01.12"/>
    <x v="0"/>
    <s v="Fuel"/>
    <m/>
    <m/>
    <n v="112000"/>
    <x v="0"/>
    <x v="0"/>
    <s v="2011-12"/>
    <m/>
  </r>
  <r>
    <n v="81"/>
    <s v="30.01.12"/>
    <x v="0"/>
    <s v="Vehicle Parking"/>
    <m/>
    <m/>
    <n v="31000"/>
    <x v="0"/>
    <x v="0"/>
    <s v="2011-12"/>
    <m/>
  </r>
  <r>
    <n v="81"/>
    <s v="30.01.12"/>
    <x v="1"/>
    <s v="Salaries"/>
    <m/>
    <m/>
    <n v="96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3"/>
    <s v="Internet, phone for coordination"/>
    <m/>
    <m/>
    <n v="420000"/>
    <x v="0"/>
    <x v="0"/>
    <s v="2011-12"/>
    <m/>
  </r>
  <r>
    <n v="81"/>
    <s v="30.01.12"/>
    <x v="0"/>
    <s v="Fuel"/>
    <m/>
    <m/>
    <n v="464500"/>
    <x v="0"/>
    <x v="0"/>
    <s v="2011-12"/>
    <m/>
  </r>
  <r>
    <n v="81"/>
    <s v="30.01.12"/>
    <x v="0"/>
    <s v="Fuel"/>
    <m/>
    <m/>
    <n v="531000"/>
    <x v="0"/>
    <x v="0"/>
    <s v="2011-12"/>
    <m/>
  </r>
  <r>
    <n v="81"/>
    <s v="30.01.12"/>
    <x v="0"/>
    <s v="Fuel"/>
    <m/>
    <m/>
    <n v="589000"/>
    <x v="0"/>
    <x v="0"/>
    <s v="2011-12"/>
    <m/>
  </r>
  <r>
    <n v="81"/>
    <s v="30.01.12"/>
    <x v="0"/>
    <s v="Vehicle Repairs"/>
    <m/>
    <m/>
    <n v="1308500"/>
    <x v="0"/>
    <x v="0"/>
    <s v="2011-12"/>
    <m/>
  </r>
  <r>
    <n v="81"/>
    <s v="30.01.12"/>
    <x v="3"/>
    <s v="Internet, phone for coordination"/>
    <m/>
    <m/>
    <n v="300000"/>
    <x v="0"/>
    <x v="0"/>
    <s v="2011-12"/>
    <m/>
  </r>
  <r>
    <n v="81"/>
    <s v="30.01.12"/>
    <x v="2"/>
    <m/>
    <m/>
    <m/>
    <n v="95000"/>
    <x v="0"/>
    <x v="0"/>
    <s v="2011-12"/>
    <m/>
  </r>
  <r>
    <n v="81"/>
    <s v="30.01.12"/>
    <x v="1"/>
    <s v="Salaries"/>
    <m/>
    <m/>
    <n v="96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1"/>
    <s v="Salaries"/>
    <m/>
    <m/>
    <n v="720000"/>
    <x v="0"/>
    <x v="0"/>
    <s v="2011-12"/>
    <m/>
  </r>
  <r>
    <n v="81"/>
    <s v="30.01.12"/>
    <x v="1"/>
    <s v="Salaries"/>
    <m/>
    <m/>
    <n v="880000"/>
    <x v="0"/>
    <x v="0"/>
    <s v="2011-12"/>
    <m/>
  </r>
  <r>
    <n v="81"/>
    <s v="30.01.12"/>
    <x v="1"/>
    <s v="Salaries"/>
    <m/>
    <m/>
    <n v="660000"/>
    <x v="0"/>
    <x v="0"/>
    <s v="2011-12"/>
    <m/>
  </r>
  <r>
    <n v="81"/>
    <s v="30.01.12"/>
    <x v="1"/>
    <s v="Salaries"/>
    <m/>
    <m/>
    <n v="660000"/>
    <x v="0"/>
    <x v="0"/>
    <s v="2011-12"/>
    <m/>
  </r>
  <r>
    <n v="89"/>
    <s v="23.03.12"/>
    <x v="0"/>
    <s v="Fuel"/>
    <m/>
    <m/>
    <n v="120000"/>
    <x v="0"/>
    <x v="0"/>
    <s v="2011-12"/>
    <m/>
  </r>
  <r>
    <n v="89"/>
    <s v="23.03.12"/>
    <x v="0"/>
    <s v="Fuel"/>
    <m/>
    <m/>
    <n v="130000"/>
    <x v="0"/>
    <x v="0"/>
    <s v="2011-12"/>
    <m/>
  </r>
  <r>
    <n v="89"/>
    <s v="23.03.12"/>
    <x v="0"/>
    <s v="Fuel"/>
    <m/>
    <m/>
    <n v="120000"/>
    <x v="0"/>
    <x v="0"/>
    <s v="2011-12"/>
    <m/>
  </r>
  <r>
    <n v="89"/>
    <s v="23.03.12"/>
    <x v="0"/>
    <s v="Fuel"/>
    <m/>
    <m/>
    <n v="100000"/>
    <x v="0"/>
    <x v="0"/>
    <s v="2011-12"/>
    <m/>
  </r>
  <r>
    <n v="89"/>
    <s v="23.03.12"/>
    <x v="0"/>
    <s v="Fuel"/>
    <m/>
    <m/>
    <n v="120000"/>
    <x v="0"/>
    <x v="0"/>
    <s v="2011-12"/>
    <m/>
  </r>
  <r>
    <n v="89"/>
    <s v="23.03.12"/>
    <x v="0"/>
    <s v="Fuel"/>
    <m/>
    <m/>
    <n v="140000"/>
    <x v="0"/>
    <x v="0"/>
    <s v="2011-12"/>
    <m/>
  </r>
  <r>
    <n v="89"/>
    <s v="23.03.12"/>
    <x v="0"/>
    <s v="Vehicle Repairs"/>
    <m/>
    <m/>
    <n v="150000"/>
    <x v="0"/>
    <x v="0"/>
    <s v="2011-12"/>
    <m/>
  </r>
  <r>
    <n v="89"/>
    <s v="23.03.12"/>
    <x v="0"/>
    <s v="Fuel"/>
    <m/>
    <m/>
    <n v="116333"/>
    <x v="0"/>
    <x v="0"/>
    <s v="2011-12"/>
    <m/>
  </r>
  <r>
    <n v="89"/>
    <s v="23.03.12"/>
    <x v="1"/>
    <s v="Perdiem"/>
    <s v="NTD Driver"/>
    <m/>
    <n v="135000"/>
    <x v="0"/>
    <x v="0"/>
    <s v="2011-12"/>
    <m/>
  </r>
  <r>
    <n v="89"/>
    <s v="23.03.12"/>
    <x v="1"/>
    <s v="Salaries"/>
    <m/>
    <m/>
    <n v="120000"/>
    <x v="0"/>
    <x v="0"/>
    <s v="2011-12"/>
    <m/>
  </r>
  <r>
    <n v="89"/>
    <s v="23.03.12"/>
    <x v="1"/>
    <s v="Salaries"/>
    <m/>
    <m/>
    <n v="90000"/>
    <x v="0"/>
    <x v="0"/>
    <s v="2011-12"/>
    <m/>
  </r>
  <r>
    <n v="89"/>
    <s v="23.03.12"/>
    <x v="1"/>
    <s v="Salaries"/>
    <m/>
    <m/>
    <n v="90000"/>
    <x v="0"/>
    <x v="0"/>
    <s v="2011-12"/>
    <m/>
  </r>
  <r>
    <n v="89"/>
    <s v="23.03.12"/>
    <x v="1"/>
    <s v="Salaries"/>
    <m/>
    <m/>
    <n v="200000"/>
    <x v="0"/>
    <x v="0"/>
    <s v="2011-12"/>
    <m/>
  </r>
  <r>
    <n v="89"/>
    <s v="23.03.12"/>
    <x v="1"/>
    <s v="Salaries"/>
    <m/>
    <m/>
    <n v="150000"/>
    <x v="0"/>
    <x v="0"/>
    <s v="2011-12"/>
    <m/>
  </r>
  <r>
    <n v="89"/>
    <s v="23.03.12"/>
    <x v="1"/>
    <s v="Salaries"/>
    <m/>
    <m/>
    <n v="150000"/>
    <x v="0"/>
    <x v="0"/>
    <s v="2011-12"/>
    <m/>
  </r>
  <r>
    <n v="89"/>
    <s v="23.03.12"/>
    <x v="3"/>
    <s v="Document"/>
    <s v="DHL Tanzania Ltd"/>
    <m/>
    <n v="80667"/>
    <x v="0"/>
    <x v="0"/>
    <s v="2011-12"/>
    <m/>
  </r>
  <r>
    <n v="89"/>
    <s v="23.03.12"/>
    <x v="3"/>
    <s v="Internet, phone for coordination"/>
    <m/>
    <m/>
    <n v="250000"/>
    <x v="0"/>
    <x v="0"/>
    <s v="2011-12"/>
    <m/>
  </r>
  <r>
    <n v="89"/>
    <s v="23.03.12"/>
    <x v="2"/>
    <s v="Phone"/>
    <m/>
    <m/>
    <n v="500000"/>
    <x v="0"/>
    <x v="0"/>
    <s v="2011-12"/>
    <m/>
  </r>
  <r>
    <n v="89"/>
    <s v="23.03.12"/>
    <x v="2"/>
    <s v="Refreshment"/>
    <m/>
    <m/>
    <n v="20000"/>
    <x v="0"/>
    <x v="0"/>
    <s v="2011-12"/>
    <m/>
  </r>
  <r>
    <n v="89"/>
    <s v="23.03.12"/>
    <x v="2"/>
    <s v="Refreshment"/>
    <m/>
    <m/>
    <n v="20000"/>
    <x v="0"/>
    <x v="0"/>
    <s v="2011-12"/>
    <m/>
  </r>
  <r>
    <n v="89"/>
    <s v="23.03.12"/>
    <x v="2"/>
    <s v="Supplies"/>
    <m/>
    <m/>
    <n v="26500"/>
    <x v="0"/>
    <x v="0"/>
    <s v="2011-12"/>
    <m/>
  </r>
  <r>
    <n v="89"/>
    <s v="23.03.12"/>
    <x v="2"/>
    <s v="Stationery"/>
    <m/>
    <m/>
    <n v="184000"/>
    <x v="0"/>
    <x v="0"/>
    <s v="2011-12"/>
    <m/>
  </r>
  <r>
    <n v="89"/>
    <s v="23.03.12"/>
    <x v="2"/>
    <s v="UPS"/>
    <m/>
    <m/>
    <n v="435000"/>
    <x v="0"/>
    <x v="0"/>
    <s v="2011-12"/>
    <m/>
  </r>
  <r>
    <n v="89"/>
    <s v="23.03.12"/>
    <x v="2"/>
    <s v="Phone"/>
    <m/>
    <m/>
    <n v="1000000"/>
    <x v="0"/>
    <x v="0"/>
    <s v="2011-12"/>
    <m/>
  </r>
  <r>
    <n v="89"/>
    <s v="23.03.12"/>
    <x v="2"/>
    <s v="Refreshment"/>
    <m/>
    <m/>
    <n v="165400"/>
    <x v="0"/>
    <x v="0"/>
    <s v="2011-12"/>
    <m/>
  </r>
  <r>
    <n v="89"/>
    <s v="23.03.12"/>
    <x v="2"/>
    <s v="Refreshment"/>
    <m/>
    <m/>
    <n v="8200"/>
    <x v="0"/>
    <x v="0"/>
    <s v="2011-12"/>
    <m/>
  </r>
  <r>
    <n v="89"/>
    <s v="23.03.12"/>
    <x v="2"/>
    <s v="Refreshment"/>
    <m/>
    <m/>
    <n v="8000"/>
    <x v="0"/>
    <x v="0"/>
    <s v="2011-12"/>
    <m/>
  </r>
  <r>
    <n v="89"/>
    <s v="23.03.12"/>
    <x v="2"/>
    <s v="Equipments"/>
    <m/>
    <m/>
    <n v="1061000"/>
    <x v="0"/>
    <x v="0"/>
    <s v="2011-12"/>
    <m/>
  </r>
  <r>
    <n v="89"/>
    <s v="23.03.12"/>
    <x v="2"/>
    <s v="Stationery"/>
    <m/>
    <m/>
    <n v="109900"/>
    <x v="0"/>
    <x v="0"/>
    <s v="2011-12"/>
    <m/>
  </r>
  <r>
    <n v="83"/>
    <s v="28.03.12"/>
    <x v="4"/>
    <s v="Drug Logistics"/>
    <s v="Drug Logistics"/>
    <s v="Drug Logistics"/>
    <n v="651998.34"/>
    <x v="1"/>
    <x v="1"/>
    <s v="2011-12"/>
    <m/>
  </r>
  <r>
    <n v="84"/>
    <s v="30.03.12"/>
    <x v="4"/>
    <s v="Drug Logistics"/>
    <s v="Drug Logistics"/>
    <s v="Drug Logistics"/>
    <n v="407412"/>
    <x v="1"/>
    <x v="1"/>
    <s v="2011-12"/>
    <m/>
  </r>
  <r>
    <n v="85"/>
    <s v=" 11.04.12"/>
    <x v="5"/>
    <s v="Agency Fees &amp; Custom Clearance/Storage/Transportation"/>
    <s v="Best Services Ltd"/>
    <s v="05.04.12"/>
    <n v="7215445"/>
    <x v="1"/>
    <x v="1"/>
    <s v="2012-13"/>
    <m/>
  </r>
  <r>
    <s v="MAIN/TISS/969"/>
    <s v=" 07/06/2012"/>
    <x v="6"/>
    <s v="Transfer for PZQ distribution (MDA) to 226 P/Schools in Mbozi District"/>
    <m/>
    <m/>
    <n v="39245000"/>
    <x v="2"/>
    <x v="2"/>
    <s v="2012-13"/>
    <m/>
  </r>
  <r>
    <n v="86"/>
    <s v="21.06.12"/>
    <x v="2"/>
    <s v="Medical Test Equipment"/>
    <s v="KUEHNE + NAGEL"/>
    <s v="08.06.12"/>
    <n v="9042512.1999999993"/>
    <x v="1"/>
    <x v="1"/>
    <s v="2012-13"/>
    <m/>
  </r>
  <r>
    <n v="87"/>
    <s v="04.07.12"/>
    <x v="0"/>
    <s v="Insurance"/>
    <s v="Citizen Insurance Consult"/>
    <s v="03.07.12"/>
    <n v="2880000"/>
    <x v="0"/>
    <x v="0"/>
    <s v="2012-13"/>
    <m/>
  </r>
  <r>
    <n v="88"/>
    <s v="11.07.12"/>
    <x v="5"/>
    <s v="Agency Fees &amp; Custom Clearance"/>
    <s v="Best Services Ltd"/>
    <s v="10.07.12"/>
    <n v="7169678"/>
    <x v="1"/>
    <x v="1"/>
    <s v="2012-13"/>
    <m/>
  </r>
  <r>
    <n v="91"/>
    <s v=" 03.04.12"/>
    <x v="0"/>
    <s v="Fuel"/>
    <s v="Oil Com Service Station, Dar es Salaam"/>
    <s v=" 04.04.12"/>
    <n v="180000"/>
    <x v="0"/>
    <x v="0"/>
    <s v="2012-13"/>
    <m/>
  </r>
  <r>
    <n v="91"/>
    <s v=" 03.04.12"/>
    <x v="0"/>
    <s v="Fuel"/>
    <s v="National Oil (T) Ltd, Kibaha"/>
    <s v=" 12.04.12"/>
    <n v="188000"/>
    <x v="0"/>
    <x v="0"/>
    <s v="2012-13"/>
    <m/>
  </r>
  <r>
    <n v="91"/>
    <s v=" 03.04.12"/>
    <x v="0"/>
    <s v="Vehicle repairs"/>
    <s v="Lukani Investment "/>
    <s v=" 15.04.12"/>
    <n v="1478000"/>
    <x v="0"/>
    <x v="0"/>
    <s v="2012-13"/>
    <m/>
  </r>
  <r>
    <n v="91"/>
    <s v=" 03.04.12"/>
    <x v="0"/>
    <s v="Fuel"/>
    <s v="Oryx Service Station"/>
    <s v=" 20.04.12"/>
    <n v="187000"/>
    <x v="0"/>
    <x v="0"/>
    <s v="2012-13"/>
    <m/>
  </r>
  <r>
    <n v="91"/>
    <s v=" 03.04.12"/>
    <x v="0"/>
    <s v="Fuel"/>
    <s v="Roadway Filling Station"/>
    <s v=" 27.04.12"/>
    <n v="188000"/>
    <x v="0"/>
    <x v="0"/>
    <s v="2012-13"/>
    <m/>
  </r>
  <r>
    <n v="91"/>
    <s v=" 03.04.12"/>
    <x v="0"/>
    <s v="Vehicle Parking"/>
    <s v="Masjid Islamiya Mbagala"/>
    <s v=" 30.04.12"/>
    <n v="25000"/>
    <x v="0"/>
    <x v="0"/>
    <s v="2012-13"/>
    <m/>
  </r>
  <r>
    <n v="91"/>
    <s v=" 03.04.12"/>
    <x v="1"/>
    <s v="Alllowances"/>
    <s v="SCI staff"/>
    <s v=" 03.04.12"/>
    <n v="100000"/>
    <x v="0"/>
    <x v="0"/>
    <s v="2012-13"/>
    <m/>
  </r>
  <r>
    <n v="91"/>
    <s v=" 03.04.12"/>
    <x v="1"/>
    <s v="Alllowances"/>
    <s v="NGDOs-NTD Meeting"/>
    <s v=" 03.04.12"/>
    <n v="420000"/>
    <x v="0"/>
    <x v="0"/>
    <s v="2012-13"/>
    <m/>
  </r>
  <r>
    <n v="91"/>
    <s v=" 03.04.12"/>
    <x v="1"/>
    <s v="Alllowances"/>
    <s v="NGDOs-NTD Meeting (Drivers)"/>
    <s v=" 03.04.12"/>
    <n v="40000"/>
    <x v="0"/>
    <x v="0"/>
    <s v="2012-13"/>
    <m/>
  </r>
  <r>
    <n v="91"/>
    <s v=" 03.04.12"/>
    <x v="1"/>
    <s v="Perdiem"/>
    <s v="SCI staff"/>
    <s v=" 09.04.12"/>
    <n v="1050000"/>
    <x v="0"/>
    <x v="0"/>
    <s v="2012-13"/>
    <m/>
  </r>
  <r>
    <n v="91"/>
    <s v=" 03.04.12"/>
    <x v="1"/>
    <s v="Salaries"/>
    <s v="SCI staff"/>
    <s v=" 27.04.12"/>
    <n v="960000"/>
    <x v="3"/>
    <x v="0"/>
    <s v="2012-13"/>
    <m/>
  </r>
  <r>
    <n v="91"/>
    <s v=" 03.04.12"/>
    <x v="1"/>
    <s v="Salaries"/>
    <s v="SCI staff"/>
    <s v=" 27.04.12"/>
    <n v="720000"/>
    <x v="3"/>
    <x v="0"/>
    <s v="2012-13"/>
    <m/>
  </r>
  <r>
    <n v="91"/>
    <s v=" 03.04.12"/>
    <x v="1"/>
    <s v="Salaries"/>
    <s v="SCI staff"/>
    <s v=" 27.04.12"/>
    <n v="720000"/>
    <x v="3"/>
    <x v="0"/>
    <s v="2012-13"/>
    <m/>
  </r>
  <r>
    <n v="91"/>
    <s v=" 03.04.12"/>
    <x v="3"/>
    <s v="Internet, phone for coordination"/>
    <s v="AS MM CALL SERVICE"/>
    <s v=" 05.04.12"/>
    <n v="700000"/>
    <x v="0"/>
    <x v="0"/>
    <s v="2012-13"/>
    <m/>
  </r>
  <r>
    <n v="91"/>
    <s v=" 03.04.12"/>
    <x v="3"/>
    <s v="Projector"/>
    <s v="DHL"/>
    <s v="19.04.12"/>
    <n v="274900"/>
    <x v="0"/>
    <x v="0"/>
    <s v="2012-13"/>
    <m/>
  </r>
  <r>
    <n v="91"/>
    <s v=" 03.04.12"/>
    <x v="3"/>
    <s v="Conference room"/>
    <s v="RCHS Building - Muhimbili"/>
    <s v=" 16.04.12"/>
    <n v="40000"/>
    <x v="0"/>
    <x v="0"/>
    <s v="2012-13"/>
    <m/>
  </r>
  <r>
    <n v="91"/>
    <s v=" 03.04.12"/>
    <x v="2"/>
    <s v="Refreshment"/>
    <s v="New Zahir Restaurant"/>
    <s v=" 03.04.12"/>
    <n v="78000"/>
    <x v="0"/>
    <x v="0"/>
    <s v="2012-13"/>
    <m/>
  </r>
  <r>
    <n v="91"/>
    <s v=" 03.04.12"/>
    <x v="2"/>
    <s v="Refreshment"/>
    <s v="Gelas A. Mlassani"/>
    <s v=" 03.04.12"/>
    <n v="15000"/>
    <x v="0"/>
    <x v="0"/>
    <s v="2012-13"/>
    <m/>
  </r>
  <r>
    <n v="91"/>
    <s v=" 03.04.12"/>
    <x v="2"/>
    <s v="Refreshment"/>
    <s v="New Zahir Restaurant"/>
    <s v=" 05.04.12"/>
    <n v="20000"/>
    <x v="0"/>
    <x v="0"/>
    <s v="2012-13"/>
    <m/>
  </r>
  <r>
    <n v="91"/>
    <s v=" 03.04.12"/>
    <x v="2"/>
    <s v="Supplies"/>
    <s v="Evans A. Electronics Supplies"/>
    <s v=" 05.04.12"/>
    <n v="15000"/>
    <x v="0"/>
    <x v="0"/>
    <s v="2012-13"/>
    <m/>
  </r>
  <r>
    <n v="91"/>
    <s v=" 03.04.12"/>
    <x v="2"/>
    <s v="Refreshment"/>
    <s v="New Zahir Restaurant"/>
    <s v=" 17.04.12"/>
    <n v="20000"/>
    <x v="0"/>
    <x v="0"/>
    <s v="2012-13"/>
    <m/>
  </r>
  <r>
    <n v="91"/>
    <s v=" 03.04.12"/>
    <x v="2"/>
    <s v="Refreshment"/>
    <s v="New Zahir Restaurant"/>
    <s v=" 20.04.12"/>
    <n v="20000"/>
    <x v="0"/>
    <x v="0"/>
    <s v="2012-13"/>
    <m/>
  </r>
  <r>
    <n v="91"/>
    <s v=" 03.04.12"/>
    <x v="0"/>
    <s v="Fuel"/>
    <s v="BP Dar es salaam Filling Station"/>
    <s v=" 01.06.12"/>
    <n v="111000"/>
    <x v="0"/>
    <x v="0"/>
    <s v="2012-13"/>
    <m/>
  </r>
  <r>
    <n v="91"/>
    <s v=" 03.04.12"/>
    <x v="0"/>
    <s v="Fuel"/>
    <s v="BP Filling Station"/>
    <s v="05.06.12"/>
    <n v="115000"/>
    <x v="0"/>
    <x v="0"/>
    <s v="2012-13"/>
    <m/>
  </r>
  <r>
    <n v="91"/>
    <s v=" 03.04.12"/>
    <x v="0"/>
    <s v="Vehicle repairs"/>
    <s v="Lukani Investment "/>
    <s v=" 08.06.12"/>
    <n v="4950000"/>
    <x v="0"/>
    <x v="0"/>
    <s v="2012-13"/>
    <m/>
  </r>
  <r>
    <n v="91"/>
    <s v=" 03.04.12"/>
    <x v="0"/>
    <s v="Central Administartion"/>
    <s v="BP Dar es salaam Filling Station"/>
    <s v=" 11.06.12"/>
    <n v="110000"/>
    <x v="0"/>
    <x v="0"/>
    <s v="2012-13"/>
    <m/>
  </r>
  <r>
    <n v="91"/>
    <s v=" 03.04.12"/>
    <x v="0"/>
    <s v="Fuel"/>
    <s v="BP Dar es salaam Filling Station"/>
    <s v="15.06.12"/>
    <n v="187000"/>
    <x v="0"/>
    <x v="0"/>
    <s v="2012-13"/>
    <m/>
  </r>
  <r>
    <n v="91"/>
    <s v=" 03.04.12"/>
    <x v="0"/>
    <s v="Vehicle Parking"/>
    <s v="Masjid Islamiya Mbagala"/>
    <s v=" 15.06.12"/>
    <n v="15000"/>
    <x v="0"/>
    <x v="0"/>
    <s v="2012-13"/>
    <m/>
  </r>
  <r>
    <n v="91"/>
    <s v=" 03.04.12"/>
    <x v="3"/>
    <s v="Internet, phone for coordination"/>
    <s v="AS MM CALL SERVICE"/>
    <s v=" 01.06.12"/>
    <n v="500000"/>
    <x v="0"/>
    <x v="0"/>
    <s v="2012-13"/>
    <m/>
  </r>
  <r>
    <n v="91"/>
    <s v=" 03.04.12"/>
    <x v="2"/>
    <s v="Toner HP "/>
    <s v="B &amp; F Stationery"/>
    <s v=" 04.06.12"/>
    <n v="1600000"/>
    <x v="0"/>
    <x v="0"/>
    <s v="2012-13"/>
    <m/>
  </r>
  <r>
    <n v="91"/>
    <s v=" 03.04.12"/>
    <x v="2"/>
    <s v="Refreshment"/>
    <s v="New Zahir Restaurant"/>
    <s v=" 07.06.12"/>
    <n v="20000"/>
    <x v="0"/>
    <x v="0"/>
    <s v="2012-13"/>
    <m/>
  </r>
  <r>
    <n v="91"/>
    <s v=" 03.04.12"/>
    <x v="2"/>
    <s v="Refreshment"/>
    <s v="New Zahir Restaurant"/>
    <s v=" 11.06.12"/>
    <n v="9100"/>
    <x v="0"/>
    <x v="0"/>
    <s v="2012-13"/>
    <m/>
  </r>
  <r>
    <n v="91"/>
    <s v=" 03.04.12"/>
    <x v="2"/>
    <s v="Stationery"/>
    <s v="Tahfif School Supplies Ltd"/>
    <s v=" 13.06.12"/>
    <n v="5000"/>
    <x v="0"/>
    <x v="0"/>
    <s v="2012-13"/>
    <m/>
  </r>
  <r>
    <n v="91"/>
    <s v=" 03.04.12"/>
    <x v="0"/>
    <s v="Fuel"/>
    <s v="Oil Com Service Station "/>
    <s v=" 02.05.12"/>
    <n v="183000"/>
    <x v="0"/>
    <x v="0"/>
    <s v="2012-13"/>
    <m/>
  </r>
  <r>
    <n v="91"/>
    <s v=" 03.04.12"/>
    <x v="0"/>
    <s v="Fuel"/>
    <s v="Total Service Station "/>
    <s v=" 07.05.12"/>
    <n v="175000"/>
    <x v="0"/>
    <x v="0"/>
    <s v="2012-13"/>
    <m/>
  </r>
  <r>
    <n v="91"/>
    <s v=" 03.04.12"/>
    <x v="0"/>
    <s v="Oryx motor oil"/>
    <s v="Oryx Pwani Service Station"/>
    <s v=" 09.05.12"/>
    <n v="18000"/>
    <x v="0"/>
    <x v="0"/>
    <s v="2012-13"/>
    <m/>
  </r>
  <r>
    <n v="91"/>
    <s v=" 03.04.12"/>
    <x v="0"/>
    <s v="Fuel"/>
    <s v="Bp Bashiru Filling Station"/>
    <s v=" 09.05.12"/>
    <n v="144000"/>
    <x v="0"/>
    <x v="0"/>
    <s v="2012-13"/>
    <m/>
  </r>
  <r>
    <n v="91"/>
    <s v=" 03.04.12"/>
    <x v="0"/>
    <s v="Fuel"/>
    <s v="Bp Dar es Salaam Filling Station"/>
    <s v=" 12.05.12"/>
    <n v="162000"/>
    <x v="0"/>
    <x v="0"/>
    <s v="2012-13"/>
    <m/>
  </r>
  <r>
    <n v="91"/>
    <s v=" 03.04.12"/>
    <x v="0"/>
    <s v="Fuel"/>
    <s v="Total Service Station "/>
    <s v=" 17.05.12"/>
    <n v="182000"/>
    <x v="0"/>
    <x v="0"/>
    <s v="2012-13"/>
    <m/>
  </r>
  <r>
    <n v="91"/>
    <s v=" 03.04.12"/>
    <x v="0"/>
    <s v="Fuel"/>
    <s v="Oryx Pwani Service Station"/>
    <s v=" 23.05.12"/>
    <n v="183000"/>
    <x v="0"/>
    <x v="0"/>
    <s v="2012-13"/>
    <m/>
  </r>
  <r>
    <n v="91"/>
    <s v=" 03.04.12"/>
    <x v="0"/>
    <s v="Vehicle Parking"/>
    <s v="Masjid Islamiya Mbagala"/>
    <s v=" 31.05.12"/>
    <n v="24000"/>
    <x v="0"/>
    <x v="0"/>
    <s v="2012-13"/>
    <m/>
  </r>
  <r>
    <n v="91"/>
    <s v=" 03.04.12"/>
    <x v="1"/>
    <s v="Allowance"/>
    <s v="SCI staff"/>
    <s v="07.05.12"/>
    <n v="470000"/>
    <x v="0"/>
    <x v="0"/>
    <s v="2012-13"/>
    <m/>
  </r>
  <r>
    <n v="91"/>
    <s v=" 03.04.12"/>
    <x v="1"/>
    <s v="Perdiem"/>
    <s v="SCI staff"/>
    <s v="28.05.12"/>
    <n v="260000"/>
    <x v="4"/>
    <x v="3"/>
    <s v="2012-13"/>
    <m/>
  </r>
  <r>
    <n v="91"/>
    <s v=" 03.04.12"/>
    <x v="1"/>
    <s v="Salaries"/>
    <s v="SCI staff"/>
    <s v=" 28.05.12"/>
    <n v="960000"/>
    <x v="0"/>
    <x v="0"/>
    <s v="2012-13"/>
    <m/>
  </r>
  <r>
    <n v="91"/>
    <s v=" 03.04.12"/>
    <x v="1"/>
    <s v="Salaries"/>
    <s v="SCI staff"/>
    <s v=" 28.05.12"/>
    <n v="720000"/>
    <x v="0"/>
    <x v="0"/>
    <s v="2012-13"/>
    <m/>
  </r>
  <r>
    <n v="91"/>
    <s v=" 03.04.12"/>
    <x v="1"/>
    <s v="Salaries"/>
    <s v="SCI staff"/>
    <s v=" 28.05.12"/>
    <n v="720000"/>
    <x v="0"/>
    <x v="0"/>
    <s v="2012-13"/>
    <m/>
  </r>
  <r>
    <n v="91"/>
    <s v=" 03.04.12"/>
    <x v="3"/>
    <s v="Internet, phone for coordination"/>
    <s v="AS MM CALL SERVICE"/>
    <s v=" 07.05.12"/>
    <n v="700000"/>
    <x v="0"/>
    <x v="0"/>
    <s v="2012-13"/>
    <m/>
  </r>
  <r>
    <n v="91"/>
    <s v=" 03.04.12"/>
    <x v="3"/>
    <s v="Refreshment"/>
    <s v="New Zahir Restaurant"/>
    <s v=" 15.05.12"/>
    <n v="25000"/>
    <x v="0"/>
    <x v="0"/>
    <s v="2012-13"/>
    <m/>
  </r>
  <r>
    <n v="91"/>
    <s v=" 03.04.12"/>
    <x v="3"/>
    <s v="Refreshment"/>
    <s v="New Zahir Restaurant"/>
    <s v=" 13.05.12"/>
    <n v="13000"/>
    <x v="0"/>
    <x v="0"/>
    <s v="2012-13"/>
    <m/>
  </r>
  <r>
    <n v="92"/>
    <s v="25.06.12"/>
    <x v="0"/>
    <s v="Fuel"/>
    <s v="BP Filling Station"/>
    <m/>
    <n v="184000"/>
    <x v="0"/>
    <x v="0"/>
    <s v="2012-13"/>
    <m/>
  </r>
  <r>
    <n v="92"/>
    <s v="25.06.12"/>
    <x v="0"/>
    <s v="Fuel"/>
    <s v="BP Filling Station"/>
    <m/>
    <n v="182000"/>
    <x v="0"/>
    <x v="0"/>
    <s v="2012-13"/>
    <m/>
  </r>
  <r>
    <n v="92"/>
    <s v="25.06.12"/>
    <x v="0"/>
    <s v="Fuel"/>
    <s v="BP Filling Station"/>
    <m/>
    <n v="180000"/>
    <x v="0"/>
    <x v="0"/>
    <s v="2012-13"/>
    <m/>
  </r>
  <r>
    <n v="92"/>
    <s v="25.06.12"/>
    <x v="0"/>
    <s v="Vehicle repairs"/>
    <m/>
    <m/>
    <n v="455000"/>
    <x v="0"/>
    <x v="0"/>
    <s v="2012-13"/>
    <m/>
  </r>
  <r>
    <n v="92"/>
    <s v="25.06.12"/>
    <x v="0"/>
    <s v="Fuel"/>
    <s v="BP Filling Station"/>
    <m/>
    <n v="181000"/>
    <x v="0"/>
    <x v="0"/>
    <s v="2012-13"/>
    <m/>
  </r>
  <r>
    <n v="92"/>
    <s v="25.06.12"/>
    <x v="0"/>
    <s v="Fuel"/>
    <s v="BP Filling Station"/>
    <m/>
    <n v="127000"/>
    <x v="0"/>
    <x v="0"/>
    <s v="2012-13"/>
    <m/>
  </r>
  <r>
    <n v="92"/>
    <s v="25.06.12"/>
    <x v="0"/>
    <s v="Vehicle repairs"/>
    <m/>
    <m/>
    <n v="1640000"/>
    <x v="0"/>
    <x v="0"/>
    <s v="2012-13"/>
    <m/>
  </r>
  <r>
    <n v="92"/>
    <s v="25.06.12"/>
    <x v="0"/>
    <s v="Vehicle log book"/>
    <m/>
    <m/>
    <n v="4000"/>
    <x v="0"/>
    <x v="0"/>
    <s v="2012-13"/>
    <m/>
  </r>
  <r>
    <n v="92"/>
    <s v="25.06.12"/>
    <x v="0"/>
    <s v="Vehicle PDI"/>
    <m/>
    <m/>
    <n v="396480"/>
    <x v="0"/>
    <x v="0"/>
    <s v="2012-13"/>
    <m/>
  </r>
  <r>
    <n v="92"/>
    <s v="25.06.12"/>
    <x v="0"/>
    <s v="Fuel"/>
    <m/>
    <m/>
    <n v="174352"/>
    <x v="0"/>
    <x v="0"/>
    <s v="2012-13"/>
    <m/>
  </r>
  <r>
    <n v="92"/>
    <s v="25.06.12"/>
    <x v="0"/>
    <s v="Mul-T-Lock"/>
    <m/>
    <m/>
    <n v="882168"/>
    <x v="0"/>
    <x v="0"/>
    <s v="2012-13"/>
    <m/>
  </r>
  <r>
    <n v="92"/>
    <s v="25.06.12"/>
    <x v="0"/>
    <s v="Vehicle Parking"/>
    <m/>
    <m/>
    <n v="25000"/>
    <x v="0"/>
    <x v="0"/>
    <s v="2012-13"/>
    <m/>
  </r>
  <r>
    <n v="92"/>
    <s v="25.06.12"/>
    <x v="1"/>
    <s v="Salaries"/>
    <s v="SCI staff"/>
    <m/>
    <n v="960000"/>
    <x v="0"/>
    <x v="0"/>
    <s v="2012-13"/>
    <m/>
  </r>
  <r>
    <n v="92"/>
    <s v="25.06.12"/>
    <x v="1"/>
    <s v="Salaries"/>
    <s v="SCI staff"/>
    <m/>
    <n v="720000"/>
    <x v="0"/>
    <x v="0"/>
    <s v="2012-13"/>
    <m/>
  </r>
  <r>
    <n v="92"/>
    <s v="25.06.12"/>
    <x v="1"/>
    <s v="Salaries"/>
    <s v="SCI staff"/>
    <m/>
    <n v="720000"/>
    <x v="0"/>
    <x v="0"/>
    <s v="2012-13"/>
    <m/>
  </r>
  <r>
    <n v="92"/>
    <s v="25.06.12"/>
    <x v="3"/>
    <s v="Internet, phone for coordination"/>
    <m/>
    <m/>
    <n v="450000"/>
    <x v="0"/>
    <x v="0"/>
    <s v="2012-13"/>
    <m/>
  </r>
  <r>
    <n v="92"/>
    <s v="25.06.12"/>
    <x v="2"/>
    <s v="Refreshment"/>
    <m/>
    <m/>
    <n v="13700"/>
    <x v="0"/>
    <x v="0"/>
    <s v="2012-13"/>
    <m/>
  </r>
  <r>
    <n v="92"/>
    <s v="25.06.12"/>
    <x v="2"/>
    <s v="Mortice Lock"/>
    <m/>
    <m/>
    <n v="38000"/>
    <x v="0"/>
    <x v="0"/>
    <s v="2012-13"/>
    <m/>
  </r>
  <r>
    <n v="92"/>
    <s v="25.06.12"/>
    <x v="2"/>
    <s v="Mortice Lock Fitting"/>
    <m/>
    <m/>
    <n v="23000"/>
    <x v="0"/>
    <x v="0"/>
    <s v="2012-13"/>
    <m/>
  </r>
  <r>
    <n v="92"/>
    <s v="25.06.12"/>
    <x v="2"/>
    <s v="Refreshment"/>
    <m/>
    <m/>
    <n v="35000"/>
    <x v="0"/>
    <x v="0"/>
    <s v="2012-13"/>
    <m/>
  </r>
  <r>
    <n v="92"/>
    <s v="25.06.12"/>
    <x v="2"/>
    <s v="Refreshment"/>
    <m/>
    <m/>
    <n v="23000"/>
    <x v="0"/>
    <x v="0"/>
    <s v="2012-13"/>
    <m/>
  </r>
  <r>
    <n v="92"/>
    <s v="25.06.12"/>
    <x v="2"/>
    <s v="Photograph"/>
    <m/>
    <m/>
    <n v="30000"/>
    <x v="0"/>
    <x v="0"/>
    <s v="2012-13"/>
    <m/>
  </r>
  <r>
    <n v="92"/>
    <s v="25.06.12"/>
    <x v="2"/>
    <s v="Extention cable"/>
    <m/>
    <m/>
    <n v="16000"/>
    <x v="0"/>
    <x v="0"/>
    <s v="2012-13"/>
    <m/>
  </r>
  <r>
    <n v="92"/>
    <s v="25.06.12"/>
    <x v="0"/>
    <s v="Fuel"/>
    <m/>
    <m/>
    <n v="189000"/>
    <x v="0"/>
    <x v="0"/>
    <s v="2012-13"/>
    <m/>
  </r>
  <r>
    <n v="92"/>
    <s v="25.06.12"/>
    <x v="0"/>
    <s v="Fuel"/>
    <m/>
    <m/>
    <n v="185000"/>
    <x v="0"/>
    <x v="0"/>
    <s v="2012-13"/>
    <m/>
  </r>
  <r>
    <n v="92"/>
    <s v="25.06.12"/>
    <x v="0"/>
    <s v="Vehicle Registration"/>
    <m/>
    <m/>
    <n v="50000"/>
    <x v="0"/>
    <x v="0"/>
    <s v="2012-13"/>
    <m/>
  </r>
  <r>
    <n v="92"/>
    <s v="25.06.12"/>
    <x v="0"/>
    <s v="Vehicle Registration"/>
    <m/>
    <m/>
    <n v="50000"/>
    <x v="0"/>
    <x v="0"/>
    <s v="2012-13"/>
    <m/>
  </r>
  <r>
    <n v="92"/>
    <s v="25.06.12"/>
    <x v="0"/>
    <s v="Vehicle Parking"/>
    <m/>
    <m/>
    <n v="15000"/>
    <x v="0"/>
    <x v="0"/>
    <s v="2012-13"/>
    <m/>
  </r>
  <r>
    <n v="92"/>
    <s v="30.07.12"/>
    <x v="1"/>
    <s v="Salaries"/>
    <s v="SCI staff"/>
    <m/>
    <n v="960000"/>
    <x v="0"/>
    <x v="0"/>
    <s v="2012-13"/>
    <m/>
  </r>
  <r>
    <n v="92"/>
    <s v="30.07.12"/>
    <x v="1"/>
    <s v="Salaries"/>
    <s v="SCI staff"/>
    <m/>
    <n v="720000"/>
    <x v="0"/>
    <x v="0"/>
    <s v="2012-13"/>
    <m/>
  </r>
  <r>
    <n v="92"/>
    <s v="30.07.12"/>
    <x v="1"/>
    <s v="Salaries"/>
    <s v="SCI staff"/>
    <m/>
    <n v="720000"/>
    <x v="0"/>
    <x v="0"/>
    <s v="2012-13"/>
    <m/>
  </r>
  <r>
    <n v="92"/>
    <s v="25.06.12"/>
    <x v="3"/>
    <s v="Internet, phone for coordination"/>
    <m/>
    <m/>
    <n v="450000"/>
    <x v="0"/>
    <x v="0"/>
    <s v="2012-13"/>
    <m/>
  </r>
  <r>
    <n v="92"/>
    <s v="25.06.12"/>
    <x v="2"/>
    <s v="Air Conditioner"/>
    <m/>
    <m/>
    <n v="65000"/>
    <x v="0"/>
    <x v="0"/>
    <s v="2012-13"/>
    <m/>
  </r>
  <r>
    <n v="92"/>
    <s v="25.06.12"/>
    <x v="2"/>
    <s v="Computer Service an Repair"/>
    <m/>
    <m/>
    <n v="336300"/>
    <x v="4"/>
    <x v="3"/>
    <s v="2012-13"/>
    <m/>
  </r>
  <r>
    <n v="93"/>
    <s v="21.07.12"/>
    <x v="0"/>
    <s v="Fuel"/>
    <m/>
    <m/>
    <n v="100000"/>
    <x v="4"/>
    <x v="3"/>
    <s v="2012-13"/>
    <m/>
  </r>
  <r>
    <n v="93"/>
    <s v="21.07.12"/>
    <x v="0"/>
    <s v="Fuel"/>
    <m/>
    <m/>
    <n v="100000"/>
    <x v="4"/>
    <x v="3"/>
    <s v="2012-13"/>
    <m/>
  </r>
  <r>
    <n v="93"/>
    <s v="21.07.12"/>
    <x v="0"/>
    <s v="Fuel"/>
    <m/>
    <m/>
    <n v="40000"/>
    <x v="4"/>
    <x v="3"/>
    <s v="2012-13"/>
    <m/>
  </r>
  <r>
    <n v="93"/>
    <s v="21.07.12"/>
    <x v="0"/>
    <s v="Fuel"/>
    <m/>
    <m/>
    <n v="60000"/>
    <x v="4"/>
    <x v="3"/>
    <s v="2012-13"/>
    <m/>
  </r>
  <r>
    <n v="93"/>
    <s v="21.07.12"/>
    <x v="0"/>
    <s v="Fuel"/>
    <m/>
    <m/>
    <n v="120000"/>
    <x v="4"/>
    <x v="3"/>
    <s v="2012-13"/>
    <m/>
  </r>
  <r>
    <n v="93"/>
    <s v="21.07.12"/>
    <x v="0"/>
    <s v="Return travel tickets"/>
    <m/>
    <m/>
    <n v="1592200"/>
    <x v="4"/>
    <x v="3"/>
    <s v="2012-13"/>
    <m/>
  </r>
  <r>
    <n v="93"/>
    <s v="21.07.12"/>
    <x v="0"/>
    <s v="Fuel"/>
    <m/>
    <m/>
    <n v="102000"/>
    <x v="4"/>
    <x v="3"/>
    <s v="2012-13"/>
    <m/>
  </r>
  <r>
    <n v="93"/>
    <s v="21.07.12"/>
    <x v="0"/>
    <s v="Fuel"/>
    <m/>
    <m/>
    <n v="102000"/>
    <x v="4"/>
    <x v="3"/>
    <s v="2012-13"/>
    <m/>
  </r>
  <r>
    <n v="93"/>
    <s v="21.07.12"/>
    <x v="0"/>
    <s v="Fuel"/>
    <m/>
    <m/>
    <n v="102000"/>
    <x v="4"/>
    <x v="3"/>
    <s v="2012-13"/>
    <m/>
  </r>
  <r>
    <n v="93"/>
    <s v="21.07.12"/>
    <x v="1"/>
    <s v="Allowances"/>
    <s v="SCI staff"/>
    <m/>
    <n v="600000"/>
    <x v="4"/>
    <x v="3"/>
    <s v="2012-13"/>
    <m/>
  </r>
  <r>
    <n v="93"/>
    <s v="21.07.12"/>
    <x v="1"/>
    <s v="Perdiem"/>
    <s v="RSHC &amp; DSHC"/>
    <m/>
    <n v="2160000"/>
    <x v="4"/>
    <x v="3"/>
    <s v="2012-13"/>
    <m/>
  </r>
  <r>
    <n v="93"/>
    <s v="21.07.12"/>
    <x v="1"/>
    <s v="Perdiem"/>
    <s v="RSHC &amp; DSHC"/>
    <m/>
    <n v="6400000"/>
    <x v="4"/>
    <x v="3"/>
    <s v="2012-13"/>
    <m/>
  </r>
  <r>
    <n v="93"/>
    <s v="21.07.12"/>
    <x v="1"/>
    <s v="Perdiem"/>
    <s v="Secretary MOHSW"/>
    <m/>
    <n v="620000"/>
    <x v="4"/>
    <x v="3"/>
    <s v="2012-13"/>
    <m/>
  </r>
  <r>
    <n v="93"/>
    <s v="21.07.12"/>
    <x v="1"/>
    <s v="Perdiem"/>
    <s v="SCI staff"/>
    <m/>
    <n v="520000"/>
    <x v="4"/>
    <x v="3"/>
    <s v="2012-13"/>
    <m/>
  </r>
  <r>
    <n v="93"/>
    <s v="21.07.12"/>
    <x v="1"/>
    <s v="Perdiem"/>
    <s v="Facilitators"/>
    <m/>
    <n v="2240000"/>
    <x v="4"/>
    <x v="3"/>
    <s v="2012-13"/>
    <m/>
  </r>
  <r>
    <n v="93"/>
    <s v="21.07.12"/>
    <x v="1"/>
    <s v="Perdiem"/>
    <s v="Facilitators"/>
    <m/>
    <n v="1120000"/>
    <x v="4"/>
    <x v="3"/>
    <s v="2012-13"/>
    <m/>
  </r>
  <r>
    <n v="93"/>
    <s v="21.07.12"/>
    <x v="1"/>
    <s v="Perdiem"/>
    <s v="SCI staff"/>
    <m/>
    <n v="260000"/>
    <x v="4"/>
    <x v="3"/>
    <s v="2012-13"/>
    <m/>
  </r>
  <r>
    <n v="93"/>
    <s v="21.07.12"/>
    <x v="1"/>
    <s v="Perdiem"/>
    <s v="Secretary MOHSW"/>
    <m/>
    <n v="310000"/>
    <x v="4"/>
    <x v="3"/>
    <s v="2012-13"/>
    <m/>
  </r>
  <r>
    <n v="93"/>
    <s v="21.07.12"/>
    <x v="3"/>
    <s v="Internet, phone for coordination"/>
    <m/>
    <m/>
    <n v="100000"/>
    <x v="4"/>
    <x v="3"/>
    <s v="2012-13"/>
    <m/>
  </r>
  <r>
    <n v="93"/>
    <s v="21.07.12"/>
    <x v="2"/>
    <s v="Stationery"/>
    <m/>
    <m/>
    <n v="191800"/>
    <x v="4"/>
    <x v="3"/>
    <s v="2012-13"/>
    <m/>
  </r>
  <r>
    <n v="93"/>
    <s v="21.07.12"/>
    <x v="2"/>
    <s v="Stationery"/>
    <m/>
    <m/>
    <n v="65000"/>
    <x v="4"/>
    <x v="3"/>
    <s v="2012-13"/>
    <m/>
  </r>
  <r>
    <n v="93"/>
    <s v="21.07.12"/>
    <x v="2"/>
    <s v="Conference hall &amp; Refreshment"/>
    <m/>
    <m/>
    <n v="4095000"/>
    <x v="4"/>
    <x v="3"/>
    <s v="2012-13"/>
    <m/>
  </r>
  <r>
    <n v="94"/>
    <s v=" 10.08.12"/>
    <x v="0"/>
    <s v="Fuel"/>
    <s v="BP Ocean Road"/>
    <s v=" 06.06.12"/>
    <n v="160000"/>
    <x v="0"/>
    <x v="0"/>
    <s v="2012-13"/>
    <m/>
  </r>
  <r>
    <n v="94"/>
    <s v=" 10.08.12"/>
    <x v="0"/>
    <s v="Fuel"/>
    <s v="BP Ocean Road"/>
    <s v=" 13.08.12"/>
    <n v="156000"/>
    <x v="0"/>
    <x v="0"/>
    <s v="2012-13"/>
    <m/>
  </r>
  <r>
    <n v="94"/>
    <s v=" 10.08.12"/>
    <x v="0"/>
    <s v="Fuel"/>
    <s v="BP Ocean Road"/>
    <s v=" 17.08.12"/>
    <n v="170000"/>
    <x v="0"/>
    <x v="0"/>
    <s v="2012-13"/>
    <m/>
  </r>
  <r>
    <n v="94"/>
    <s v=" 10.08.12"/>
    <x v="0"/>
    <s v="Fuel"/>
    <s v="BP Ocean Road"/>
    <s v=" 24.08.12"/>
    <n v="165000"/>
    <x v="0"/>
    <x v="0"/>
    <s v="2012-13"/>
    <m/>
  </r>
  <r>
    <n v="94"/>
    <s v=" 10.08.12"/>
    <x v="0"/>
    <s v="Fuel"/>
    <s v="Oil Com Service Station"/>
    <s v=" 29.08.12"/>
    <n v="173000"/>
    <x v="0"/>
    <x v="0"/>
    <s v="2012-13"/>
    <m/>
  </r>
  <r>
    <n v="94"/>
    <s v=" 10.08.12"/>
    <x v="0"/>
    <s v="Vehicle Parking"/>
    <s v="Masjid Islamiya Mbagala"/>
    <s v=" 31.08.12"/>
    <n v="31000"/>
    <x v="0"/>
    <x v="0"/>
    <s v="2012-13"/>
    <m/>
  </r>
  <r>
    <n v="94"/>
    <s v=" 10.08.12"/>
    <x v="1"/>
    <s v="Salaries"/>
    <s v="SCI staff"/>
    <s v=" 28.08.12"/>
    <n v="960000"/>
    <x v="0"/>
    <x v="0"/>
    <s v="2012-13"/>
    <m/>
  </r>
  <r>
    <n v="94"/>
    <s v=" 10.08.12"/>
    <x v="1"/>
    <s v="Salaries"/>
    <s v="SCI staff"/>
    <s v=" 28.08.12"/>
    <n v="720000"/>
    <x v="0"/>
    <x v="0"/>
    <s v="2012-13"/>
    <m/>
  </r>
  <r>
    <n v="94"/>
    <s v=" 10.08.12"/>
    <x v="1"/>
    <s v="Salaries"/>
    <s v="SCI staff"/>
    <s v=" 28.08.12"/>
    <n v="720000"/>
    <x v="0"/>
    <x v="0"/>
    <s v="2012-13"/>
    <m/>
  </r>
  <r>
    <n v="94"/>
    <s v=" 10.08.12"/>
    <x v="3"/>
    <s v="Internet, phone for coordination"/>
    <s v="AS MM CALL SERVICE"/>
    <s v="10.08.12"/>
    <n v="450000"/>
    <x v="0"/>
    <x v="0"/>
    <s v="2012-13"/>
    <m/>
  </r>
  <r>
    <n v="94"/>
    <s v=" 10.08.12"/>
    <x v="2"/>
    <s v="Stationery"/>
    <s v="Choice Stationery"/>
    <s v=" 16.08.12"/>
    <n v="450000"/>
    <x v="0"/>
    <x v="0"/>
    <s v="2012-13"/>
    <m/>
  </r>
  <r>
    <n v="94"/>
    <s v="10.08.12"/>
    <x v="0"/>
    <s v="Vehicle repairs"/>
    <m/>
    <m/>
    <n v="99120"/>
    <x v="0"/>
    <x v="0"/>
    <s v="2012-13"/>
    <m/>
  </r>
  <r>
    <n v="94"/>
    <s v="10.08.12"/>
    <x v="0"/>
    <s v="Fuel"/>
    <m/>
    <m/>
    <n v="174000"/>
    <x v="0"/>
    <x v="0"/>
    <s v="2012-13"/>
    <m/>
  </r>
  <r>
    <n v="94"/>
    <s v="10.08.12"/>
    <x v="0"/>
    <s v="Taxi"/>
    <m/>
    <m/>
    <n v="28000"/>
    <x v="0"/>
    <x v="0"/>
    <s v="2012-13"/>
    <m/>
  </r>
  <r>
    <n v="94"/>
    <s v="10.08.12"/>
    <x v="0"/>
    <s v="Taxi"/>
    <m/>
    <m/>
    <n v="5000"/>
    <x v="0"/>
    <x v="0"/>
    <s v="2012-13"/>
    <m/>
  </r>
  <r>
    <n v="94"/>
    <s v="10.08.12"/>
    <x v="0"/>
    <s v="Fuel"/>
    <m/>
    <m/>
    <n v="57000"/>
    <x v="0"/>
    <x v="0"/>
    <s v="2012-13"/>
    <m/>
  </r>
  <r>
    <n v="94"/>
    <s v="10.08.12"/>
    <x v="0"/>
    <s v="Vehicle repairs"/>
    <m/>
    <m/>
    <n v="225498"/>
    <x v="0"/>
    <x v="0"/>
    <s v="2012-13"/>
    <m/>
  </r>
  <r>
    <n v="94"/>
    <s v="10.08.12"/>
    <x v="0"/>
    <s v="Taxi"/>
    <m/>
    <m/>
    <n v="28000"/>
    <x v="0"/>
    <x v="0"/>
    <s v="2012-13"/>
    <m/>
  </r>
  <r>
    <n v="94"/>
    <s v="10.08.12"/>
    <x v="0"/>
    <s v="Taxi"/>
    <m/>
    <m/>
    <n v="5000"/>
    <x v="0"/>
    <x v="0"/>
    <s v="2012-13"/>
    <m/>
  </r>
  <r>
    <n v="94"/>
    <s v="10.08.12"/>
    <x v="0"/>
    <s v="Fuel"/>
    <m/>
    <m/>
    <n v="185000"/>
    <x v="0"/>
    <x v="0"/>
    <s v="2012-13"/>
    <m/>
  </r>
  <r>
    <n v="94"/>
    <s v="10.08.12"/>
    <x v="0"/>
    <s v="Vehicle Canvas Cover and Fire Extinguisher"/>
    <m/>
    <m/>
    <n v="380000"/>
    <x v="0"/>
    <x v="0"/>
    <s v="2012-13"/>
    <m/>
  </r>
  <r>
    <n v="94"/>
    <s v="10.08.12"/>
    <x v="0"/>
    <s v="Fuel"/>
    <m/>
    <m/>
    <n v="180000"/>
    <x v="0"/>
    <x v="0"/>
    <s v="2012-13"/>
    <m/>
  </r>
  <r>
    <n v="94"/>
    <s v="10.08.12"/>
    <x v="0"/>
    <s v="Fuel"/>
    <m/>
    <m/>
    <n v="191000"/>
    <x v="0"/>
    <x v="0"/>
    <s v="2012-13"/>
    <m/>
  </r>
  <r>
    <n v="94"/>
    <s v="10.08.12"/>
    <x v="0"/>
    <s v="Fuel"/>
    <m/>
    <m/>
    <n v="178382"/>
    <x v="0"/>
    <x v="0"/>
    <s v="2012-13"/>
    <m/>
  </r>
  <r>
    <n v="94"/>
    <s v="10.08.12"/>
    <x v="0"/>
    <s v="Fuel"/>
    <m/>
    <m/>
    <n v="185000"/>
    <x v="0"/>
    <x v="0"/>
    <s v="2012-13"/>
    <m/>
  </r>
  <r>
    <n v="94"/>
    <s v="10.08.12"/>
    <x v="0"/>
    <s v="Vehicle Parking"/>
    <m/>
    <m/>
    <n v="29000"/>
    <x v="0"/>
    <x v="0"/>
    <s v="2012-13"/>
    <m/>
  </r>
  <r>
    <n v="94"/>
    <s v="10.08.12"/>
    <x v="3"/>
    <s v="Internet, phone for coordination"/>
    <m/>
    <m/>
    <n v="450000"/>
    <x v="0"/>
    <x v="0"/>
    <s v="2012-13"/>
    <m/>
  </r>
  <r>
    <n v="94"/>
    <s v=" 10.08.12"/>
    <x v="1"/>
    <s v="Salaries"/>
    <s v="SCI staff"/>
    <s v=" 28.08.12"/>
    <n v="960000"/>
    <x v="0"/>
    <x v="0"/>
    <s v="2012-13"/>
    <m/>
  </r>
  <r>
    <n v="94"/>
    <s v=" 10.08.12"/>
    <x v="1"/>
    <s v="Salaries"/>
    <s v="SCI staff"/>
    <s v=" 28.08.12"/>
    <n v="720000"/>
    <x v="0"/>
    <x v="0"/>
    <s v="2012-13"/>
    <m/>
  </r>
  <r>
    <n v="94"/>
    <s v=" 10.08.12"/>
    <x v="1"/>
    <s v="Salaries"/>
    <s v="SCI staff"/>
    <s v=" 28.08.12"/>
    <n v="720000"/>
    <x v="0"/>
    <x v="0"/>
    <s v="2012-13"/>
    <m/>
  </r>
  <r>
    <n v="94"/>
    <s v="10.08.12"/>
    <x v="2"/>
    <s v="Equipments"/>
    <m/>
    <m/>
    <n v="368000"/>
    <x v="0"/>
    <x v="0"/>
    <s v="2012-13"/>
    <m/>
  </r>
  <r>
    <n v="94"/>
    <s v="10.08.12"/>
    <x v="2"/>
    <s v="Refreshment"/>
    <m/>
    <m/>
    <n v="25000"/>
    <x v="0"/>
    <x v="0"/>
    <s v="2012-13"/>
    <m/>
  </r>
  <r>
    <n v="94"/>
    <s v="10.08.12"/>
    <x v="2"/>
    <s v="Refreshment"/>
    <m/>
    <m/>
    <n v="30000"/>
    <x v="0"/>
    <x v="0"/>
    <s v="2012-13"/>
    <m/>
  </r>
  <r>
    <n v="94"/>
    <s v="10.08.12"/>
    <x v="2"/>
    <s v="Refreshment"/>
    <m/>
    <m/>
    <n v="27000"/>
    <x v="0"/>
    <x v="0"/>
    <s v="2012-13"/>
    <m/>
  </r>
  <r>
    <n v="94"/>
    <s v="10.08.12"/>
    <x v="2"/>
    <s v="Refreshment"/>
    <m/>
    <m/>
    <n v="17500"/>
    <x v="0"/>
    <x v="0"/>
    <s v="2012-13"/>
    <m/>
  </r>
  <r>
    <n v="94"/>
    <s v="10.08.12"/>
    <x v="2"/>
    <s v="Refreshment"/>
    <m/>
    <m/>
    <n v="147500"/>
    <x v="0"/>
    <x v="0"/>
    <s v="2012-13"/>
    <m/>
  </r>
  <r>
    <n v="95"/>
    <s v="03.10.12"/>
    <x v="0"/>
    <s v="Fuel"/>
    <m/>
    <m/>
    <n v="175000"/>
    <x v="0"/>
    <x v="0"/>
    <s v="2012-13"/>
    <m/>
  </r>
  <r>
    <n v="95"/>
    <s v="03.10.12"/>
    <x v="0"/>
    <s v="Fuel"/>
    <m/>
    <m/>
    <n v="168000"/>
    <x v="0"/>
    <x v="0"/>
    <s v="2012-13"/>
    <m/>
  </r>
  <r>
    <n v="95"/>
    <s v="03.10.12"/>
    <x v="0"/>
    <s v="Fuel"/>
    <m/>
    <m/>
    <n v="170000"/>
    <x v="0"/>
    <x v="0"/>
    <s v="2012-13"/>
    <m/>
  </r>
  <r>
    <n v="95"/>
    <s v="03.10.12"/>
    <x v="0"/>
    <s v="Fuel"/>
    <m/>
    <m/>
    <n v="174000"/>
    <x v="0"/>
    <x v="0"/>
    <s v="2012-13"/>
    <m/>
  </r>
  <r>
    <n v="95"/>
    <s v="03.10.12"/>
    <x v="0"/>
    <s v="Fuel"/>
    <m/>
    <m/>
    <n v="172000"/>
    <x v="0"/>
    <x v="0"/>
    <s v="2012-13"/>
    <m/>
  </r>
  <r>
    <n v="95"/>
    <s v="03.10.12"/>
    <x v="0"/>
    <s v="Fuel"/>
    <m/>
    <m/>
    <n v="100000"/>
    <x v="0"/>
    <x v="0"/>
    <s v="2012-13"/>
    <m/>
  </r>
  <r>
    <n v="95"/>
    <s v="03.10.12"/>
    <x v="0"/>
    <s v="Fuel"/>
    <m/>
    <m/>
    <n v="31000"/>
    <x v="0"/>
    <x v="0"/>
    <s v="2012-13"/>
    <m/>
  </r>
  <r>
    <n v="95"/>
    <s v="03.10.12"/>
    <x v="1"/>
    <s v="Allowances"/>
    <s v="MOHSW"/>
    <m/>
    <n v="160000"/>
    <x v="0"/>
    <x v="0"/>
    <s v="2012-13"/>
    <m/>
  </r>
  <r>
    <n v="95"/>
    <s v="03.10.12"/>
    <x v="1"/>
    <s v="Allowances"/>
    <s v="MOHSW"/>
    <m/>
    <n v="120000"/>
    <x v="0"/>
    <x v="0"/>
    <s v="2012-13"/>
    <m/>
  </r>
  <r>
    <n v="95"/>
    <s v="03.10.12"/>
    <x v="1"/>
    <s v="Allowances"/>
    <s v="MOHSW"/>
    <m/>
    <n v="120000"/>
    <x v="0"/>
    <x v="0"/>
    <s v="2012-13"/>
    <m/>
  </r>
  <r>
    <n v="95"/>
    <s v="03.10.12"/>
    <x v="1"/>
    <s v="Allowances"/>
    <s v="MOHSW"/>
    <m/>
    <n v="40000"/>
    <x v="0"/>
    <x v="0"/>
    <s v="2012-13"/>
    <m/>
  </r>
  <r>
    <n v="95"/>
    <s v="03.10.12"/>
    <x v="1"/>
    <s v="Allowances"/>
    <s v="MOHSW"/>
    <m/>
    <n v="30000"/>
    <x v="0"/>
    <x v="0"/>
    <s v="2012-13"/>
    <m/>
  </r>
  <r>
    <n v="95"/>
    <s v="03.10.12"/>
    <x v="1"/>
    <s v="Allowances"/>
    <s v="MOHSW"/>
    <m/>
    <n v="30000"/>
    <x v="0"/>
    <x v="0"/>
    <s v="2012-13"/>
    <m/>
  </r>
  <r>
    <n v="95"/>
    <s v="03.10.12"/>
    <x v="1"/>
    <s v="Salaries"/>
    <m/>
    <m/>
    <n v="960000"/>
    <x v="0"/>
    <x v="0"/>
    <s v="2012-13"/>
    <m/>
  </r>
  <r>
    <n v="95"/>
    <s v="03.10.12"/>
    <x v="1"/>
    <s v="Salaries"/>
    <m/>
    <m/>
    <n v="720000"/>
    <x v="0"/>
    <x v="0"/>
    <s v="2012-13"/>
    <m/>
  </r>
  <r>
    <n v="95"/>
    <s v="03.10.12"/>
    <x v="1"/>
    <s v="Salaries"/>
    <m/>
    <m/>
    <n v="720000"/>
    <x v="0"/>
    <x v="0"/>
    <s v="2012-13"/>
    <m/>
  </r>
  <r>
    <n v="95"/>
    <s v="03.10.12"/>
    <x v="3"/>
    <s v="Internet, phone for coordination"/>
    <m/>
    <m/>
    <n v="570000"/>
    <x v="0"/>
    <x v="0"/>
    <s v="2012-13"/>
    <m/>
  </r>
  <r>
    <n v="95"/>
    <s v="03.10.12"/>
    <x v="2"/>
    <s v="Refreshment"/>
    <m/>
    <m/>
    <n v="35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Refreshment"/>
    <m/>
    <m/>
    <n v="35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Equipments"/>
    <m/>
    <m/>
    <n v="300000"/>
    <x v="0"/>
    <x v="0"/>
    <s v="2012-13"/>
    <m/>
  </r>
  <r>
    <n v="95"/>
    <s v="03.10.12"/>
    <x v="2"/>
    <s v="Equipments"/>
    <m/>
    <m/>
    <n v="24000"/>
    <x v="0"/>
    <x v="0"/>
    <s v="2012-13"/>
    <m/>
  </r>
  <r>
    <n v="95"/>
    <s v="03.10.12"/>
    <x v="2"/>
    <s v="Equipments"/>
    <m/>
    <m/>
    <n v="48000"/>
    <x v="0"/>
    <x v="0"/>
    <s v="2012-13"/>
    <m/>
  </r>
  <r>
    <n v="95"/>
    <s v="03.10.12"/>
    <x v="2"/>
    <s v="Equipments"/>
    <m/>
    <m/>
    <n v="3640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Refreshment"/>
    <m/>
    <m/>
    <n v="30000"/>
    <x v="0"/>
    <x v="0"/>
    <s v="2012-13"/>
    <m/>
  </r>
  <r>
    <n v="95"/>
    <s v="03.10.12"/>
    <x v="2"/>
    <s v="Supplies"/>
    <m/>
    <m/>
    <n v="30000"/>
    <x v="0"/>
    <x v="0"/>
    <s v="2012-13"/>
    <m/>
  </r>
  <r>
    <n v="95"/>
    <s v="03.10.12"/>
    <x v="2"/>
    <s v="Refreshment"/>
    <m/>
    <m/>
    <n v="9500"/>
    <x v="0"/>
    <x v="0"/>
    <s v="2012-13"/>
    <m/>
  </r>
  <r>
    <n v="96"/>
    <s v=" 02.11.12"/>
    <x v="0"/>
    <s v="Fuel"/>
    <s v="GBP Tanzania Ltd"/>
    <s v=" 02.11.12"/>
    <n v="175000"/>
    <x v="0"/>
    <x v="0"/>
    <s v="2012-13"/>
    <m/>
  </r>
  <r>
    <n v="96"/>
    <s v=" 02.11.12"/>
    <x v="0"/>
    <s v="Vehicle services "/>
    <s v="CMC Automobiles Ltd"/>
    <s v=" 07.11.12"/>
    <n v="326331"/>
    <x v="0"/>
    <x v="0"/>
    <s v="2012-13"/>
    <m/>
  </r>
  <r>
    <n v="96"/>
    <s v=" 02.11.12"/>
    <x v="0"/>
    <s v="Fuel"/>
    <s v="Puma Taifa Service Station"/>
    <s v=" 08.11.12"/>
    <n v="177528"/>
    <x v="0"/>
    <x v="0"/>
    <s v="2012-13"/>
    <m/>
  </r>
  <r>
    <n v="96"/>
    <s v=" 02.11.12"/>
    <x v="0"/>
    <s v="Fuel"/>
    <s v="Zam Zam Oil Com Ltd"/>
    <s v=" 14.11.12"/>
    <n v="175000"/>
    <x v="0"/>
    <x v="0"/>
    <s v="2012-13"/>
    <m/>
  </r>
  <r>
    <n v="96"/>
    <s v=" 02.11.12"/>
    <x v="0"/>
    <s v="Car wash"/>
    <s v="Gapco Service Station"/>
    <s v=" 17.11.12"/>
    <n v="30000"/>
    <x v="0"/>
    <x v="0"/>
    <s v="2012-13"/>
    <m/>
  </r>
  <r>
    <n v="96"/>
    <s v=" 02.11.12"/>
    <x v="0"/>
    <s v="Fuel"/>
    <s v="Viluproma Investments"/>
    <s v=" 27.11.12"/>
    <n v="174000"/>
    <x v="0"/>
    <x v="0"/>
    <s v="2012-13"/>
    <m/>
  </r>
  <r>
    <n v="96"/>
    <s v=" 02.11.12"/>
    <x v="0"/>
    <s v="Vehicle log book"/>
    <s v="Q Print Ltd"/>
    <s v=" 27.11.12"/>
    <n v="4000"/>
    <x v="0"/>
    <x v="0"/>
    <s v="2012-13"/>
    <m/>
  </r>
  <r>
    <n v="96"/>
    <s v=" 02.11.12"/>
    <x v="0"/>
    <s v="Overall"/>
    <s v="Jovin General Tailors/Garments"/>
    <s v=" 27.11.12"/>
    <n v="140000"/>
    <x v="0"/>
    <x v="0"/>
    <s v="2012-13"/>
    <m/>
  </r>
  <r>
    <n v="96"/>
    <s v=" 02.11.12"/>
    <x v="0"/>
    <s v="First Aid Kit"/>
    <s v="Surgi Medics Ltd"/>
    <s v=" 30.11.12"/>
    <n v="42000"/>
    <x v="0"/>
    <x v="0"/>
    <s v="2012-13"/>
    <m/>
  </r>
  <r>
    <n v="96"/>
    <s v=" 02.11.12"/>
    <x v="0"/>
    <s v="Toolbox"/>
    <s v="Triple H Trading"/>
    <s v=" 30.11.12"/>
    <n v="250000"/>
    <x v="0"/>
    <x v="0"/>
    <s v="2012-13"/>
    <m/>
  </r>
  <r>
    <n v="96"/>
    <s v=" 02.11.12"/>
    <x v="0"/>
    <s v="Fuel"/>
    <s v="Puma Taifa Service Station"/>
    <s v=" 30.11.12"/>
    <n v="175669.25"/>
    <x v="0"/>
    <x v="0"/>
    <s v="2012-13"/>
    <m/>
  </r>
  <r>
    <n v="96"/>
    <s v=" 02.11.12"/>
    <x v="0"/>
    <s v="Vehicle Parking"/>
    <s v="Masjid Islamiya Mbagala"/>
    <s v=" 30.11.12"/>
    <n v="21000"/>
    <x v="0"/>
    <x v="0"/>
    <s v="2012-13"/>
    <m/>
  </r>
  <r>
    <n v="96"/>
    <s v=" 02.11.12"/>
    <x v="1"/>
    <s v="Allowances"/>
    <s v="SCI staff, MOHSW"/>
    <s v=" 03.11.12"/>
    <n v="200000"/>
    <x v="0"/>
    <x v="0"/>
    <s v="2012-13"/>
    <m/>
  </r>
  <r>
    <n v="96"/>
    <s v=" 02.11.12"/>
    <x v="1"/>
    <s v="Allowances"/>
    <s v="SCI staff, MOHSW"/>
    <s v=" 03.11.12"/>
    <n v="150000"/>
    <x v="0"/>
    <x v="0"/>
    <s v="2012-13"/>
    <m/>
  </r>
  <r>
    <n v="96"/>
    <s v=" 02.11.12"/>
    <x v="1"/>
    <s v="Allowances"/>
    <s v="SCI staff, MOHSW"/>
    <s v=" 03.11.12"/>
    <n v="150000"/>
    <x v="0"/>
    <x v="0"/>
    <s v="2012-13"/>
    <m/>
  </r>
  <r>
    <n v="96"/>
    <s v=" 02.11.12"/>
    <x v="1"/>
    <s v="Salaries"/>
    <s v="SCI staff"/>
    <s v=" 29.11.12"/>
    <n v="960000"/>
    <x v="0"/>
    <x v="0"/>
    <s v="2012-13"/>
    <m/>
  </r>
  <r>
    <n v="96"/>
    <s v=" 02.11.12"/>
    <x v="1"/>
    <s v="Salaries"/>
    <s v="SCI staff"/>
    <s v=" 29.11.12"/>
    <n v="720000"/>
    <x v="0"/>
    <x v="0"/>
    <s v="2012-13"/>
    <m/>
  </r>
  <r>
    <n v="96"/>
    <s v=" 02.11.12"/>
    <x v="1"/>
    <s v="Salaries"/>
    <s v="SCI staff"/>
    <s v=" 29.11.12"/>
    <n v="720000"/>
    <x v="0"/>
    <x v="0"/>
    <s v="2012-13"/>
    <m/>
  </r>
  <r>
    <n v="96"/>
    <s v=" 02.11.12"/>
    <x v="3"/>
    <s v="Internet, phone for coordination"/>
    <s v="AS MM CALL SERVICE"/>
    <s v=" 02.11.12"/>
    <n v="520000"/>
    <x v="0"/>
    <x v="0"/>
    <s v="2012-13"/>
    <m/>
  </r>
  <r>
    <n v="96"/>
    <s v=" 02.11.12"/>
    <x v="2"/>
    <s v="Medical Test Equipment"/>
    <s v="KUEHNE + NAGEL"/>
    <s v=" 05.11.12"/>
    <n v="359471.75"/>
    <x v="0"/>
    <x v="0"/>
    <s v="2012-13"/>
    <m/>
  </r>
  <r>
    <n v="96"/>
    <s v=" 02.11.12"/>
    <x v="2"/>
    <s v="Refreshment"/>
    <s v="New Zahir Restaurant"/>
    <s v=" 06.11.12"/>
    <n v="25000"/>
    <x v="0"/>
    <x v="0"/>
    <s v="2012-13"/>
    <m/>
  </r>
  <r>
    <n v="96"/>
    <s v=" 02.11.12"/>
    <x v="2"/>
    <s v="Refreshment"/>
    <s v="New Zahir Restaurant"/>
    <s v=" 09.11.12"/>
    <n v="25000"/>
    <x v="0"/>
    <x v="0"/>
    <s v="2012-13"/>
    <m/>
  </r>
  <r>
    <n v="96"/>
    <s v=" 02.11.12"/>
    <x v="2"/>
    <s v="Refreshment"/>
    <s v="Delicious Food Restaurant"/>
    <s v=" 14.11.12"/>
    <n v="17400"/>
    <x v="0"/>
    <x v="0"/>
    <s v="2012-13"/>
    <m/>
  </r>
  <r>
    <n v="96"/>
    <s v=" 02.11.12"/>
    <x v="2"/>
    <s v="Refreshment"/>
    <s v="Delicious Food Restaurant"/>
    <s v=" 16.11.12"/>
    <n v="30700"/>
    <x v="0"/>
    <x v="0"/>
    <s v="2012-13"/>
    <m/>
  </r>
  <r>
    <n v="96"/>
    <s v=" 02.11.12"/>
    <x v="2"/>
    <s v="Postage"/>
    <s v="Tanzania Posta Corporation"/>
    <s v=" 17.11.12"/>
    <n v="125000"/>
    <x v="0"/>
    <x v="0"/>
    <s v="2012-13"/>
    <m/>
  </r>
  <r>
    <n v="96"/>
    <s v=" 02.11.12"/>
    <x v="2"/>
    <s v="HP Toners"/>
    <s v="Zamzam Stationery Supermarket"/>
    <s v=" 27.11.12"/>
    <n v="386900"/>
    <x v="0"/>
    <x v="0"/>
    <s v="2012-13"/>
    <m/>
  </r>
  <r>
    <n v="96"/>
    <s v=" 02.11.12"/>
    <x v="2"/>
    <s v="Refreshment"/>
    <s v="Delicious Food Restaurant"/>
    <s v=" 28.11.12"/>
    <n v="23000"/>
    <x v="0"/>
    <x v="0"/>
    <s v="2012-13"/>
    <m/>
  </r>
  <r>
    <n v="96"/>
    <s v=" 02.11.12"/>
    <x v="2"/>
    <s v="Refreshment"/>
    <s v="Delicious Food Restaurant"/>
    <s v=" 22.11.12"/>
    <n v="22000"/>
    <x v="0"/>
    <x v="0"/>
    <s v="2012-13"/>
    <m/>
  </r>
  <r>
    <n v="96"/>
    <s v=" 02.11.12"/>
    <x v="2"/>
    <s v="HP LaserJet"/>
    <s v="B &amp; F Stationery"/>
    <s v=" 30.11.12"/>
    <n v="400000"/>
    <x v="0"/>
    <x v="0"/>
    <s v="2012-13"/>
    <m/>
  </r>
  <r>
    <n v="96"/>
    <s v=" 02.11.12"/>
    <x v="2"/>
    <s v="Rims A4 Paper"/>
    <s v="Ngota Stationery &amp; Book Shop"/>
    <s v=" 30.11.12"/>
    <n v="180000"/>
    <x v="0"/>
    <x v="0"/>
    <s v="2012-13"/>
    <m/>
  </r>
  <r>
    <n v="96"/>
    <s v=" 02.11.12"/>
    <x v="2"/>
    <s v="Extention cable"/>
    <s v="Nguki Electrical"/>
    <s v=" 30.11.12"/>
    <n v="15000"/>
    <x v="0"/>
    <x v="0"/>
    <s v="2012-13"/>
    <m/>
  </r>
  <r>
    <n v="97"/>
    <s v=" 15.11.12"/>
    <x v="0"/>
    <s v="Fuel"/>
    <s v="Puma Taifa Service Station"/>
    <s v=" 18.11.12"/>
    <n v="65000"/>
    <x v="3"/>
    <x v="4"/>
    <s v="2012-13"/>
    <s v="Supported by PCD, remove these costs from DFID Cost-Study Analysis or not?"/>
  </r>
  <r>
    <n v="97"/>
    <s v=" 15.11.12"/>
    <x v="0"/>
    <s v="Fuel"/>
    <s v="Banana Service Ltd"/>
    <s v=" 18.11.12"/>
    <n v="50000"/>
    <x v="3"/>
    <x v="4"/>
    <s v="2012-13"/>
    <m/>
  </r>
  <r>
    <n v="97"/>
    <s v=" 15.11.12"/>
    <x v="0"/>
    <s v="Fuel"/>
    <s v="Puma Ocean Road"/>
    <s v=" 18.11.12"/>
    <n v="60000"/>
    <x v="3"/>
    <x v="4"/>
    <s v="2012-13"/>
    <m/>
  </r>
  <r>
    <n v="97"/>
    <s v=" 15.11.12"/>
    <x v="0"/>
    <s v="Fuel"/>
    <s v="Puma Taifa Service Station"/>
    <s v=" 18.11.12"/>
    <n v="65000"/>
    <x v="3"/>
    <x v="4"/>
    <s v="2012-13"/>
    <m/>
  </r>
  <r>
    <n v="97"/>
    <s v=" 15.11.12"/>
    <x v="0"/>
    <s v="Fuel"/>
    <s v="Puma Ocean Road"/>
    <s v="18.11.12"/>
    <n v="100000"/>
    <x v="3"/>
    <x v="4"/>
    <s v="2012-13"/>
    <m/>
  </r>
  <r>
    <n v="97"/>
    <s v=" 15.11.12"/>
    <x v="0"/>
    <s v="Fuel"/>
    <s v="Puma Kibaha Service Station"/>
    <s v=" 23.11.12"/>
    <n v="60000"/>
    <x v="3"/>
    <x v="4"/>
    <s v="2012-13"/>
    <m/>
  </r>
  <r>
    <n v="97"/>
    <s v=" 15.11.12"/>
    <x v="0"/>
    <s v="Fuel"/>
    <s v="ORYX Pwani Service Station"/>
    <s v=" 23.11.12"/>
    <n v="100000"/>
    <x v="3"/>
    <x v="4"/>
    <s v="2012-13"/>
    <m/>
  </r>
  <r>
    <n v="97"/>
    <s v=" 15.11.12"/>
    <x v="0"/>
    <s v="Fuel"/>
    <s v="National Oil (T) Ltd. Kibaha "/>
    <s v=" 23.11.12"/>
    <n v="90000"/>
    <x v="3"/>
    <x v="4"/>
    <s v="2012-13"/>
    <m/>
  </r>
  <r>
    <n v="97"/>
    <s v=" 15.11.12"/>
    <x v="0"/>
    <s v="Fuel"/>
    <s v="Mogas Mwendapole Service Station Kibaha"/>
    <s v=" 23.11.12"/>
    <n v="100000"/>
    <x v="3"/>
    <x v="4"/>
    <s v="2012-13"/>
    <m/>
  </r>
  <r>
    <n v="97"/>
    <s v=" 15.11.12"/>
    <x v="0"/>
    <s v="Fuel"/>
    <s v="Kibaha Petrol Station"/>
    <s v=" 23.11.12"/>
    <n v="100000"/>
    <x v="3"/>
    <x v="4"/>
    <s v="2012-13"/>
    <m/>
  </r>
  <r>
    <n v="97"/>
    <s v=" 15.11.12"/>
    <x v="0"/>
    <s v="Fuel"/>
    <s v="National Oil (T) Ltd. Kibaha "/>
    <s v=" 23.11.12"/>
    <n v="100000"/>
    <x v="3"/>
    <x v="4"/>
    <s v="2012-13"/>
    <m/>
  </r>
  <r>
    <n v="97"/>
    <s v=" 15.11.12"/>
    <x v="1"/>
    <s v="Honoraria"/>
    <s v="SCI Coord, Secr, PO-NSHP &amp; SCI Staff"/>
    <s v=" 18.11.12"/>
    <n v="440000"/>
    <x v="3"/>
    <x v="4"/>
    <s v="2012-13"/>
    <m/>
  </r>
  <r>
    <n v="97"/>
    <s v=" 15.11.12"/>
    <x v="1"/>
    <s v="Honoraria"/>
    <s v="SCI Coord, Secr, PO-NSHP &amp; SCI Staff"/>
    <s v=" 18.11.12"/>
    <n v="200000"/>
    <x v="3"/>
    <x v="4"/>
    <s v="2012-13"/>
    <m/>
  </r>
  <r>
    <n v="97"/>
    <s v=" 15.11.12"/>
    <x v="1"/>
    <s v="Honoraria"/>
    <s v="SCI Coord, Secr, PO-NSHP &amp; SCI Staff"/>
    <s v=" 18.11.12"/>
    <n v="200000"/>
    <x v="3"/>
    <x v="4"/>
    <s v="2012-13"/>
    <m/>
  </r>
  <r>
    <n v="97"/>
    <s v=" 15.11.12"/>
    <x v="1"/>
    <s v="Honoraria"/>
    <s v="SCI Coord, Secr, PO-NSHP &amp; SCI Staff"/>
    <s v=" 18.11.12"/>
    <n v="280000"/>
    <x v="3"/>
    <x v="4"/>
    <s v="2012-13"/>
    <m/>
  </r>
  <r>
    <n v="97"/>
    <s v=" 15.11.12"/>
    <x v="1"/>
    <s v="Honoraria"/>
    <s v="SCI Coord, Secr, PO-NSHP &amp; SCI Staff"/>
    <s v=" 18.11.12"/>
    <n v="280000"/>
    <x v="3"/>
    <x v="4"/>
    <s v="2012-13"/>
    <m/>
  </r>
  <r>
    <n v="97"/>
    <s v=" 15.11.12"/>
    <x v="1"/>
    <s v="Perdiem"/>
    <s v="MOHSW, MUHAS, LST, DSHC, IMTU &amp; MOEVT Staff"/>
    <s v="21.11.12"/>
    <n v="7200000"/>
    <x v="3"/>
    <x v="4"/>
    <s v="2012-13"/>
    <m/>
  </r>
  <r>
    <n v="97"/>
    <s v=" 15.11.12"/>
    <x v="1"/>
    <s v="Perdiem"/>
    <s v="SCI staff"/>
    <s v="21.11.12"/>
    <n v="390000"/>
    <x v="3"/>
    <x v="4"/>
    <s v="2012-13"/>
    <m/>
  </r>
  <r>
    <n v="97"/>
    <s v=" 15.11.12"/>
    <x v="1"/>
    <s v="Perdiem"/>
    <s v="SCI staff"/>
    <s v="21.11.12"/>
    <n v="390000"/>
    <x v="3"/>
    <x v="4"/>
    <s v="2012-13"/>
    <m/>
  </r>
  <r>
    <n v="97"/>
    <s v=" 15.11.12"/>
    <x v="1"/>
    <s v="Perdiem"/>
    <s v="MOHSW Staff"/>
    <s v="21.11.12"/>
    <n v="1230000"/>
    <x v="3"/>
    <x v="4"/>
    <s v="2012-13"/>
    <m/>
  </r>
  <r>
    <n v="97"/>
    <s v=" 15.11.12"/>
    <x v="1"/>
    <s v="Perdiem"/>
    <s v="MUHAS, LST &amp; MOHSW Staff"/>
    <s v="26.11.12"/>
    <n v="1350000"/>
    <x v="3"/>
    <x v="4"/>
    <s v="2012-13"/>
    <m/>
  </r>
  <r>
    <n v="97"/>
    <s v=" 15.11.12"/>
    <x v="1"/>
    <s v="Consultancy fee"/>
    <s v="MUHAS, WAJIBIKA &amp; Pm NSHP Staff"/>
    <s v=" 14.12.12"/>
    <n v="7200000"/>
    <x v="3"/>
    <x v="4"/>
    <s v="2012-13"/>
    <m/>
  </r>
  <r>
    <n v="97"/>
    <s v=" 15.11.12"/>
    <x v="3"/>
    <s v="Internet, phone for coordination"/>
    <s v="AS MM CALL SERVICE"/>
    <s v=" 16.11.12"/>
    <n v="530000"/>
    <x v="3"/>
    <x v="4"/>
    <s v="2012-13"/>
    <m/>
  </r>
  <r>
    <n v="97"/>
    <s v=" 15.11.12"/>
    <x v="2"/>
    <s v="HP LaserJet"/>
    <s v="Venus Stationery"/>
    <s v=" 16.11.12"/>
    <n v="1600000"/>
    <x v="3"/>
    <x v="4"/>
    <s v="2012-13"/>
    <m/>
  </r>
  <r>
    <n v="97"/>
    <s v=" 15.11.12"/>
    <x v="2"/>
    <s v="Refreshment"/>
    <s v="Delicious Food Restaurant"/>
    <s v=" 17.11.12"/>
    <n v="22000"/>
    <x v="3"/>
    <x v="4"/>
    <s v="2012-13"/>
    <m/>
  </r>
  <r>
    <n v="97"/>
    <s v=" 15.11.12"/>
    <x v="2"/>
    <s v="Box files &amp; HP LaserJet"/>
    <s v="Sumi Stationery"/>
    <s v="17.11.12"/>
    <n v="515000"/>
    <x v="3"/>
    <x v="4"/>
    <s v="2012-13"/>
    <m/>
  </r>
  <r>
    <n v="97"/>
    <s v=" 15.11.12"/>
    <x v="2"/>
    <s v="Photocopy &amp; binding"/>
    <s v="Abdul Stationery"/>
    <s v="17.11.12"/>
    <n v="445000"/>
    <x v="3"/>
    <x v="4"/>
    <s v="2012-13"/>
    <m/>
  </r>
  <r>
    <n v="97"/>
    <s v=" 15.11.12"/>
    <x v="2"/>
    <s v="Refreshment"/>
    <s v="Delicious Food Restaurant"/>
    <s v=" 18.11.12"/>
    <n v="36500"/>
    <x v="3"/>
    <x v="4"/>
    <s v="2012-13"/>
    <m/>
  </r>
  <r>
    <n v="97"/>
    <s v=" 15.11.12"/>
    <x v="2"/>
    <s v="Conference hall &amp; Refreshment"/>
    <s v="Kibaha Conference Centre Ltd"/>
    <s v="23.11.12"/>
    <n v="3901500"/>
    <x v="3"/>
    <x v="4"/>
    <s v="2012-13"/>
    <m/>
  </r>
  <r>
    <n v="97"/>
    <s v=" 15.11.12"/>
    <x v="2"/>
    <s v="Extention cable"/>
    <s v="Gerald C. Asenga"/>
    <s v=" 24.11.12"/>
    <n v="5000"/>
    <x v="3"/>
    <x v="4"/>
    <s v="2012-13"/>
    <m/>
  </r>
  <r>
    <n v="97"/>
    <s v=" 15.11.12"/>
    <x v="2"/>
    <s v="Conference hall &amp; Refreshment"/>
    <s v="Kibaha Conference Centre Ltd"/>
    <s v=" 25.11.12"/>
    <n v="705000"/>
    <x v="3"/>
    <x v="4"/>
    <s v="2012-13"/>
    <m/>
  </r>
  <r>
    <n v="98"/>
    <s v=" 07.12.12"/>
    <x v="0"/>
    <s v="Fuel"/>
    <s v="ABM Agencies Ltd"/>
    <s v=" 07.12.12"/>
    <n v="170000"/>
    <x v="0"/>
    <x v="0"/>
    <s v="2012-13"/>
    <m/>
  </r>
  <r>
    <n v="98"/>
    <s v=" 07.12.12"/>
    <x v="0"/>
    <s v="Fuel"/>
    <s v="Total Service Station"/>
    <s v=" 11.12.12"/>
    <n v="170000"/>
    <x v="0"/>
    <x v="0"/>
    <s v="2012-13"/>
    <m/>
  </r>
  <r>
    <n v="98"/>
    <s v=" 07.12.12"/>
    <x v="0"/>
    <s v="Fuel"/>
    <s v="ABM Agencies Ltd"/>
    <s v=" 15.12.12"/>
    <n v="174000"/>
    <x v="0"/>
    <x v="0"/>
    <s v="2012-13"/>
    <m/>
  </r>
  <r>
    <n v="98"/>
    <s v=" 07.12.12"/>
    <x v="0"/>
    <s v="Fuel"/>
    <s v="ABM Agencies Ltd"/>
    <s v=" 20.12.12"/>
    <n v="170000"/>
    <x v="0"/>
    <x v="0"/>
    <s v="2012-13"/>
    <m/>
  </r>
  <r>
    <n v="98"/>
    <s v=" 07.12.12"/>
    <x v="0"/>
    <s v="Fuel"/>
    <s v="ABM Agencies Ltd"/>
    <s v=" 24.12.12"/>
    <n v="170000"/>
    <x v="0"/>
    <x v="0"/>
    <s v="2012-13"/>
    <m/>
  </r>
  <r>
    <n v="98"/>
    <s v=" 07.12.12"/>
    <x v="0"/>
    <s v="Fuel"/>
    <s v="Star Filling Station"/>
    <s v=" 31.12.12"/>
    <n v="108000"/>
    <x v="0"/>
    <x v="0"/>
    <s v="2012-13"/>
    <m/>
  </r>
  <r>
    <n v="98"/>
    <s v=" 07.12.12"/>
    <x v="0"/>
    <s v="Vehicle Parking"/>
    <s v="Masjid Islamiya Mbagala"/>
    <s v=" 31.12.12"/>
    <n v="28000"/>
    <x v="0"/>
    <x v="0"/>
    <s v="2012-13"/>
    <m/>
  </r>
  <r>
    <n v="98"/>
    <s v=" 07.12.12"/>
    <x v="1"/>
    <s v="Salaries"/>
    <s v="SCI staff"/>
    <s v=" 24.12.12"/>
    <n v="960000"/>
    <x v="0"/>
    <x v="0"/>
    <s v="2012-13"/>
    <m/>
  </r>
  <r>
    <n v="98"/>
    <s v=" 07.12.12"/>
    <x v="1"/>
    <s v="Salaries"/>
    <s v="SCI staff"/>
    <s v=" 24.12.12"/>
    <n v="720000"/>
    <x v="0"/>
    <x v="0"/>
    <s v="2012-13"/>
    <m/>
  </r>
  <r>
    <n v="98"/>
    <s v=" 07.12.12"/>
    <x v="1"/>
    <s v="Salaries"/>
    <s v="SCI staff"/>
    <s v=" 24.12.12"/>
    <n v="720000"/>
    <x v="0"/>
    <x v="0"/>
    <s v="2012-13"/>
    <m/>
  </r>
  <r>
    <n v="98"/>
    <s v=" 07.12.12"/>
    <x v="3"/>
    <s v="Internet, phone for coordination"/>
    <s v="AS MM CALL SERVICE"/>
    <s v=" 07.12.12"/>
    <n v="550000"/>
    <x v="0"/>
    <x v="0"/>
    <s v="2012-13"/>
    <m/>
  </r>
  <r>
    <n v="98"/>
    <s v=" 07.12.12"/>
    <x v="2"/>
    <s v="Communication charges &amp; Handover fees"/>
    <s v="Freight &amp; Logistics E.A Limited"/>
    <s v=" 10.12.12"/>
    <n v="130000"/>
    <x v="0"/>
    <x v="0"/>
    <s v="2012-13"/>
    <m/>
  </r>
  <r>
    <n v="98"/>
    <s v=" 07.12.12"/>
    <x v="2"/>
    <s v="Service charges for photocopy machine"/>
    <s v="MAK Technology"/>
    <s v=" 14.12.12"/>
    <n v="80000"/>
    <x v="0"/>
    <x v="0"/>
    <s v="2012-13"/>
    <m/>
  </r>
  <r>
    <n v="98"/>
    <s v=" 07.12.12"/>
    <x v="2"/>
    <s v="Refreshment"/>
    <s v="Delicious Food Restaurant"/>
    <s v=" 20.12.12"/>
    <n v="28500"/>
    <x v="0"/>
    <x v="0"/>
    <s v="2012-13"/>
    <m/>
  </r>
  <r>
    <n v="98"/>
    <s v=" 07.12.12"/>
    <x v="2"/>
    <s v="Refreshment"/>
    <s v="New Zahir Restaurant"/>
    <s v=" 21.12.12"/>
    <n v="30000"/>
    <x v="0"/>
    <x v="0"/>
    <s v="2012-13"/>
    <m/>
  </r>
  <r>
    <n v="98"/>
    <s v=" 07.12.12"/>
    <x v="2"/>
    <s v="Drum unit assy for Canon photocopy "/>
    <s v="MAK Technology"/>
    <s v=" 28.12.12"/>
    <n v="350000"/>
    <x v="0"/>
    <x v="0"/>
    <s v="2012-13"/>
    <m/>
  </r>
  <r>
    <n v="98"/>
    <s v=" 07.12.12"/>
    <x v="2"/>
    <s v="Refreshment"/>
    <s v="Delicious Food Restaurant"/>
    <s v=" 28.12.12"/>
    <n v="20400"/>
    <x v="0"/>
    <x v="0"/>
    <s v="2012-13"/>
    <m/>
  </r>
  <r>
    <n v="98"/>
    <s v=" 07.12.12"/>
    <x v="2"/>
    <s v="Supplies"/>
    <s v="Gelas A. Mlassani"/>
    <s v=" 31.12.12"/>
    <n v="61100"/>
    <x v="0"/>
    <x v="0"/>
    <s v="2012-13"/>
    <m/>
  </r>
  <r>
    <n v="99"/>
    <s v=" 14.12.12"/>
    <x v="0"/>
    <s v="Fuel"/>
    <s v="Puma Taifa Service Station"/>
    <s v=" 16.12.12"/>
    <n v="50000"/>
    <x v="3"/>
    <x v="4"/>
    <s v="2012-13"/>
    <s v="Supported by PCD, remove these costs from DFID Cost-Study Analysis or not?"/>
  </r>
  <r>
    <n v="99"/>
    <s v=" 14.12.12"/>
    <x v="0"/>
    <s v="Fuel"/>
    <s v="Banana Service Ltd"/>
    <s v=" 16.12.12"/>
    <n v="50000"/>
    <x v="3"/>
    <x v="4"/>
    <s v="2012-13"/>
    <m/>
  </r>
  <r>
    <n v="99"/>
    <s v=" 14.12.12"/>
    <x v="0"/>
    <s v="Fuel"/>
    <s v="Gapco Services Station"/>
    <s v=" 16.12.12"/>
    <n v="50000"/>
    <x v="3"/>
    <x v="4"/>
    <s v="2012-13"/>
    <m/>
  </r>
  <r>
    <n v="99"/>
    <s v=" 14.12.12"/>
    <x v="0"/>
    <s v="Fuel"/>
    <s v="Zam Zam Oil Com Ltd"/>
    <s v=" 16.12.12"/>
    <n v="50000"/>
    <x v="3"/>
    <x v="4"/>
    <s v="2012-13"/>
    <m/>
  </r>
  <r>
    <n v="99"/>
    <s v=" 14.12.12"/>
    <x v="0"/>
    <s v="Vehicle spare"/>
    <s v="Kibaha Auto Garage &amp; Spare"/>
    <s v="18.12.12"/>
    <n v="300000"/>
    <x v="3"/>
    <x v="4"/>
    <s v="2012-13"/>
    <m/>
  </r>
  <r>
    <n v="99"/>
    <s v=" 14.12.12"/>
    <x v="0"/>
    <s v="Fuel"/>
    <s v="GBP Tanzania Ltd"/>
    <s v=" 08.01.12"/>
    <n v="170000"/>
    <x v="3"/>
    <x v="4"/>
    <s v="2012-13"/>
    <m/>
  </r>
  <r>
    <n v="99"/>
    <s v=" 14.12.12"/>
    <x v="0"/>
    <s v="Fuel"/>
    <s v="Makavu Filling Station"/>
    <s v=" 14.01.12"/>
    <n v="160600"/>
    <x v="3"/>
    <x v="4"/>
    <s v="2012-13"/>
    <m/>
  </r>
  <r>
    <n v="99"/>
    <s v=" 14.12.12"/>
    <x v="1"/>
    <s v="Return travel tickets"/>
    <s v="RSHC Health &amp; Education"/>
    <s v="17.12.12"/>
    <n v="1069800"/>
    <x v="3"/>
    <x v="4"/>
    <s v="2012-13"/>
    <m/>
  </r>
  <r>
    <n v="99"/>
    <s v=" 14.12.12"/>
    <x v="1"/>
    <s v="Return travel tickets"/>
    <s v="RSHC Health &amp; Education"/>
    <s v="17.12.12"/>
    <n v="816600"/>
    <x v="3"/>
    <x v="4"/>
    <s v="2012-13"/>
    <m/>
  </r>
  <r>
    <n v="99"/>
    <s v=" 14.12.12"/>
    <x v="1"/>
    <s v="Return travel tickets"/>
    <s v="RSHC Health &amp; Education"/>
    <s v="17.12.12"/>
    <n v="982000"/>
    <x v="3"/>
    <x v="4"/>
    <s v="2012-13"/>
    <m/>
  </r>
  <r>
    <n v="99"/>
    <s v=" 14.12.12"/>
    <x v="1"/>
    <s v="Perdiem"/>
    <s v="MOHSW, MUHAS, OXFAM &amp; MOEVT Staff"/>
    <s v="17.12.12"/>
    <n v="3200000"/>
    <x v="3"/>
    <x v="4"/>
    <s v="2012-13"/>
    <m/>
  </r>
  <r>
    <n v="99"/>
    <s v=" 14.12.12"/>
    <x v="1"/>
    <s v="Perdiem"/>
    <s v="MOHSW Staff"/>
    <s v="17.12.12"/>
    <n v="620000"/>
    <x v="3"/>
    <x v="4"/>
    <s v="2012-13"/>
    <m/>
  </r>
  <r>
    <n v="99"/>
    <s v=" 14.12.12"/>
    <x v="1"/>
    <s v="Perdiem"/>
    <s v="SCI staff"/>
    <s v="17.12.12"/>
    <n v="520000"/>
    <x v="3"/>
    <x v="4"/>
    <s v="2012-13"/>
    <m/>
  </r>
  <r>
    <n v="99"/>
    <s v=" 14.12.12"/>
    <x v="1"/>
    <s v="Perdiem"/>
    <s v="RSHC Health &amp; Education"/>
    <s v=" 18.12.12"/>
    <n v="4480000"/>
    <x v="3"/>
    <x v="4"/>
    <s v="2012-13"/>
    <m/>
  </r>
  <r>
    <n v="99"/>
    <s v=" 14.12.12"/>
    <x v="1"/>
    <s v="Perdiem"/>
    <s v="RSHC Health &amp; Education"/>
    <s v="18.12.12"/>
    <n v="4800000"/>
    <x v="3"/>
    <x v="4"/>
    <s v="2012-13"/>
    <m/>
  </r>
  <r>
    <n v="99"/>
    <s v=" 14.12.12"/>
    <x v="1"/>
    <s v="Perdiem"/>
    <s v="RSHC Health &amp; Education"/>
    <s v="18.12.12"/>
    <n v="4800000"/>
    <x v="3"/>
    <x v="4"/>
    <s v="2012-13"/>
    <m/>
  </r>
  <r>
    <n v="99"/>
    <s v=" 14.12.12"/>
    <x v="1"/>
    <s v="Perdiem"/>
    <s v="RSHC Health &amp; Education"/>
    <s v="18.12.12"/>
    <n v="720000"/>
    <x v="3"/>
    <x v="4"/>
    <s v="2012-13"/>
    <m/>
  </r>
  <r>
    <n v="99"/>
    <s v=" 14.12.12"/>
    <x v="1"/>
    <s v="Honoraria"/>
    <s v="SCI Coord, Secr, PO-NSHP &amp; SCI Staff"/>
    <s v="18.12.12"/>
    <n v="1200000"/>
    <x v="3"/>
    <x v="4"/>
    <s v="2012-13"/>
    <m/>
  </r>
  <r>
    <n v="99"/>
    <s v=" 14.12.12"/>
    <x v="1"/>
    <s v="Editing fee"/>
    <s v="PM-NSHP"/>
    <s v="31.12.12"/>
    <n v="2500000"/>
    <x v="3"/>
    <x v="4"/>
    <s v="2012-13"/>
    <m/>
  </r>
  <r>
    <n v="99"/>
    <s v=" 14.12.12"/>
    <x v="1"/>
    <s v="Perdiem"/>
    <s v="SCI Coord, Secr &amp; SCI Staff"/>
    <s v="08.12.12"/>
    <n v="1925000"/>
    <x v="3"/>
    <x v="4"/>
    <s v="2012-13"/>
    <m/>
  </r>
  <r>
    <n v="99"/>
    <s v=" 14.12.12"/>
    <x v="3"/>
    <s v="Internet, phone for coordination"/>
    <s v="AS MM CALL SERVICE"/>
    <s v=" 14.12.12"/>
    <n v="550000"/>
    <x v="3"/>
    <x v="4"/>
    <s v="2012-13"/>
    <m/>
  </r>
  <r>
    <n v="99"/>
    <s v=" 14.12.12"/>
    <x v="3"/>
    <s v="Internet, phone for coordination"/>
    <s v="AS MM CALL SERVICE"/>
    <s v=" 08.01.13"/>
    <n v="170000"/>
    <x v="3"/>
    <x v="4"/>
    <s v="2012-13"/>
    <m/>
  </r>
  <r>
    <n v="99"/>
    <s v=" 14.12.12"/>
    <x v="2"/>
    <s v="Stationery"/>
    <s v="Vozine Stationer"/>
    <s v="14.12.12"/>
    <n v="348000"/>
    <x v="3"/>
    <x v="4"/>
    <s v="2012-13"/>
    <m/>
  </r>
  <r>
    <n v="99"/>
    <s v=" 14.12.12"/>
    <x v="2"/>
    <s v="Conference hall &amp; Refreshment"/>
    <s v="Kibaha Conference Centre Ltd"/>
    <s v=" 19.12.12"/>
    <n v="6942000"/>
    <x v="3"/>
    <x v="4"/>
    <s v="2012-13"/>
    <m/>
  </r>
  <r>
    <n v="99"/>
    <s v=" 14.12.12"/>
    <x v="2"/>
    <s v="Conference hall &amp; Refreshment"/>
    <s v="Oasis Ltd"/>
    <s v=" 14.01.12"/>
    <n v="1110000"/>
    <x v="3"/>
    <x v="4"/>
    <s v="2012-13"/>
    <m/>
  </r>
  <r>
    <n v="100"/>
    <s v=" 28.01.13"/>
    <x v="0"/>
    <s v="Fuel"/>
    <s v="New Msimbazi Kerosene Ltd"/>
    <s v=" 02.03.13"/>
    <n v="65500"/>
    <x v="0"/>
    <x v="0"/>
    <s v="2012-13"/>
    <m/>
  </r>
  <r>
    <n v="100"/>
    <s v=" 28.01.13"/>
    <x v="0"/>
    <s v="Fuel"/>
    <s v="Viluproma Investments Ltd"/>
    <s v=" 04.03.13"/>
    <n v="170000"/>
    <x v="0"/>
    <x v="0"/>
    <s v="2012-13"/>
    <m/>
  </r>
  <r>
    <n v="100"/>
    <s v=" 28.01.13"/>
    <x v="0"/>
    <s v="Fuel"/>
    <s v="ABM Agencies Ltd"/>
    <s v=" 11.03.13"/>
    <n v="160000"/>
    <x v="0"/>
    <x v="0"/>
    <s v="2012-13"/>
    <m/>
  </r>
  <r>
    <n v="100"/>
    <s v=" 28.01.13"/>
    <x v="0"/>
    <s v="Fuel"/>
    <s v="ABM Agencies Ltd"/>
    <s v=" 18.03.13"/>
    <n v="168000"/>
    <x v="0"/>
    <x v="0"/>
    <s v="2012-13"/>
    <m/>
  </r>
  <r>
    <n v="100"/>
    <s v=" 28.01.13"/>
    <x v="0"/>
    <s v="Taxi"/>
    <s v="Tanzania Driver Association"/>
    <s v=" 22.03.13"/>
    <n v="5000"/>
    <x v="0"/>
    <x v="0"/>
    <s v="2012-13"/>
    <m/>
  </r>
  <r>
    <n v="100"/>
    <s v=" 28.01.13"/>
    <x v="0"/>
    <s v="Fuel"/>
    <s v="ABM Agencies Ltd"/>
    <s v=" 22.03.13"/>
    <n v="170759"/>
    <x v="0"/>
    <x v="0"/>
    <s v="2012-13"/>
    <m/>
  </r>
  <r>
    <n v="100"/>
    <s v=" 28.01.13"/>
    <x v="0"/>
    <s v="Vehicle services "/>
    <s v="CMC Automobiles Ltd"/>
    <s v=" 25.03.13"/>
    <n v="659282"/>
    <x v="0"/>
    <x v="0"/>
    <s v="2012-13"/>
    <m/>
  </r>
  <r>
    <n v="100"/>
    <s v=" 28.01.13"/>
    <x v="0"/>
    <s v="Taxi"/>
    <s v="Tanzania Driver Association"/>
    <s v=" 23.03.13"/>
    <n v="5000"/>
    <x v="0"/>
    <x v="0"/>
    <s v="2012-13"/>
    <m/>
  </r>
  <r>
    <n v="100"/>
    <s v=" 28.01.13"/>
    <x v="0"/>
    <s v="Fuel"/>
    <s v="ABM Agencies Ltd"/>
    <s v=" 28.03.13"/>
    <n v="171000"/>
    <x v="0"/>
    <x v="0"/>
    <s v="2012-13"/>
    <m/>
  </r>
  <r>
    <n v="100"/>
    <s v=" 28.01.13"/>
    <x v="0"/>
    <s v="Taxi"/>
    <s v="Tanzania Driver Association"/>
    <s v=" 29.03.13"/>
    <n v="30000"/>
    <x v="0"/>
    <x v="0"/>
    <s v="2012-13"/>
    <m/>
  </r>
  <r>
    <n v="100"/>
    <s v=" 28.01.13"/>
    <x v="0"/>
    <s v="Vehicle Parking"/>
    <s v="Masjid Islamiya Mbagala"/>
    <s v=" 31.03.13"/>
    <n v="28000"/>
    <x v="0"/>
    <x v="0"/>
    <s v="2012-13"/>
    <m/>
  </r>
  <r>
    <n v="100"/>
    <s v=" 28.01.13"/>
    <x v="1"/>
    <s v="Salaries"/>
    <s v="SCI staff"/>
    <s v=" 28.01.13"/>
    <n v="80000"/>
    <x v="0"/>
    <x v="0"/>
    <s v="2012-13"/>
    <m/>
  </r>
  <r>
    <n v="100"/>
    <s v=" 28.01.13"/>
    <x v="1"/>
    <s v="Salaries"/>
    <s v="SCI staff"/>
    <s v=" 28.01.13"/>
    <n v="60000"/>
    <x v="0"/>
    <x v="0"/>
    <s v="2012-13"/>
    <m/>
  </r>
  <r>
    <n v="100"/>
    <s v=" 28.01.13"/>
    <x v="1"/>
    <s v="Salaries"/>
    <s v="SCI staff"/>
    <s v=" 28.03.13"/>
    <n v="96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3"/>
    <s v="Internet, phone for coordination"/>
    <s v="AS MM CALL SERVICE"/>
    <s v=" 11.03.13"/>
    <n v="500000"/>
    <x v="0"/>
    <x v="0"/>
    <s v="2012-13"/>
    <m/>
  </r>
  <r>
    <n v="100"/>
    <s v=" 28.01.13"/>
    <x v="2"/>
    <s v="HP Toner &amp; Antivirus"/>
    <s v="B &amp; F Stationery"/>
    <s v=" 19.03.13"/>
    <n v="375000"/>
    <x v="0"/>
    <x v="0"/>
    <s v="2012-13"/>
    <m/>
  </r>
  <r>
    <n v="100"/>
    <s v=" 28.01.13"/>
    <x v="2"/>
    <s v="Refreshment"/>
    <s v="Gelas A. Mlassani"/>
    <s v=" 19.03.13"/>
    <n v="103500"/>
    <x v="0"/>
    <x v="0"/>
    <s v="2012-13"/>
    <m/>
  </r>
  <r>
    <n v="100"/>
    <s v=" 28.01.13"/>
    <x v="2"/>
    <s v="Supplies"/>
    <s v="Tahfif Office &amp; School Supplies Ltd"/>
    <s v=" 19.03.13"/>
    <n v="255500"/>
    <x v="0"/>
    <x v="0"/>
    <s v="2012-13"/>
    <m/>
  </r>
  <r>
    <n v="100"/>
    <s v=" 28.01.13"/>
    <x v="2"/>
    <s v="UPS"/>
    <s v="Pomoni Stationery"/>
    <s v=" 25.03.13"/>
    <n v="280000"/>
    <x v="0"/>
    <x v="0"/>
    <s v="2012-13"/>
    <m/>
  </r>
  <r>
    <n v="100"/>
    <s v=" 28.01.13"/>
    <x v="2"/>
    <s v="Refreshment"/>
    <s v="New Zahir Restaurant"/>
    <s v=" 28.03.13"/>
    <n v="30000"/>
    <x v="0"/>
    <x v="0"/>
    <s v="2012-13"/>
    <m/>
  </r>
  <r>
    <n v="100"/>
    <s v=" 28.01.13"/>
    <x v="2"/>
    <s v="Supplies"/>
    <s v="S A Alibhai and Sons"/>
    <s v=" 28.03.13"/>
    <n v="31000"/>
    <x v="0"/>
    <x v="0"/>
    <s v="2012-13"/>
    <m/>
  </r>
  <r>
    <n v="100"/>
    <s v=" 28.01.13"/>
    <x v="0"/>
    <s v="Fuel"/>
    <s v="Puma Dar es Salaam Filling Station"/>
    <s v=" 28.01.13"/>
    <n v="148500"/>
    <x v="0"/>
    <x v="0"/>
    <s v="2012-13"/>
    <m/>
  </r>
  <r>
    <n v="100"/>
    <s v=" 28.01.13"/>
    <x v="0"/>
    <s v="Tax"/>
    <s v="Tanzania Driver Association"/>
    <s v=" 30.01.13"/>
    <n v="5000"/>
    <x v="0"/>
    <x v="0"/>
    <s v="2012-13"/>
    <m/>
  </r>
  <r>
    <n v="100"/>
    <s v=" 28.01.13"/>
    <x v="0"/>
    <s v="Tax"/>
    <s v="Tanzania Driver Association"/>
    <s v=" 30.01.13"/>
    <n v="30000"/>
    <x v="0"/>
    <x v="0"/>
    <s v="2012-13"/>
    <m/>
  </r>
  <r>
    <n v="100"/>
    <s v=" 28.01.13"/>
    <x v="0"/>
    <s v="Tax"/>
    <s v="Tanzania Driver Association"/>
    <s v=" 31.01.13"/>
    <n v="5000"/>
    <x v="0"/>
    <x v="0"/>
    <s v="2012-13"/>
    <m/>
  </r>
  <r>
    <n v="100"/>
    <s v=" 28.01.13"/>
    <x v="0"/>
    <s v="Vehicle services "/>
    <s v="CMC Automobiles Ltd"/>
    <s v=" 31.01.13"/>
    <n v="706491"/>
    <x v="0"/>
    <x v="0"/>
    <s v="2012-13"/>
    <m/>
  </r>
  <r>
    <n v="100"/>
    <s v=" 28.01.13"/>
    <x v="0"/>
    <s v="Vehicle Parking"/>
    <s v="Masjid Islamiya Mbagala"/>
    <s v=" 31.01.13"/>
    <n v="23000"/>
    <x v="0"/>
    <x v="0"/>
    <s v="2012-13"/>
    <m/>
  </r>
  <r>
    <n v="100"/>
    <s v=" 28.01.13"/>
    <x v="1"/>
    <s v="Salaries"/>
    <s v="SCI staff"/>
    <s v=" 28.03.13"/>
    <n v="96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3"/>
    <s v="Internet, phone for coordination"/>
    <s v="AS MM CALL SERVICE"/>
    <s v=" 28.01.13"/>
    <n v="230000"/>
    <x v="0"/>
    <x v="0"/>
    <s v="2012-13"/>
    <m/>
  </r>
  <r>
    <n v="100"/>
    <s v=" 28.01.13"/>
    <x v="2"/>
    <s v="Procure Air conditioner machine"/>
    <s v="Al Shaaf Bargain Centre Limited"/>
    <s v=" 30.01.13"/>
    <n v="650000"/>
    <x v="0"/>
    <x v="0"/>
    <s v="2012-13"/>
    <m/>
  </r>
  <r>
    <n v="100"/>
    <s v=" 28.01.13"/>
    <x v="2"/>
    <s v="Labour charges for AC machine"/>
    <s v="Henji Refrigeration &amp; Air Conditioning Services"/>
    <s v=" 30.01.13"/>
    <n v="120000"/>
    <x v="0"/>
    <x v="0"/>
    <s v="2012-13"/>
    <m/>
  </r>
  <r>
    <n v="100"/>
    <s v=" 28.01.13"/>
    <x v="2"/>
    <s v="3 Microscopes clearing cost"/>
    <s v="McJuro Investments Ltd"/>
    <s v=" 31.01.13"/>
    <n v="452226.56"/>
    <x v="0"/>
    <x v="0"/>
    <s v="2012-13"/>
    <m/>
  </r>
  <r>
    <n v="100"/>
    <s v=" 28.01.13"/>
    <x v="0"/>
    <s v="Fuel"/>
    <s v="Oil Com Service Station"/>
    <s v=" 04.02.13"/>
    <n v="170149.44"/>
    <x v="0"/>
    <x v="0"/>
    <s v="2012-13"/>
    <m/>
  </r>
  <r>
    <n v="100"/>
    <s v=" 28.01.13"/>
    <x v="0"/>
    <s v="Fuel"/>
    <s v="ZamZam Oil Com. Ltd"/>
    <s v=" 07.02.13"/>
    <n v="170000"/>
    <x v="0"/>
    <x v="0"/>
    <s v="2012-13"/>
    <m/>
  </r>
  <r>
    <n v="100"/>
    <s v=" 28.01.13"/>
    <x v="0"/>
    <s v="Fuel"/>
    <s v="ZamZam Oil Com. Ltd"/>
    <s v=" 14.02.13"/>
    <n v="170000"/>
    <x v="0"/>
    <x v="0"/>
    <s v="2012-13"/>
    <m/>
  </r>
  <r>
    <n v="100"/>
    <s v=" 28.01.13"/>
    <x v="0"/>
    <s v="Fuel"/>
    <s v="ABM Agencies Ltd"/>
    <s v=" 20.02.13"/>
    <n v="169000"/>
    <x v="0"/>
    <x v="0"/>
    <s v="2012-13"/>
    <m/>
  </r>
  <r>
    <n v="100"/>
    <s v=" 28.01.13"/>
    <x v="0"/>
    <s v="Fuel"/>
    <s v="ABM Agencies Ltd"/>
    <s v="25.02.13"/>
    <n v="168518"/>
    <x v="0"/>
    <x v="0"/>
    <s v="2012-13"/>
    <m/>
  </r>
  <r>
    <n v="100"/>
    <s v=" 28.01.13"/>
    <x v="0"/>
    <s v="Vehicle Parking"/>
    <s v="Masjid Islamiya Mbagala"/>
    <s v=" 28.02.13"/>
    <n v="28000"/>
    <x v="0"/>
    <x v="0"/>
    <s v="2012-13"/>
    <m/>
  </r>
  <r>
    <n v="100"/>
    <s v=" 28.01.13"/>
    <x v="1"/>
    <s v="Salaries"/>
    <s v="SCI staff"/>
    <s v=" 28.03.13"/>
    <n v="96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1"/>
    <s v="Salaries"/>
    <s v="SCI staff"/>
    <s v=" 28.03.13"/>
    <n v="720000"/>
    <x v="0"/>
    <x v="0"/>
    <s v="2012-13"/>
    <m/>
  </r>
  <r>
    <n v="100"/>
    <s v=" 28.01.13"/>
    <x v="3"/>
    <s v="Internet, phone for coordination"/>
    <s v="AS MM CALL SERVICE"/>
    <s v=" 01.02.13"/>
    <n v="465000"/>
    <x v="0"/>
    <x v="0"/>
    <s v="2012-13"/>
    <m/>
  </r>
  <r>
    <n v="100"/>
    <s v=" 28.01.13"/>
    <x v="2"/>
    <s v="Procure 3 SCI mobile phones"/>
    <s v="Sapna Electronics"/>
    <s v=" 04.02.13"/>
    <n v="1600000"/>
    <x v="0"/>
    <x v="0"/>
    <s v="2012-13"/>
    <m/>
  </r>
  <r>
    <n v="100"/>
    <s v=" 28.01.13"/>
    <x v="2"/>
    <s v="Official and finacial documents"/>
    <s v="DHL"/>
    <s v=" 13.02.13"/>
    <n v="80324"/>
    <x v="0"/>
    <x v="0"/>
    <s v="2012-13"/>
    <m/>
  </r>
  <r>
    <n v="101"/>
    <s v="04.03.13"/>
    <x v="0"/>
    <s v="Return Travel Tickets"/>
    <s v="Gladness Komba RNTDCO, Ruvuma"/>
    <s v="03.03.13"/>
    <n v="80000"/>
    <x v="3"/>
    <x v="4"/>
    <s v="2012-13"/>
    <m/>
  </r>
  <r>
    <n v="101"/>
    <s v="04.03.13"/>
    <x v="0"/>
    <s v="Return Travel Tickets"/>
    <s v="Msengi Gyunda RNTDCO, Iramba"/>
    <s v="03.03.13"/>
    <n v="70000"/>
    <x v="3"/>
    <x v="4"/>
    <s v="2012-13"/>
    <m/>
  </r>
  <r>
    <n v="101"/>
    <s v="04.03.13"/>
    <x v="0"/>
    <s v="Return Travel Tickets"/>
    <s v="Richard Shabani RNTDCO, Lindi"/>
    <s v="03.03.13"/>
    <n v="44000"/>
    <x v="3"/>
    <x v="4"/>
    <s v="2012-13"/>
    <m/>
  </r>
  <r>
    <n v="101"/>
    <s v="04.03.13"/>
    <x v="0"/>
    <s v="Return Travel Tickets"/>
    <s v="Salum M. Naheka RNTDCO, Mtwara"/>
    <s v="03.03.13"/>
    <n v="44000"/>
    <x v="3"/>
    <x v="4"/>
    <s v="2012-13"/>
    <m/>
  </r>
  <r>
    <n v="101"/>
    <s v="04.03.13"/>
    <x v="0"/>
    <s v="Return Travel Tickets"/>
    <s v="Catherine V. Kavula RNTDCO, Mpanda"/>
    <s v="03.03.13"/>
    <n v="134000"/>
    <x v="3"/>
    <x v="4"/>
    <s v="2012-13"/>
    <m/>
  </r>
  <r>
    <n v="101"/>
    <s v="04.03.13"/>
    <x v="0"/>
    <s v="Return Travel Tickets"/>
    <s v="Dennis Kamzola RNTDCO, Katavi"/>
    <s v="03.03.13"/>
    <n v="130000"/>
    <x v="3"/>
    <x v="4"/>
    <s v="2012-13"/>
    <m/>
  </r>
  <r>
    <n v="101"/>
    <s v="04.03.13"/>
    <x v="0"/>
    <s v="Fuel (return receipts) Mbeya-DSM-Mbeya"/>
    <s v="Gapoli Service Station (1)"/>
    <s v="03.03.13"/>
    <n v="298224"/>
    <x v="3"/>
    <x v="4"/>
    <s v="2012-13"/>
    <m/>
  </r>
  <r>
    <n v="101"/>
    <s v="04.03.13"/>
    <x v="0"/>
    <s v="Fuel (return receipts) Mbeya-DSM-Mbeya"/>
    <s v="Iringa Service Station (2)"/>
    <s v="03.03.13"/>
    <n v="162240"/>
    <x v="3"/>
    <x v="4"/>
    <s v="2012-13"/>
    <m/>
  </r>
  <r>
    <n v="101"/>
    <s v="04.03.13"/>
    <x v="0"/>
    <s v="Fuel (return receipts) Mbeya-DSM-Mbeya"/>
    <s v="Lake Oil Ltd (3)"/>
    <s v="03.03.13"/>
    <n v="118800"/>
    <x v="3"/>
    <x v="4"/>
    <s v="2012-13"/>
    <m/>
  </r>
  <r>
    <n v="101"/>
    <s v="04.03.13"/>
    <x v="0"/>
    <s v="Fuel"/>
    <s v="Oil Com Services Station (4)"/>
    <s v="03.03.13"/>
    <n v="97500"/>
    <x v="3"/>
    <x v="4"/>
    <s v="2012-13"/>
    <m/>
  </r>
  <r>
    <n v="101"/>
    <s v="04.03.13"/>
    <x v="0"/>
    <s v="Fuel"/>
    <s v="New BP Bagamoyo Road Service Station (5)"/>
    <s v="03.03.13"/>
    <n v="118000"/>
    <x v="3"/>
    <x v="4"/>
    <s v="2012-13"/>
    <m/>
  </r>
  <r>
    <n v="101"/>
    <s v="04.03.13"/>
    <x v="0"/>
    <s v="Fuel"/>
    <s v="Puma Petrol Station (6)"/>
    <s v="03.03.13"/>
    <n v="58600"/>
    <x v="3"/>
    <x v="4"/>
    <s v="2012-13"/>
    <m/>
  </r>
  <r>
    <n v="101"/>
    <s v="04.03.13"/>
    <x v="0"/>
    <s v="Fuel"/>
    <s v="Orxy Services Station (7)"/>
    <s v="04.03.13"/>
    <n v="60000"/>
    <x v="3"/>
    <x v="4"/>
    <s v="2012-13"/>
    <m/>
  </r>
  <r>
    <n v="101"/>
    <s v="04.03.13"/>
    <x v="0"/>
    <s v="Fuel"/>
    <s v="Gapco Services Station (8)"/>
    <s v="05.03.13"/>
    <n v="54636"/>
    <x v="3"/>
    <x v="4"/>
    <s v="2012-13"/>
    <m/>
  </r>
  <r>
    <n v="101"/>
    <s v="04.03.13"/>
    <x v="0"/>
    <s v="Fuel"/>
    <s v="Gulfu Oil Company Ltd (9)"/>
    <s v="06.03.13"/>
    <n v="50000"/>
    <x v="3"/>
    <x v="4"/>
    <s v="2012-13"/>
    <m/>
  </r>
  <r>
    <n v="101"/>
    <s v="04.03.13"/>
    <x v="0"/>
    <s v="Fuel"/>
    <s v="Total Service Station (10)"/>
    <s v="06.03.13"/>
    <n v="70000"/>
    <x v="3"/>
    <x v="4"/>
    <s v="2012-13"/>
    <m/>
  </r>
  <r>
    <n v="101"/>
    <s v="04.03.13"/>
    <x v="0"/>
    <s v="Fuel"/>
    <s v="Oil Com Services Station (11)"/>
    <s v="07.03.13"/>
    <n v="30000"/>
    <x v="3"/>
    <x v="4"/>
    <s v="2012-13"/>
    <m/>
  </r>
  <r>
    <n v="101"/>
    <s v="04.03.13"/>
    <x v="0"/>
    <s v="Fuel"/>
    <s v="Oil Com Services Station (12)"/>
    <s v="07.03.13"/>
    <n v="50000"/>
    <x v="3"/>
    <x v="4"/>
    <s v="2012-13"/>
    <m/>
  </r>
  <r>
    <n v="101"/>
    <s v="04.03.13"/>
    <x v="0"/>
    <s v="Fuel"/>
    <s v="Orxy Services Station (13)"/>
    <s v="09.03.13"/>
    <n v="50000"/>
    <x v="3"/>
    <x v="4"/>
    <s v="2012-13"/>
    <m/>
  </r>
  <r>
    <n v="101"/>
    <s v="04.03.13"/>
    <x v="1"/>
    <s v="Allowance"/>
    <s v="MEDIA"/>
    <s v="04.03.13"/>
    <n v="220000"/>
    <x v="3"/>
    <x v="4"/>
    <s v="2012-13"/>
    <m/>
  </r>
  <r>
    <n v="101"/>
    <s v="04.03.13"/>
    <x v="1"/>
    <s v="Allowance"/>
    <s v="NTD Secretary &amp; SCI Driver"/>
    <s v="05.03.13"/>
    <n v="600000"/>
    <x v="3"/>
    <x v="4"/>
    <s v="2012-13"/>
    <m/>
  </r>
  <r>
    <n v="101"/>
    <s v="04.03.13"/>
    <x v="1"/>
    <s v="Allowance"/>
    <s v="Participant"/>
    <s v="05.03.13"/>
    <n v="560000"/>
    <x v="3"/>
    <x v="4"/>
    <s v="2012-13"/>
    <m/>
  </r>
  <r>
    <n v="101"/>
    <s v="04.03.13"/>
    <x v="1"/>
    <s v="Allowance"/>
    <s v="Moderator"/>
    <s v="08.03.13"/>
    <n v="3300000"/>
    <x v="3"/>
    <x v="4"/>
    <s v="2012-13"/>
    <m/>
  </r>
  <r>
    <n v="102"/>
    <s v=" 15.04.13"/>
    <x v="0"/>
    <s v="Fuel"/>
    <s v="Puma Bahdela Filling Station"/>
    <s v=" 06.05.13"/>
    <n v="160000"/>
    <x v="0"/>
    <x v="0"/>
    <s v="2013-14"/>
    <m/>
  </r>
  <r>
    <n v="102"/>
    <s v=" 15.04.13"/>
    <x v="0"/>
    <s v="Fuel"/>
    <s v="Total Service Station"/>
    <s v=" 10.05.13"/>
    <n v="165500"/>
    <x v="0"/>
    <x v="0"/>
    <s v="2013-14"/>
    <m/>
  </r>
  <r>
    <n v="102"/>
    <s v=" 15.04.13"/>
    <x v="0"/>
    <s v="Fuel"/>
    <s v="Oil Com [T] Ltd Mbezi Beach Branch"/>
    <s v=" 17.05.13"/>
    <n v="162000"/>
    <x v="0"/>
    <x v="0"/>
    <s v="2013-14"/>
    <m/>
  </r>
  <r>
    <n v="102"/>
    <s v=" 15.04.13"/>
    <x v="0"/>
    <s v="Taxi"/>
    <s v="Tanzania Driver Association"/>
    <s v=" 18.05.13"/>
    <n v="8000"/>
    <x v="0"/>
    <x v="0"/>
    <s v="2013-14"/>
    <m/>
  </r>
  <r>
    <n v="102"/>
    <s v=" 15.04.13"/>
    <x v="0"/>
    <s v="Taxi"/>
    <s v="Tanzania Driver Association"/>
    <s v=" 20.05.13"/>
    <n v="8000"/>
    <x v="0"/>
    <x v="0"/>
    <s v="2013-14"/>
    <m/>
  </r>
  <r>
    <n v="102"/>
    <s v=" 15.04.13"/>
    <x v="0"/>
    <s v="Vehicle repair and service "/>
    <s v="Lukani Investment"/>
    <s v=" 20.05.13"/>
    <n v="825000"/>
    <x v="0"/>
    <x v="0"/>
    <s v="2013-14"/>
    <m/>
  </r>
  <r>
    <n v="102"/>
    <s v=" 15.04.13"/>
    <x v="0"/>
    <s v="Taxi"/>
    <s v="Tanzania Driver Association"/>
    <s v=" 21.05.13"/>
    <n v="12000"/>
    <x v="0"/>
    <x v="0"/>
    <s v="2013-14"/>
    <m/>
  </r>
  <r>
    <n v="102"/>
    <s v=" 15.04.13"/>
    <x v="0"/>
    <s v="Fuel"/>
    <s v="Upanga Filling Station"/>
    <s v=" 22.05.13"/>
    <n v="164000"/>
    <x v="0"/>
    <x v="0"/>
    <s v="2013-14"/>
    <m/>
  </r>
  <r>
    <n v="102"/>
    <s v=" 15.04.13"/>
    <x v="0"/>
    <s v="Fuel"/>
    <s v="Gapco Services Station"/>
    <s v=" 25.05.13"/>
    <n v="160000"/>
    <x v="0"/>
    <x v="0"/>
    <s v="2013-14"/>
    <m/>
  </r>
  <r>
    <n v="102"/>
    <s v=" 15.04.13"/>
    <x v="0"/>
    <s v="Taxi"/>
    <s v="Tanzania Driver Association"/>
    <s v=" 29.05.13"/>
    <n v="10000"/>
    <x v="0"/>
    <x v="0"/>
    <s v="2013-14"/>
    <m/>
  </r>
  <r>
    <n v="102"/>
    <s v=" 15.04.13"/>
    <x v="0"/>
    <s v="Fuel"/>
    <s v="Oil Com [T] Ltd Mbezi Beach Branch"/>
    <s v="30.05.13"/>
    <n v="164500"/>
    <x v="0"/>
    <x v="0"/>
    <s v="2013-14"/>
    <m/>
  </r>
  <r>
    <n v="102"/>
    <s v=" 15.04.13"/>
    <x v="0"/>
    <s v="Vehicle parking "/>
    <s v="Masjid Islamiya Mbagala"/>
    <s v=" 31.05.13"/>
    <n v="45000"/>
    <x v="0"/>
    <x v="0"/>
    <s v="2013-14"/>
    <m/>
  </r>
  <r>
    <n v="102"/>
    <s v=" 15.04.13"/>
    <x v="1"/>
    <s v="Allowance"/>
    <s v="SCI staff"/>
    <s v=" 04.05.13"/>
    <n v="300000"/>
    <x v="0"/>
    <x v="0"/>
    <s v="2013-14"/>
    <m/>
  </r>
  <r>
    <n v="102"/>
    <s v=" 15.04.13"/>
    <x v="1"/>
    <s v="Salaries"/>
    <s v="SCI staff"/>
    <s v=" 31.05.13"/>
    <n v="2400000"/>
    <x v="0"/>
    <x v="0"/>
    <s v="2013-14"/>
    <m/>
  </r>
  <r>
    <n v="102"/>
    <s v=" 15.04.13"/>
    <x v="3"/>
    <s v="Internet, phone for coordination "/>
    <s v="AS MM CALL SERVICE"/>
    <s v=" 01.05.13"/>
    <n v="465000"/>
    <x v="0"/>
    <x v="0"/>
    <s v="2013-14"/>
    <m/>
  </r>
  <r>
    <n v="102"/>
    <s v=" 15.04.13"/>
    <x v="2"/>
    <s v="Refreshment"/>
    <s v="Delicious Food Restaurant"/>
    <s v=" 03.05.13"/>
    <n v="26400"/>
    <x v="0"/>
    <x v="0"/>
    <s v="2013-14"/>
    <m/>
  </r>
  <r>
    <n v="102"/>
    <s v=" 15.04.13"/>
    <x v="2"/>
    <s v="Refreshment"/>
    <s v="Delicious Food Restaurant"/>
    <s v=" 06.05.13"/>
    <n v="17900"/>
    <x v="0"/>
    <x v="0"/>
    <s v="2013-14"/>
    <m/>
  </r>
  <r>
    <n v="102"/>
    <s v=" 15.04.13"/>
    <x v="2"/>
    <s v="Refreshment"/>
    <s v="Delicious Food Restaurant"/>
    <s v=" 15.05.13"/>
    <n v="27000"/>
    <x v="0"/>
    <x v="0"/>
    <s v="2013-14"/>
    <m/>
  </r>
  <r>
    <n v="102"/>
    <s v=" 15.04.13"/>
    <x v="2"/>
    <s v="Refreshment"/>
    <s v="New Zahir Restaurant"/>
    <s v=" 16.05.13"/>
    <n v="30000"/>
    <x v="0"/>
    <x v="0"/>
    <s v="2013-14"/>
    <m/>
  </r>
  <r>
    <n v="102"/>
    <s v=" 15.04.13"/>
    <x v="2"/>
    <s v="Refreshment"/>
    <s v="Delicious Food Restaurant"/>
    <s v=" 17.05.13"/>
    <n v="26000"/>
    <x v="0"/>
    <x v="0"/>
    <s v="2013-14"/>
    <m/>
  </r>
  <r>
    <n v="102"/>
    <s v=" 15.04.13"/>
    <x v="2"/>
    <s v="Refreshment"/>
    <s v="Delicious Food Restaurant"/>
    <s v="20.05.13"/>
    <n v="28000"/>
    <x v="0"/>
    <x v="0"/>
    <s v="2013-14"/>
    <m/>
  </r>
  <r>
    <n v="102"/>
    <s v=" 15.04.13"/>
    <x v="2"/>
    <s v="Refreshment"/>
    <s v="New Zahir Restaurant"/>
    <s v="24.05.13"/>
    <n v="30000"/>
    <x v="0"/>
    <x v="0"/>
    <s v="2013-14"/>
    <m/>
  </r>
  <r>
    <n v="102"/>
    <s v=" 15.04.13"/>
    <x v="2"/>
    <s v="Refreshment"/>
    <s v="Delicious Food Restaurant"/>
    <s v="27.05.13"/>
    <n v="27500"/>
    <x v="0"/>
    <x v="0"/>
    <s v="2013-14"/>
    <m/>
  </r>
  <r>
    <n v="102"/>
    <s v=" 15.04.13"/>
    <x v="2"/>
    <s v="Refreshment"/>
    <s v="New Zahir Restaurant"/>
    <s v="28.05.13"/>
    <n v="30000"/>
    <x v="0"/>
    <x v="0"/>
    <s v="2013-14"/>
    <m/>
  </r>
  <r>
    <n v="102"/>
    <s v=" 15.04.13"/>
    <x v="2"/>
    <s v="Service Photocopy machine &amp; repair"/>
    <s v="Mak Technology"/>
    <s v="31.05.13"/>
    <n v="380000"/>
    <x v="0"/>
    <x v="0"/>
    <s v="2013-14"/>
    <m/>
  </r>
  <r>
    <n v="102"/>
    <s v=" 15.04.13"/>
    <x v="0"/>
    <s v="Fuel"/>
    <s v="GBP Tanzania Ltd"/>
    <s v=" 05.06.13"/>
    <n v="165000"/>
    <x v="0"/>
    <x v="0"/>
    <s v="2013-14"/>
    <m/>
  </r>
  <r>
    <n v="102"/>
    <s v=" 15.04.13"/>
    <x v="0"/>
    <s v="Fuel"/>
    <s v="Oil Com Services Station"/>
    <s v=" 10.06.13"/>
    <n v="163000"/>
    <x v="0"/>
    <x v="0"/>
    <s v="2013-14"/>
    <m/>
  </r>
  <r>
    <n v="102"/>
    <s v=" 15.04.13"/>
    <x v="0"/>
    <s v="Fuel"/>
    <s v="Oil Com Services Station"/>
    <s v=" 15.06.13"/>
    <n v="159000"/>
    <x v="0"/>
    <x v="0"/>
    <s v="2013-14"/>
    <m/>
  </r>
  <r>
    <n v="102"/>
    <s v=" 15.04.13"/>
    <x v="0"/>
    <s v="Fuel"/>
    <s v="GAPCO Services Station"/>
    <s v=" 19.06.13"/>
    <n v="154000"/>
    <x v="0"/>
    <x v="0"/>
    <s v="2013-14"/>
    <m/>
  </r>
  <r>
    <n v="102"/>
    <s v=" 15.04.13"/>
    <x v="0"/>
    <s v="Taxi"/>
    <s v="Tanzania Drivers Association"/>
    <s v=" 21.06.13"/>
    <n v="5000"/>
    <x v="0"/>
    <x v="0"/>
    <s v="2013-14"/>
    <m/>
  </r>
  <r>
    <n v="102"/>
    <s v=" 15.04.13"/>
    <x v="0"/>
    <s v="Vehicle service"/>
    <s v="Neha Batteries Ltd"/>
    <s v=" 22.06.13"/>
    <n v="265500"/>
    <x v="0"/>
    <x v="0"/>
    <s v="2013-14"/>
    <m/>
  </r>
  <r>
    <n v="102"/>
    <s v=" 15.04.13"/>
    <x v="0"/>
    <s v="Fuel"/>
    <s v="Puma Filling Station"/>
    <s v=" 26.06.13"/>
    <n v="144000"/>
    <x v="0"/>
    <x v="0"/>
    <s v="2013-14"/>
    <m/>
  </r>
  <r>
    <n v="102"/>
    <s v=" 15.04.13"/>
    <x v="0"/>
    <s v="Fuel"/>
    <s v="Puma Taifa Service Station"/>
    <s v=" 29.06.13"/>
    <n v="153000"/>
    <x v="0"/>
    <x v="0"/>
    <s v="2013-14"/>
    <m/>
  </r>
  <r>
    <n v="102"/>
    <s v=" 15.04.13"/>
    <x v="0"/>
    <s v="Vehicle parking "/>
    <s v="Masjid Islamiya Mbagala"/>
    <s v=" 30.06.13"/>
    <n v="45000"/>
    <x v="0"/>
    <x v="0"/>
    <s v="2013-14"/>
    <m/>
  </r>
  <r>
    <n v="102"/>
    <s v=" 15.04.13"/>
    <x v="1"/>
    <s v="Salaries"/>
    <s v="SCI staff"/>
    <s v=" 28.06.13"/>
    <n v="2400000"/>
    <x v="0"/>
    <x v="0"/>
    <s v="2013-14"/>
    <m/>
  </r>
  <r>
    <n v="102"/>
    <s v=" 15.04.13"/>
    <x v="3"/>
    <s v="Internet, phone for coordination "/>
    <s v="AS MM CALL SERVICE"/>
    <s v=" 03.06.13"/>
    <n v="635000"/>
    <x v="0"/>
    <x v="0"/>
    <s v="2013-14"/>
    <m/>
  </r>
  <r>
    <n v="102"/>
    <s v=" 15.04.13"/>
    <x v="2"/>
    <s v="Refreshment"/>
    <s v="Philipo Angelo Woiso"/>
    <s v=" 12.06.13"/>
    <n v="93000"/>
    <x v="0"/>
    <x v="0"/>
    <s v="2013-14"/>
    <m/>
  </r>
  <r>
    <n v="102"/>
    <s v=" 15.04.13"/>
    <x v="0"/>
    <s v="Fuel"/>
    <s v="Oil Com Service Station"/>
    <s v=" 04.04.13"/>
    <n v="168500"/>
    <x v="0"/>
    <x v="0"/>
    <s v="2013-14"/>
    <m/>
  </r>
  <r>
    <n v="102"/>
    <s v=" 15.04.13"/>
    <x v="0"/>
    <s v="Fuel"/>
    <s v="Oil Com Service Station"/>
    <s v=" 10.04.13"/>
    <n v="167000"/>
    <x v="0"/>
    <x v="0"/>
    <s v="2013-14"/>
    <m/>
  </r>
  <r>
    <n v="102"/>
    <s v=" 15.04.13"/>
    <x v="0"/>
    <s v="Fuel"/>
    <s v="Oil Com (T)Ltd (Mbezi Beach Brand)"/>
    <s v=" 15.04.13"/>
    <n v="160000"/>
    <x v="0"/>
    <x v="0"/>
    <s v="2013-14"/>
    <m/>
  </r>
  <r>
    <n v="102"/>
    <s v=" 15.04.13"/>
    <x v="0"/>
    <s v="Fuel"/>
    <s v="ABM Agencies Ltd"/>
    <s v=" 22.04.13"/>
    <n v="170000"/>
    <x v="0"/>
    <x v="0"/>
    <s v="2013-14"/>
    <m/>
  </r>
  <r>
    <n v="102"/>
    <s v=" 15.04.13"/>
    <x v="0"/>
    <s v="Vehicle log book "/>
    <s v="Muhimbili Stationery &amp; Secretarial Services"/>
    <s v=" 25.04.13"/>
    <n v="6000"/>
    <x v="0"/>
    <x v="0"/>
    <s v="2013-14"/>
    <m/>
  </r>
  <r>
    <n v="102"/>
    <s v=" 15.04.13"/>
    <x v="0"/>
    <s v="Fuel"/>
    <s v="ABM Agencies Ltd"/>
    <s v=" 29.04.13"/>
    <n v="168000"/>
    <x v="0"/>
    <x v="0"/>
    <s v="2013-14"/>
    <m/>
  </r>
  <r>
    <n v="102"/>
    <s v=" 15.04.13"/>
    <x v="0"/>
    <s v="Vehicle parking "/>
    <s v="Masjid Islamiya Mbagala"/>
    <s v=" 30.04.13"/>
    <n v="45000"/>
    <x v="0"/>
    <x v="0"/>
    <s v="2013-14"/>
    <m/>
  </r>
  <r>
    <n v="102"/>
    <s v=" 15.04.13"/>
    <x v="1"/>
    <s v="Salaries"/>
    <s v="SCI staff"/>
    <s v=" 30.04.13"/>
    <n v="2400000"/>
    <x v="0"/>
    <x v="0"/>
    <s v="2013-14"/>
    <m/>
  </r>
  <r>
    <n v="102"/>
    <s v=" 15.04.13"/>
    <x v="3"/>
    <s v="Internet, phone for coordination "/>
    <s v="AS MM CALL SERVICE"/>
    <s v=" 15.04.13"/>
    <n v="465000"/>
    <x v="0"/>
    <x v="0"/>
    <s v="2013-14"/>
    <m/>
  </r>
  <r>
    <n v="102"/>
    <s v=" 15.04.13"/>
    <x v="2"/>
    <s v="Refreshment"/>
    <s v="Delicious Food Restaurant"/>
    <s v=" 17.04.13"/>
    <n v="34700"/>
    <x v="0"/>
    <x v="0"/>
    <s v="2013-14"/>
    <m/>
  </r>
  <r>
    <n v="102"/>
    <s v=" 15.04.13"/>
    <x v="2"/>
    <s v="Refreshment"/>
    <s v="New Zahir Restaurant"/>
    <s v=" 23.04.13"/>
    <n v="35000"/>
    <x v="0"/>
    <x v="0"/>
    <s v="2013-14"/>
    <m/>
  </r>
  <r>
    <n v="102"/>
    <s v=" 15.04.13"/>
    <x v="2"/>
    <s v="Procure 3 Printers Toner"/>
    <s v="Pisgah Company Ltd"/>
    <s v=" 23.04.13"/>
    <n v="640000"/>
    <x v="0"/>
    <x v="0"/>
    <s v="2013-14"/>
    <m/>
  </r>
  <r>
    <n v="102"/>
    <s v=" 15.04.13"/>
    <x v="2"/>
    <s v="Service Photocopy machine &amp; replacement"/>
    <s v="Mak Technology"/>
    <s v=" 24.04.13"/>
    <n v="450000"/>
    <x v="0"/>
    <x v="0"/>
    <s v="2013-14"/>
    <m/>
  </r>
  <r>
    <n v="103"/>
    <s v=" 03.05.13"/>
    <x v="0"/>
    <s v="Taxi"/>
    <s v="Tanzania Driver Association"/>
    <s v=" 05.05.13"/>
    <n v="30000"/>
    <x v="5"/>
    <x v="4"/>
    <s v="2013-14"/>
    <m/>
  </r>
  <r>
    <n v="103"/>
    <s v=" 03.05.13"/>
    <x v="0"/>
    <s v="Air fare"/>
    <s v="NTD Secretariet"/>
    <s v=" 06.05.13"/>
    <n v="1314000"/>
    <x v="5"/>
    <x v="4"/>
    <s v="2013-14"/>
    <m/>
  </r>
  <r>
    <n v="103"/>
    <s v=" 03.05.13"/>
    <x v="0"/>
    <s v="Taxi"/>
    <s v="Umoja wa Madereva Taxi New Mwanza Hotel"/>
    <s v=" 06.05.13"/>
    <n v="15000"/>
    <x v="5"/>
    <x v="4"/>
    <s v="2013-14"/>
    <m/>
  </r>
  <r>
    <n v="103"/>
    <s v=" 03.05.13"/>
    <x v="0"/>
    <s v="Taxi"/>
    <s v="Mwanza C0-Cabs &amp; Tours Cooperative (1992) Soc. Ltd"/>
    <s v=" 07.05.13"/>
    <n v="15000"/>
    <x v="5"/>
    <x v="4"/>
    <s v="2013-14"/>
    <m/>
  </r>
  <r>
    <n v="103"/>
    <s v=" 03.05.13"/>
    <x v="0"/>
    <s v="Fuel (return receipts) Ukerewe-Mwz-Ukerewe"/>
    <s v="Nansio Filling Station"/>
    <s v=" 07.05.13"/>
    <n v="308000"/>
    <x v="5"/>
    <x v="4"/>
    <s v="2013-14"/>
    <m/>
  </r>
  <r>
    <n v="103"/>
    <s v=" 03.05.13"/>
    <x v="0"/>
    <s v="Taxi"/>
    <s v="Mwanza C0-Cabs &amp; Tours Cooperative (1992) Soc. Ltd"/>
    <s v=" 07.05.13"/>
    <n v="15000"/>
    <x v="5"/>
    <x v="4"/>
    <s v="2013-14"/>
    <m/>
  </r>
  <r>
    <n v="103"/>
    <s v=" 03.05.13"/>
    <x v="0"/>
    <s v="Fuel"/>
    <s v="Kobili Filling Station"/>
    <s v=" 08.05.13"/>
    <n v="116600"/>
    <x v="5"/>
    <x v="4"/>
    <s v="2013-14"/>
    <m/>
  </r>
  <r>
    <n v="103"/>
    <s v=" 03.05.13"/>
    <x v="0"/>
    <s v="Fuel"/>
    <s v="Mwanza Filling Station"/>
    <s v=" 08.05.13"/>
    <n v="116600"/>
    <x v="5"/>
    <x v="4"/>
    <s v="2013-14"/>
    <m/>
  </r>
  <r>
    <n v="103"/>
    <s v=" 03.05.13"/>
    <x v="0"/>
    <s v="Return Tickets"/>
    <s v="NTD District Coordinator Health &amp; Education"/>
    <s v=" 10.05.13"/>
    <n v="136800"/>
    <x v="5"/>
    <x v="4"/>
    <s v="2013-14"/>
    <m/>
  </r>
  <r>
    <n v="103"/>
    <s v=" 03.05.13"/>
    <x v="0"/>
    <s v="Taxi"/>
    <s v="Mwanza C0-Cabs &amp; Tours Cooperative (1992) Soc. Ltd"/>
    <s v=" 11.05.13"/>
    <n v="120000"/>
    <x v="5"/>
    <x v="4"/>
    <s v="2013-14"/>
    <m/>
  </r>
  <r>
    <n v="103"/>
    <s v=" 03.05.13"/>
    <x v="0"/>
    <s v="Taxi"/>
    <s v="Mwanza C0-Cabs &amp; Tours Cooperative (1992) Soc. Ltd"/>
    <s v=" 13.05.13"/>
    <n v="15000"/>
    <x v="5"/>
    <x v="4"/>
    <s v="2013-14"/>
    <m/>
  </r>
  <r>
    <n v="103"/>
    <s v=" 03.05.13"/>
    <x v="0"/>
    <s v="Taxi"/>
    <s v="Tanzania Driver Association"/>
    <s v=" 13.05.13"/>
    <n v="50000"/>
    <x v="5"/>
    <x v="4"/>
    <s v="2013-14"/>
    <m/>
  </r>
  <r>
    <n v="103"/>
    <s v=" 03.05.13"/>
    <x v="1"/>
    <s v="Perdiem"/>
    <s v="NTD Secretariet"/>
    <s v=" 06.05.13"/>
    <n v="2240000"/>
    <x v="5"/>
    <x v="4"/>
    <s v="2013-14"/>
    <m/>
  </r>
  <r>
    <n v="103"/>
    <s v=" 03.05.13"/>
    <x v="1"/>
    <s v="Perdiem"/>
    <s v="NTD District Coordinator Health &amp; Education"/>
    <s v=" 08.05.13"/>
    <n v="4875000"/>
    <x v="5"/>
    <x v="4"/>
    <s v="2013-14"/>
    <m/>
  </r>
  <r>
    <n v="103"/>
    <s v=" 03.05.13"/>
    <x v="1"/>
    <s v="Allowance"/>
    <s v="Support Staff"/>
    <s v=" 08.05.13"/>
    <n v="300000"/>
    <x v="5"/>
    <x v="4"/>
    <s v="2013-14"/>
    <m/>
  </r>
  <r>
    <n v="103"/>
    <s v=" 03.05.13"/>
    <x v="1"/>
    <s v="Facilitation fee"/>
    <s v="RMO, DR &amp; Accountant Mwanza"/>
    <s v=" 08.05.13"/>
    <n v="585000"/>
    <x v="5"/>
    <x v="4"/>
    <s v="2013-14"/>
    <m/>
  </r>
  <r>
    <n v="103"/>
    <s v=" 03.05.13"/>
    <x v="1"/>
    <s v="Allowance"/>
    <s v="RNTDC, NTD District Coordinator Health &amp; Education Mwanza"/>
    <s v=" 08.05.13"/>
    <n v="840000"/>
    <x v="5"/>
    <x v="4"/>
    <s v="2013-14"/>
    <m/>
  </r>
  <r>
    <n v="103"/>
    <s v=" 03.05.13"/>
    <x v="1"/>
    <s v="Allowance"/>
    <s v="NTD District Coordinator Health &amp; Education Mwanza"/>
    <s v=" 08.05.13"/>
    <n v="160000"/>
    <x v="5"/>
    <x v="4"/>
    <s v="2013-14"/>
    <m/>
  </r>
  <r>
    <n v="103"/>
    <s v=" 03.05.13"/>
    <x v="3"/>
    <s v="Internet, phone for coordination "/>
    <s v="Ndevinga Investment"/>
    <s v=" 06.05.13"/>
    <n v="500000"/>
    <x v="5"/>
    <x v="4"/>
    <s v="2013-14"/>
    <m/>
  </r>
  <r>
    <n v="103"/>
    <s v=" 03.05.13"/>
    <x v="2"/>
    <s v="Bag"/>
    <s v="Juvenal M. Kiwango"/>
    <s v=" 06.05.13"/>
    <n v="30000"/>
    <x v="5"/>
    <x v="4"/>
    <s v="2013-14"/>
    <m/>
  </r>
  <r>
    <n v="103"/>
    <s v=" 03.05.13"/>
    <x v="2"/>
    <s v="Stationery"/>
    <s v="VD Ruby Stationery"/>
    <s v=" 08.05.13"/>
    <n v="95500"/>
    <x v="5"/>
    <x v="4"/>
    <s v="2013-14"/>
    <m/>
  </r>
  <r>
    <n v="103"/>
    <s v=" 03.05.13"/>
    <x v="2"/>
    <s v="Stationery"/>
    <s v="New United Stationeries"/>
    <s v=" 10.05.13"/>
    <n v="6000"/>
    <x v="5"/>
    <x v="4"/>
    <s v="2013-14"/>
    <m/>
  </r>
  <r>
    <n v="103"/>
    <s v=" 03.05.13"/>
    <x v="2"/>
    <s v="Stationery"/>
    <s v="Rizwan Hussein Railey"/>
    <s v=" 10.05.13"/>
    <n v="4000"/>
    <x v="5"/>
    <x v="4"/>
    <s v="2013-14"/>
    <m/>
  </r>
  <r>
    <n v="103"/>
    <s v=" 03.05.13"/>
    <x v="2"/>
    <s v="Conference package"/>
    <s v="Jessy Cafeteria &amp; Catering"/>
    <s v=" 10.05.13"/>
    <n v="3220000"/>
    <x v="5"/>
    <x v="4"/>
    <s v="2013-14"/>
    <m/>
  </r>
  <r>
    <n v="103"/>
    <s v=" 03.05.13"/>
    <x v="2"/>
    <s v="Stationery"/>
    <s v="Pisgah Company Ltd"/>
    <s v=" 13.05.13"/>
    <n v="360000"/>
    <x v="5"/>
    <x v="4"/>
    <s v="2013-14"/>
    <m/>
  </r>
  <r>
    <n v="104"/>
    <s v=" 03.05.13"/>
    <x v="0"/>
    <s v="Taxi"/>
    <s v="Mwanza C0-Cabs &amp; Tours Cooperative (1992) Soc. Ltd"/>
    <s v=" 22.05.13"/>
    <n v="110000"/>
    <x v="6"/>
    <x v="3"/>
    <s v="2013-14"/>
    <m/>
  </r>
  <r>
    <n v="104"/>
    <s v=" 03.05.13"/>
    <x v="0"/>
    <s v="Taxi"/>
    <s v="Tanzania Driver Association"/>
    <s v=" 22.05.13"/>
    <n v="70000"/>
    <x v="6"/>
    <x v="3"/>
    <s v="2013-14"/>
    <m/>
  </r>
  <r>
    <n v="104"/>
    <s v=" 03.05.13"/>
    <x v="0"/>
    <s v="Taxi"/>
    <s v="Mwanza C0-Cabs &amp; Tours Cooperative (1992) Soc. Ltd"/>
    <s v=" 22.05.13"/>
    <n v="20000"/>
    <x v="6"/>
    <x v="3"/>
    <s v="2013-14"/>
    <m/>
  </r>
  <r>
    <n v="104"/>
    <s v=" 03.05.13"/>
    <x v="0"/>
    <s v="Return Tickets"/>
    <s v="NTD District Coordinator, Sengerema"/>
    <s v=" 22.05.13"/>
    <n v="11600"/>
    <x v="6"/>
    <x v="3"/>
    <s v="2013-14"/>
    <m/>
  </r>
  <r>
    <n v="104"/>
    <s v=" 03.05.13"/>
    <x v="0"/>
    <s v="Return Tickets"/>
    <s v="NTD District Coordinator, Sengerema"/>
    <s v=" 22.05.13"/>
    <n v="10000"/>
    <x v="6"/>
    <x v="3"/>
    <s v="2013-14"/>
    <m/>
  </r>
  <r>
    <n v="104"/>
    <s v=" 03.05.13"/>
    <x v="0"/>
    <s v="Return Tickets"/>
    <s v="NTD District Coordinator, Sengerema"/>
    <s v=" 22.05.13"/>
    <n v="10800"/>
    <x v="6"/>
    <x v="3"/>
    <s v="2013-14"/>
    <m/>
  </r>
  <r>
    <n v="104"/>
    <s v=" 03.05.13"/>
    <x v="0"/>
    <s v="Return Tickets"/>
    <s v="NTD District Coordinator, Sengerema"/>
    <s v=" 22.05.13"/>
    <n v="11600"/>
    <x v="6"/>
    <x v="3"/>
    <s v="2013-14"/>
    <m/>
  </r>
  <r>
    <n v="104"/>
    <s v=" 03.05.13"/>
    <x v="0"/>
    <s v="Return Tickets"/>
    <s v="NTD District Coordinator, Ngudu"/>
    <s v=" 22.05.13"/>
    <n v="16000"/>
    <x v="6"/>
    <x v="3"/>
    <s v="2013-14"/>
    <m/>
  </r>
  <r>
    <n v="104"/>
    <s v=" 03.05.13"/>
    <x v="0"/>
    <s v="Return Tickets"/>
    <s v="NTD District Coordinator, Misungwi"/>
    <s v=" 22.05.13"/>
    <n v="10000"/>
    <x v="6"/>
    <x v="3"/>
    <s v="2013-14"/>
    <m/>
  </r>
  <r>
    <n v="104"/>
    <s v=" 03.05.13"/>
    <x v="0"/>
    <s v="Return Tickets"/>
    <s v="NTD District Coordinator, Misungwi"/>
    <s v=" 22.05.13"/>
    <n v="5000"/>
    <x v="6"/>
    <x v="3"/>
    <s v="2013-14"/>
    <m/>
  </r>
  <r>
    <n v="104"/>
    <s v=" 03.05.13"/>
    <x v="0"/>
    <s v="Return Tickets"/>
    <s v="NTD District Coordinator, Misungwi"/>
    <s v=" 22.05.13"/>
    <n v="10000"/>
    <x v="6"/>
    <x v="3"/>
    <s v="2013-14"/>
    <m/>
  </r>
  <r>
    <n v="104"/>
    <s v=" 03.05.13"/>
    <x v="0"/>
    <s v="Return Tickets"/>
    <s v="NTD District Coordinator, Misungwi"/>
    <s v=" 22.05.13"/>
    <n v="10000"/>
    <x v="6"/>
    <x v="3"/>
    <s v="2013-14"/>
    <m/>
  </r>
  <r>
    <n v="104"/>
    <s v=" 03.05.13"/>
    <x v="0"/>
    <s v="Return Tickets"/>
    <s v="NTD District Coordinator, Magu"/>
    <s v=" 22.05.13"/>
    <n v="6000"/>
    <x v="6"/>
    <x v="3"/>
    <s v="2013-14"/>
    <m/>
  </r>
  <r>
    <n v="104"/>
    <s v=" 03.05.13"/>
    <x v="0"/>
    <s v="Return Tickets"/>
    <s v="NTD District Coordinator, Magu"/>
    <s v=" 22.05.13"/>
    <n v="6000"/>
    <x v="6"/>
    <x v="3"/>
    <s v="2013-14"/>
    <m/>
  </r>
  <r>
    <n v="104"/>
    <s v=" 03.05.13"/>
    <x v="0"/>
    <s v="Return Tickets"/>
    <s v="NTD District Coordinator, Magu"/>
    <s v=" 22.05.13"/>
    <n v="6000"/>
    <x v="6"/>
    <x v="3"/>
    <s v="2013-14"/>
    <m/>
  </r>
  <r>
    <n v="104"/>
    <s v=" 03.05.13"/>
    <x v="0"/>
    <s v="Return Tickets"/>
    <s v="NTD District Coordinator, Misungwi"/>
    <s v=" 22.05.13"/>
    <n v="13000"/>
    <x v="6"/>
    <x v="3"/>
    <s v="2013-14"/>
    <m/>
  </r>
  <r>
    <n v="104"/>
    <s v=" 03.05.13"/>
    <x v="0"/>
    <s v="Return Tickets"/>
    <s v="NTD District Coordinator, Misungwi"/>
    <s v=" 22.05.13"/>
    <n v="10000"/>
    <x v="6"/>
    <x v="3"/>
    <s v="2013-14"/>
    <m/>
  </r>
  <r>
    <n v="104"/>
    <s v=" 03.05.13"/>
    <x v="0"/>
    <s v="Return Tickets"/>
    <s v="NTD District Coordinator, Magu"/>
    <s v=" 22.05.13"/>
    <n v="10000"/>
    <x v="6"/>
    <x v="3"/>
    <s v="2013-14"/>
    <m/>
  </r>
  <r>
    <n v="104"/>
    <s v=" 03.05.13"/>
    <x v="0"/>
    <s v="Return Tickets"/>
    <s v="NTD District Coordinator, Ngudu"/>
    <s v=" 22.05.13"/>
    <n v="16000"/>
    <x v="6"/>
    <x v="3"/>
    <s v="2013-14"/>
    <m/>
  </r>
  <r>
    <n v="104"/>
    <s v=" 03.05.13"/>
    <x v="0"/>
    <s v="Return Tickets"/>
    <s v="NTD District Coordinator, Ngudu"/>
    <s v=" 22.05.13"/>
    <n v="16000"/>
    <x v="6"/>
    <x v="3"/>
    <s v="2013-14"/>
    <m/>
  </r>
  <r>
    <n v="104"/>
    <s v=" 03.05.13"/>
    <x v="0"/>
    <s v="Return Tickets"/>
    <s v="NTD District Coordinator, Nansio"/>
    <s v=" 22.05.13"/>
    <n v="12000"/>
    <x v="6"/>
    <x v="3"/>
    <s v="2013-14"/>
    <m/>
  </r>
  <r>
    <n v="104"/>
    <s v=" 03.05.13"/>
    <x v="0"/>
    <s v="Return Tickets"/>
    <s v="NTD District Coordinator, Nansio"/>
    <s v=" 22.05.13"/>
    <n v="12000"/>
    <x v="6"/>
    <x v="3"/>
    <s v="2013-14"/>
    <m/>
  </r>
  <r>
    <n v="104"/>
    <s v=" 03.05.13"/>
    <x v="0"/>
    <s v="Return Tickets"/>
    <s v="NTD District Coordinator, Nansio"/>
    <s v=" 22.05.13"/>
    <n v="12000"/>
    <x v="6"/>
    <x v="3"/>
    <s v="2013-14"/>
    <m/>
  </r>
  <r>
    <n v="104"/>
    <s v=" 03.05.13"/>
    <x v="0"/>
    <s v="Return Tickets"/>
    <s v="NTD District Coordinator, Ngudu"/>
    <s v=" 23.05.13"/>
    <n v="10000"/>
    <x v="6"/>
    <x v="3"/>
    <s v="2013-14"/>
    <m/>
  </r>
  <r>
    <n v="104"/>
    <s v=" 03.05.13"/>
    <x v="0"/>
    <s v="Fuel (return receipts)"/>
    <s v="BP Najma Petrol Station"/>
    <s v=" 22.05.13"/>
    <n v="265900"/>
    <x v="6"/>
    <x v="3"/>
    <s v="2013-14"/>
    <m/>
  </r>
  <r>
    <n v="104"/>
    <s v=" 03.05.13"/>
    <x v="0"/>
    <s v="Fuel (return receipts)"/>
    <s v="Puma Energy Nyamagana Service Station"/>
    <s v=" 23.05.13"/>
    <n v="129000"/>
    <x v="6"/>
    <x v="3"/>
    <s v="2013-14"/>
    <m/>
  </r>
  <r>
    <n v="104"/>
    <s v=" 03.05.13"/>
    <x v="0"/>
    <s v="Fuel (return receipts)"/>
    <s v="Mosha Investments Ltd"/>
    <s v=" 23.05.13"/>
    <n v="172000"/>
    <x v="6"/>
    <x v="3"/>
    <s v="2013-14"/>
    <m/>
  </r>
  <r>
    <n v="104"/>
    <s v=" 03.05.13"/>
    <x v="0"/>
    <s v="Taxi"/>
    <s v="Mwanza C0-Cabs &amp; Tours Cooperative (1992) Soc. Ltd"/>
    <s v=" 23.05.13"/>
    <n v="30000"/>
    <x v="6"/>
    <x v="3"/>
    <s v="2013-14"/>
    <m/>
  </r>
  <r>
    <n v="104"/>
    <s v=" 03.05.13"/>
    <x v="0"/>
    <s v="Taxi"/>
    <s v="Mwanza C0-Cabs &amp; Tours Cooperative (1992) Soc. Ltd"/>
    <s v=" 23.05.13"/>
    <n v="30000"/>
    <x v="6"/>
    <x v="3"/>
    <s v="2013-14"/>
    <m/>
  </r>
  <r>
    <n v="104"/>
    <s v=" 03.05.13"/>
    <x v="0"/>
    <s v="Taxi"/>
    <s v="Mwanza C0-Cabs &amp; Tours Cooperative (1992) Soc. Ltd"/>
    <s v=" 24.05.13"/>
    <n v="25000"/>
    <x v="6"/>
    <x v="3"/>
    <s v="2013-14"/>
    <m/>
  </r>
  <r>
    <n v="104"/>
    <s v=" 03.05.13"/>
    <x v="0"/>
    <s v="Taxi"/>
    <s v="Tanzania Driver Association"/>
    <s v=" 26.05.13"/>
    <n v="50000"/>
    <x v="6"/>
    <x v="3"/>
    <s v="2013-14"/>
    <m/>
  </r>
  <r>
    <n v="104"/>
    <s v=" 03.05.13"/>
    <x v="0"/>
    <s v="Air fare"/>
    <s v="NTD Secretariet"/>
    <s v=" 27.05.13"/>
    <n v="1300000"/>
    <x v="6"/>
    <x v="3"/>
    <s v="2013-14"/>
    <m/>
  </r>
  <r>
    <n v="104"/>
    <s v=" 03.05.13"/>
    <x v="0"/>
    <s v="Air fare"/>
    <s v="NTD Secretariet"/>
    <s v=" 28.05.13"/>
    <n v="1200000"/>
    <x v="6"/>
    <x v="3"/>
    <s v="2013-14"/>
    <m/>
  </r>
  <r>
    <n v="104"/>
    <s v=" 03.05.13"/>
    <x v="1"/>
    <s v="Perdiem"/>
    <s v="NTD District Coordinator Health &amp; Education"/>
    <s v=" 25.05.13"/>
    <n v="1040000"/>
    <x v="6"/>
    <x v="3"/>
    <s v="2013-14"/>
    <m/>
  </r>
  <r>
    <n v="104"/>
    <s v=" 03.05.13"/>
    <x v="1"/>
    <s v="Perdiem"/>
    <s v="NTD District Coordinator Health &amp; Education"/>
    <s v=" 25.05.13"/>
    <n v="3705000"/>
    <x v="6"/>
    <x v="3"/>
    <s v="2013-14"/>
    <m/>
  </r>
  <r>
    <n v="104"/>
    <s v=" 03.05.13"/>
    <x v="1"/>
    <s v="Perdiem"/>
    <s v="NTD District Coordinator Health &amp; Education"/>
    <s v=" 25.05.13"/>
    <n v="1560000"/>
    <x v="6"/>
    <x v="3"/>
    <s v="2013-14"/>
    <m/>
  </r>
  <r>
    <n v="104"/>
    <s v=" 03.05.13"/>
    <x v="1"/>
    <s v="Perdiem"/>
    <s v="DMO &amp; Accountant-Health Mwanza"/>
    <s v=" 25.05.13"/>
    <n v="1520000"/>
    <x v="6"/>
    <x v="3"/>
    <s v="2013-14"/>
    <m/>
  </r>
  <r>
    <n v="104"/>
    <s v=" 03.05.13"/>
    <x v="1"/>
    <s v="Allowance"/>
    <s v="MEDIA Mwanza &amp; Driver from Sengerema District"/>
    <s v=" 25.05.13"/>
    <n v="210000"/>
    <x v="6"/>
    <x v="3"/>
    <s v="2013-14"/>
    <m/>
  </r>
  <r>
    <n v="104"/>
    <s v=" 03.05.13"/>
    <x v="1"/>
    <s v="Perdiem"/>
    <s v="NTD Secretariet National"/>
    <s v=" 25.05.13"/>
    <n v="2240000"/>
    <x v="6"/>
    <x v="3"/>
    <s v="2013-14"/>
    <m/>
  </r>
  <r>
    <n v="104"/>
    <s v=" 03.05.13"/>
    <x v="3"/>
    <s v="Internet, phone for coordination "/>
    <s v="Darcomm Shop"/>
    <s v=" 21.05.13"/>
    <n v="350000"/>
    <x v="6"/>
    <x v="3"/>
    <s v="2013-14"/>
    <m/>
  </r>
  <r>
    <n v="104"/>
    <s v=" 03.05.13"/>
    <x v="2"/>
    <s v="Stationery"/>
    <s v="Global Suppliers Limited"/>
    <s v=" 23.05.13"/>
    <n v="480000"/>
    <x v="6"/>
    <x v="3"/>
    <s v="2013-14"/>
    <m/>
  </r>
  <r>
    <n v="104"/>
    <s v=" 03.05.13"/>
    <x v="2"/>
    <s v="Stationery"/>
    <s v="Biz Nagoya Ltd"/>
    <s v=" 23.05.13"/>
    <n v="18000"/>
    <x v="6"/>
    <x v="3"/>
    <s v="2013-14"/>
    <m/>
  </r>
  <r>
    <n v="104"/>
    <s v=" 03.05.13"/>
    <x v="2"/>
    <s v="Stationery"/>
    <s v="Villapark Resort"/>
    <s v=" 23.05.13"/>
    <n v="49500"/>
    <x v="6"/>
    <x v="3"/>
    <s v="2013-14"/>
    <m/>
  </r>
  <r>
    <n v="104"/>
    <s v=" 03.05.13"/>
    <x v="2"/>
    <s v="Stationery"/>
    <s v="Akshar Stationery"/>
    <s v=" 23.05.13"/>
    <n v="12000"/>
    <x v="6"/>
    <x v="3"/>
    <s v="2013-14"/>
    <m/>
  </r>
  <r>
    <n v="104"/>
    <s v=" 03.05.13"/>
    <x v="2"/>
    <s v="Stationery"/>
    <s v="VD Ruby Stationery"/>
    <s v=" 24.05.13"/>
    <n v="115400"/>
    <x v="6"/>
    <x v="3"/>
    <s v="2013-14"/>
    <m/>
  </r>
  <r>
    <n v="104"/>
    <s v=" 03.05.13"/>
    <x v="2"/>
    <s v="Photocopying"/>
    <s v="NIMR Mwanza"/>
    <s v=" 24.05.13"/>
    <n v="55200"/>
    <x v="6"/>
    <x v="3"/>
    <s v="2013-14"/>
    <m/>
  </r>
  <r>
    <n v="104"/>
    <s v=" 03.05.13"/>
    <x v="2"/>
    <s v="Stationery"/>
    <s v="VD Ruby Stationery"/>
    <s v=" 24.05.13"/>
    <n v="9000"/>
    <x v="6"/>
    <x v="3"/>
    <s v="2013-14"/>
    <m/>
  </r>
  <r>
    <n v="104"/>
    <s v=" 03.05.13"/>
    <x v="2"/>
    <s v="Conference package"/>
    <s v="Jessy Cafeteria &amp; Catering"/>
    <s v=" 24.05.13"/>
    <n v="3325000"/>
    <x v="6"/>
    <x v="3"/>
    <s v="2013-14"/>
    <m/>
  </r>
  <r>
    <n v="104"/>
    <s v=" 03.05.13"/>
    <x v="2"/>
    <s v="Venue for Conference"/>
    <s v="New Mwanza Hotels Ltd"/>
    <s v=" 24.05.13"/>
    <n v="300000"/>
    <x v="6"/>
    <x v="3"/>
    <s v="2013-14"/>
    <m/>
  </r>
  <r>
    <n v="105"/>
    <s v=" 30.05.13"/>
    <x v="0"/>
    <s v="Fuel "/>
    <s v="Panone and Company Limited"/>
    <s v=" 01.05.13"/>
    <n v="723583"/>
    <x v="7"/>
    <x v="1"/>
    <s v="2013-14"/>
    <m/>
  </r>
  <r>
    <n v="105"/>
    <s v=" 30.05.13"/>
    <x v="0"/>
    <s v="Fuel "/>
    <s v="Singida Filling Station"/>
    <s v=" 01.05.13"/>
    <n v="545480"/>
    <x v="7"/>
    <x v="1"/>
    <s v="2013-14"/>
    <m/>
  </r>
  <r>
    <n v="105"/>
    <s v=" 30.05.13"/>
    <x v="0"/>
    <s v="Vehicle service"/>
    <s v="Aizad Mohamed Spare part"/>
    <s v=" 03.05.13"/>
    <n v="560000"/>
    <x v="7"/>
    <x v="1"/>
    <s v="2013-14"/>
    <m/>
  </r>
  <r>
    <n v="105"/>
    <s v=" 30.05.13"/>
    <x v="0"/>
    <s v="Vehicle service"/>
    <s v="Kijampola Gareji"/>
    <s v=" 05.05.13"/>
    <n v="527000"/>
    <x v="7"/>
    <x v="1"/>
    <s v="2013-14"/>
    <m/>
  </r>
  <r>
    <n v="105"/>
    <s v=" 30.05.13"/>
    <x v="1"/>
    <s v="Perdiem"/>
    <s v="NTD Driver"/>
    <s v=" 30.05.13"/>
    <n v="420000"/>
    <x v="7"/>
    <x v="1"/>
    <s v="2013-14"/>
    <m/>
  </r>
  <r>
    <n v="105"/>
    <s v=" 30.05.13"/>
    <x v="1"/>
    <s v="Perdiem"/>
    <s v="NTD Driver"/>
    <s v=" 30.05.13"/>
    <n v="630000"/>
    <x v="7"/>
    <x v="1"/>
    <s v="2013-14"/>
    <m/>
  </r>
  <r>
    <s v="Transfer 189662"/>
    <s v=" 27.05.13"/>
    <x v="3"/>
    <s v="Production of IEC Materials - to record MDA related activities e.g. "/>
    <s v="ABC DIGITAL IMAGING CO. LTD"/>
    <s v=" 30.05.13"/>
    <n v="27908500"/>
    <x v="8"/>
    <x v="5"/>
    <s v="2013-14"/>
    <m/>
  </r>
  <r>
    <s v="Transfer 189659"/>
    <s v=" 27.05.13"/>
    <x v="3"/>
    <s v="Production of Paziquantel Dose Poles"/>
    <s v="SIGNWAREHOUSE LTD"/>
    <s v=" 25.06.13"/>
    <n v="28762500"/>
    <x v="9"/>
    <x v="2"/>
    <s v="2013-14"/>
    <m/>
  </r>
  <r>
    <n v="106"/>
    <s v=" 10.06.13"/>
    <x v="1"/>
    <s v="Allowance"/>
    <s v="Journalist"/>
    <s v=" 11.06.13"/>
    <n v="80000"/>
    <x v="10"/>
    <x v="6"/>
    <s v="2013-14"/>
    <m/>
  </r>
  <r>
    <n v="106"/>
    <s v=" 10.06.13"/>
    <x v="1"/>
    <s v="Allowance"/>
    <s v="Journalist"/>
    <s v=" 11.06.13"/>
    <n v="240000"/>
    <x v="10"/>
    <x v="6"/>
    <s v="2013-14"/>
    <m/>
  </r>
  <r>
    <n v="106"/>
    <s v=" 10.06.13"/>
    <x v="1"/>
    <s v="Allowance"/>
    <s v="Journalist"/>
    <s v=" 11.06.13"/>
    <n v="640000"/>
    <x v="10"/>
    <x v="6"/>
    <s v="2013-14"/>
    <m/>
  </r>
  <r>
    <n v="106"/>
    <s v=" 10.06.13"/>
    <x v="1"/>
    <s v="Allowance"/>
    <s v="Journalist"/>
    <s v=" 11.06.13"/>
    <n v="600000"/>
    <x v="10"/>
    <x v="6"/>
    <s v="2013-14"/>
    <m/>
  </r>
  <r>
    <n v="106"/>
    <s v=" 10.06.13"/>
    <x v="1"/>
    <s v="Allowance"/>
    <s v="Journalist"/>
    <s v=" 11.06.13"/>
    <n v="480000"/>
    <x v="10"/>
    <x v="6"/>
    <s v="2013-14"/>
    <m/>
  </r>
  <r>
    <n v="106"/>
    <s v=" 10.06.13"/>
    <x v="1"/>
    <s v="Allowance"/>
    <s v="NTD Secretariet National"/>
    <s v=" 11.06.13"/>
    <n v="50000"/>
    <x v="10"/>
    <x v="6"/>
    <s v="2013-14"/>
    <m/>
  </r>
  <r>
    <n v="106"/>
    <s v=" 10.06.13"/>
    <x v="1"/>
    <s v="Allowance"/>
    <s v="NTD Secretariet National"/>
    <s v=" 11.06.13"/>
    <n v="50000"/>
    <x v="10"/>
    <x v="6"/>
    <s v="2013-14"/>
    <m/>
  </r>
  <r>
    <n v="106"/>
    <s v=" 10.06.13"/>
    <x v="1"/>
    <s v="Allowance"/>
    <s v="NTD Secretariet National"/>
    <s v=" 11.06.13"/>
    <n v="50000"/>
    <x v="10"/>
    <x v="6"/>
    <s v="2013-14"/>
    <m/>
  </r>
  <r>
    <n v="106"/>
    <s v=" 10.06.13"/>
    <x v="1"/>
    <s v="Allowance"/>
    <s v="NTD Driver"/>
    <s v=" 11.06.13"/>
    <n v="30000"/>
    <x v="10"/>
    <x v="6"/>
    <s v="2013-14"/>
    <m/>
  </r>
  <r>
    <n v="106"/>
    <s v=" 10.06.13"/>
    <x v="1"/>
    <s v="Allowance"/>
    <s v="NTD Driver"/>
    <s v=" 11.06.13"/>
    <n v="30000"/>
    <x v="10"/>
    <x v="6"/>
    <s v="2013-14"/>
    <m/>
  </r>
  <r>
    <n v="106"/>
    <s v=" 10.06.13"/>
    <x v="1"/>
    <s v="Allowance"/>
    <s v="NTD Driver"/>
    <s v=" 11.06.13"/>
    <n v="30000"/>
    <x v="10"/>
    <x v="6"/>
    <s v="2013-14"/>
    <m/>
  </r>
  <r>
    <n v="106"/>
    <s v=" 10.06.13"/>
    <x v="1"/>
    <s v="Allowance"/>
    <s v="NTD Support staff"/>
    <s v=" 11.06.13"/>
    <n v="20000"/>
    <x v="10"/>
    <x v="6"/>
    <s v="2013-14"/>
    <m/>
  </r>
  <r>
    <n v="106"/>
    <s v=" 10.06.13"/>
    <x v="1"/>
    <s v="Allowance"/>
    <s v="NTD Secretariet National"/>
    <s v=" 18.06.13"/>
    <n v="800000"/>
    <x v="10"/>
    <x v="6"/>
    <s v="2013-14"/>
    <m/>
  </r>
  <r>
    <n v="106"/>
    <s v=" 10.06.13"/>
    <x v="2"/>
    <s v="Stationery"/>
    <s v="Ellie Trading"/>
    <s v=" 11.06.13"/>
    <n v="200000"/>
    <x v="10"/>
    <x v="6"/>
    <s v="2013-14"/>
    <m/>
  </r>
  <r>
    <n v="106"/>
    <s v=" 10.06.13"/>
    <x v="2"/>
    <s v="Stationery"/>
    <s v="Ellie Trading"/>
    <s v=" 12.06.13"/>
    <n v="50000"/>
    <x v="10"/>
    <x v="6"/>
    <s v="2013-14"/>
    <m/>
  </r>
  <r>
    <n v="106"/>
    <s v=" 10.06.13"/>
    <x v="2"/>
    <s v="Refreshment"/>
    <s v="Eden Caterer"/>
    <s v=" 12.06.13"/>
    <n v="360000"/>
    <x v="10"/>
    <x v="6"/>
    <s v="2013-14"/>
    <m/>
  </r>
  <r>
    <n v="107"/>
    <s v=" 13.06.13"/>
    <x v="0"/>
    <s v="Ferry"/>
    <s v="M V Nyehunge"/>
    <s v=" 06.06.13"/>
    <n v="150000"/>
    <x v="11"/>
    <x v="1"/>
    <s v="2013-14"/>
    <m/>
  </r>
  <r>
    <n v="107"/>
    <s v=" 13.06.13"/>
    <x v="0"/>
    <s v="Ferry"/>
    <s v="M V Nyehunge"/>
    <s v=" 07.06.13"/>
    <n v="150000"/>
    <x v="11"/>
    <x v="1"/>
    <s v="2013-14"/>
    <m/>
  </r>
  <r>
    <n v="107"/>
    <s v=" 13.06.13"/>
    <x v="0"/>
    <s v="Fuel"/>
    <s v="ORXY Services Station"/>
    <s v=" 07.06.13"/>
    <n v="550788"/>
    <x v="11"/>
    <x v="1"/>
    <s v="2013-14"/>
    <m/>
  </r>
  <r>
    <n v="107"/>
    <s v=" 13.06.13"/>
    <x v="0"/>
    <s v="Fuel"/>
    <s v="GBP (Tanzania) Ltd"/>
    <s v=" 09.06.13"/>
    <n v="105000"/>
    <x v="11"/>
    <x v="1"/>
    <s v="2013-14"/>
    <m/>
  </r>
  <r>
    <n v="107"/>
    <s v=" 13.06.13"/>
    <x v="1"/>
    <s v="Perdiem"/>
    <s v="NTD Driver"/>
    <s v=" 14.06.13"/>
    <n v="90000"/>
    <x v="11"/>
    <x v="1"/>
    <s v="2013-14"/>
    <m/>
  </r>
  <r>
    <n v="107"/>
    <s v=" 13.06.13"/>
    <x v="1"/>
    <s v="Perdiem"/>
    <s v="NTD Driver"/>
    <s v=" 14.06.13"/>
    <n v="60000"/>
    <x v="11"/>
    <x v="1"/>
    <s v="2013-14"/>
    <m/>
  </r>
  <r>
    <n v="108"/>
    <s v=" 10.06.13"/>
    <x v="1"/>
    <s v="Allowance"/>
    <s v="MOHSW Driver "/>
    <s v=" 18.06.13"/>
    <n v="30000"/>
    <x v="12"/>
    <x v="6"/>
    <s v="2013-14"/>
    <m/>
  </r>
  <r>
    <n v="108"/>
    <s v=" 10.06.13"/>
    <x v="1"/>
    <s v="Allowance"/>
    <s v="NTD Driver "/>
    <s v=" 18.06.13"/>
    <n v="30000"/>
    <x v="12"/>
    <x v="6"/>
    <s v="2013-14"/>
    <m/>
  </r>
  <r>
    <n v="108"/>
    <s v=" 10.06.13"/>
    <x v="1"/>
    <s v="Allowance"/>
    <s v="NTD Driver "/>
    <s v=" 18.06.13"/>
    <n v="30000"/>
    <x v="12"/>
    <x v="6"/>
    <s v="2013-14"/>
    <m/>
  </r>
  <r>
    <n v="108"/>
    <s v=" 10.06.13"/>
    <x v="1"/>
    <s v="Allowance"/>
    <s v="Minister"/>
    <s v=" 18.06.13"/>
    <n v="55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1"/>
    <s v="Allowance"/>
    <s v="Media"/>
    <s v=" 18.06.13"/>
    <n v="800000"/>
    <x v="12"/>
    <x v="6"/>
    <s v="2013-14"/>
    <m/>
  </r>
  <r>
    <n v="108"/>
    <s v=" 10.06.13"/>
    <x v="1"/>
    <s v="Allowance"/>
    <s v="NTD Secretariet National"/>
    <s v=" 18.06.13"/>
    <n v="60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1"/>
    <s v="Allowance"/>
    <s v="NTD Secretariet National"/>
    <s v=" 18.06.13"/>
    <n v="50000"/>
    <x v="12"/>
    <x v="6"/>
    <s v="2013-14"/>
    <m/>
  </r>
  <r>
    <n v="108"/>
    <s v=" 10.06.13"/>
    <x v="3"/>
    <s v="Internet, phone for coordination "/>
    <s v="Luis Lyimo"/>
    <s v=" 18.06.13"/>
    <n v="10000"/>
    <x v="12"/>
    <x v="6"/>
    <s v="2013-14"/>
    <m/>
  </r>
  <r>
    <n v="109"/>
    <s v=" 20.06.13"/>
    <x v="0"/>
    <s v="Fuel"/>
    <s v="Total Service Station"/>
    <s v=" 20.06.13"/>
    <n v="150000"/>
    <x v="13"/>
    <x v="7"/>
    <s v="2013-14"/>
    <m/>
  </r>
  <r>
    <n v="109"/>
    <s v=" 20.06.13"/>
    <x v="0"/>
    <s v="Fuel"/>
    <s v="Puma Energy Tanzania Limited"/>
    <s v=" 21.06.13"/>
    <n v="150000"/>
    <x v="13"/>
    <x v="7"/>
    <s v="2013-14"/>
    <m/>
  </r>
  <r>
    <n v="109"/>
    <s v=" 20.06.13"/>
    <x v="0"/>
    <s v="Fuel"/>
    <s v="Gapco Services Station"/>
    <s v=" 21.06.13"/>
    <n v="150000"/>
    <x v="13"/>
    <x v="7"/>
    <s v="2013-14"/>
    <m/>
  </r>
  <r>
    <n v="109"/>
    <s v=" 20.06.13"/>
    <x v="0"/>
    <s v="Fuel"/>
    <s v="Oil Com Services Station"/>
    <s v=" 21.06.13"/>
    <n v="150090"/>
    <x v="13"/>
    <x v="7"/>
    <s v="2013-14"/>
    <m/>
  </r>
  <r>
    <n v="109"/>
    <s v=" 20.06.13"/>
    <x v="0"/>
    <s v="Fuel"/>
    <s v="Gapco Services Station"/>
    <s v=" 21.06.13"/>
    <n v="174950"/>
    <x v="13"/>
    <x v="7"/>
    <s v="2013-14"/>
    <m/>
  </r>
  <r>
    <n v="109"/>
    <s v=" 20.06.13"/>
    <x v="0"/>
    <s v="Fuel"/>
    <s v="Gapco Services Station"/>
    <s v=" 25.06.13"/>
    <n v="150000"/>
    <x v="13"/>
    <x v="7"/>
    <s v="2013-14"/>
    <m/>
  </r>
  <r>
    <n v="109"/>
    <s v=" 20.06.13"/>
    <x v="0"/>
    <s v="Fuel"/>
    <s v="Oil Com Services Station"/>
    <s v=" 28.06.13"/>
    <n v="150000"/>
    <x v="13"/>
    <x v="7"/>
    <s v="2013-14"/>
    <m/>
  </r>
  <r>
    <n v="109"/>
    <s v=" 20.06.13"/>
    <x v="0"/>
    <s v="Fuel"/>
    <s v="Oryx Service Station"/>
    <s v=" 28.06.13"/>
    <n v="150000"/>
    <x v="13"/>
    <x v="7"/>
    <s v="2013-14"/>
    <m/>
  </r>
  <r>
    <n v="109"/>
    <s v=" 20.06.13"/>
    <x v="0"/>
    <s v="Fuel"/>
    <s v="Total Service Station"/>
    <s v=" 28.06.13"/>
    <n v="174960"/>
    <x v="13"/>
    <x v="7"/>
    <s v="2013-14"/>
    <m/>
  </r>
  <r>
    <n v="109"/>
    <s v=" 20.06.13"/>
    <x v="0"/>
    <s v="Fuel"/>
    <s v="Oryx Service Station"/>
    <s v=" 02.07.13"/>
    <n v="150000"/>
    <x v="13"/>
    <x v="7"/>
    <s v="2013-14"/>
    <m/>
  </r>
  <r>
    <n v="109"/>
    <s v=" 20.06.13"/>
    <x v="1"/>
    <s v="Allowance"/>
    <s v="Hamlets Leaders"/>
    <s v=" 21.06.13"/>
    <n v="160000"/>
    <x v="13"/>
    <x v="7"/>
    <s v="2013-14"/>
    <m/>
  </r>
  <r>
    <n v="109"/>
    <s v=" 20.06.13"/>
    <x v="1"/>
    <s v="Allowance"/>
    <s v="Local Leaders"/>
    <s v=" 21.06.13"/>
    <n v="150000"/>
    <x v="13"/>
    <x v="7"/>
    <s v="2013-14"/>
    <m/>
  </r>
  <r>
    <n v="109"/>
    <s v=" 20.06.13"/>
    <x v="1"/>
    <s v="Allowance"/>
    <s v="Local Leaders"/>
    <s v=" 21.06.13"/>
    <n v="150000"/>
    <x v="13"/>
    <x v="7"/>
    <s v="2013-14"/>
    <m/>
  </r>
  <r>
    <n v="109"/>
    <s v=" 20.06.13"/>
    <x v="1"/>
    <s v="Allowance"/>
    <s v="Lab Technologist, Reseach Assistant &amp; Clinician"/>
    <s v=" 21.06.13"/>
    <n v="3500000"/>
    <x v="13"/>
    <x v="7"/>
    <s v="2013-14"/>
    <m/>
  </r>
  <r>
    <n v="109"/>
    <s v=" 20.06.13"/>
    <x v="1"/>
    <s v="Allowance"/>
    <s v="DSM Baseline survey"/>
    <s v=" 21.06.13"/>
    <n v="350000"/>
    <x v="13"/>
    <x v="7"/>
    <s v="2013-14"/>
    <m/>
  </r>
  <r>
    <n v="109"/>
    <s v=" 20.06.13"/>
    <x v="1"/>
    <s v="Allowance"/>
    <s v="Lab Technologist &amp; Reseach Assistant"/>
    <s v=" 21.06.13"/>
    <n v="1755000"/>
    <x v="13"/>
    <x v="7"/>
    <s v="2013-14"/>
    <m/>
  </r>
  <r>
    <n v="109"/>
    <s v=" 20.06.13"/>
    <x v="1"/>
    <s v="Allowance"/>
    <s v="NTD Driver"/>
    <s v=" 21.06.13"/>
    <n v="700000"/>
    <x v="13"/>
    <x v="7"/>
    <s v="2013-14"/>
    <m/>
  </r>
  <r>
    <n v="109"/>
    <s v=" 20.06.13"/>
    <x v="1"/>
    <s v="Allowance"/>
    <s v="Supervisor"/>
    <s v=" 21.06.13"/>
    <n v="1500000"/>
    <x v="13"/>
    <x v="7"/>
    <s v="2013-14"/>
    <m/>
  </r>
  <r>
    <n v="109"/>
    <s v=" 20.06.13"/>
    <x v="1"/>
    <s v="Allowance"/>
    <s v="NTD Accountant"/>
    <s v=" 21.06.13"/>
    <n v="200000"/>
    <x v="13"/>
    <x v="7"/>
    <s v="2013-14"/>
    <m/>
  </r>
  <r>
    <n v="109"/>
    <s v=" 20.06.13"/>
    <x v="1"/>
    <s v="Allowance"/>
    <s v="NTD Secretariet"/>
    <s v=" 26.06.13"/>
    <n v="200000"/>
    <x v="13"/>
    <x v="7"/>
    <s v="2013-14"/>
    <m/>
  </r>
  <r>
    <n v="109"/>
    <s v=" 20.06.13"/>
    <x v="1"/>
    <s v="Allowance"/>
    <s v="Reseacher"/>
    <s v=" 26.06.13"/>
    <n v="150000"/>
    <x v="13"/>
    <x v="7"/>
    <s v="2013-14"/>
    <m/>
  </r>
  <r>
    <n v="109"/>
    <s v=" 20.06.13"/>
    <x v="1"/>
    <s v="Allowance"/>
    <s v="NTD Secretary"/>
    <s v=" 28.06.13"/>
    <n v="50000"/>
    <x v="13"/>
    <x v="7"/>
    <s v="2013-14"/>
    <m/>
  </r>
  <r>
    <n v="109"/>
    <s v=" 20.06.13"/>
    <x v="1"/>
    <s v="Allowance"/>
    <s v="Lab Technologist, Reseach Assistant &amp; Clinician"/>
    <s v=" 28.06.13"/>
    <n v="1500000"/>
    <x v="13"/>
    <x v="7"/>
    <s v="2013-14"/>
    <m/>
  </r>
  <r>
    <n v="109"/>
    <s v=" 20.06.13"/>
    <x v="1"/>
    <s v="Allowance"/>
    <s v="NTD Driver"/>
    <s v=" 28.06.13"/>
    <n v="300000"/>
    <x v="13"/>
    <x v="7"/>
    <s v="2013-14"/>
    <m/>
  </r>
  <r>
    <n v="109"/>
    <s v=" 20.06.13"/>
    <x v="1"/>
    <s v="Allowance"/>
    <s v="Lab Technologist &amp; Reseach Assistant"/>
    <s v=" 29.06.13"/>
    <n v="585000"/>
    <x v="13"/>
    <x v="7"/>
    <s v="2013-14"/>
    <m/>
  </r>
  <r>
    <n v="109"/>
    <s v=" 20.06.13"/>
    <x v="1"/>
    <s v="Allowance"/>
    <s v="Mary G Marcus"/>
    <s v=" 04.07.13"/>
    <n v="400000"/>
    <x v="13"/>
    <x v="7"/>
    <s v="2013-14"/>
    <m/>
  </r>
  <r>
    <n v="109"/>
    <s v=" 20.06.13"/>
    <x v="1"/>
    <s v="Allowance"/>
    <s v="Mohamed Kadesha"/>
    <s v=" 04.07.13"/>
    <n v="200000"/>
    <x v="13"/>
    <x v="7"/>
    <s v="2013-14"/>
    <m/>
  </r>
  <r>
    <n v="109"/>
    <s v=" 20.06.13"/>
    <x v="1"/>
    <s v="Allowance"/>
    <s v="Jackson Mbuta"/>
    <s v=" 04.07.13"/>
    <n v="200000"/>
    <x v="13"/>
    <x v="7"/>
    <s v="2013-14"/>
    <m/>
  </r>
  <r>
    <n v="109"/>
    <s v=" 20.06.13"/>
    <x v="1"/>
    <s v="Allowance"/>
    <s v="Joseph Mboje"/>
    <s v=" 04.07.13"/>
    <n v="200000"/>
    <x v="13"/>
    <x v="7"/>
    <s v="2013-14"/>
    <m/>
  </r>
  <r>
    <n v="109"/>
    <s v=" 20.06.13"/>
    <x v="1"/>
    <s v="Allowance"/>
    <s v="Data Entrant"/>
    <s v="03.08.13"/>
    <n v="840000"/>
    <x v="13"/>
    <x v="7"/>
    <s v="2013-14"/>
    <m/>
  </r>
  <r>
    <n v="109"/>
    <s v=" 20.06.13"/>
    <x v="1"/>
    <s v="Allowance"/>
    <s v="DSM Baseline survey"/>
    <s v="12.08.13"/>
    <n v="200000"/>
    <x v="13"/>
    <x v="7"/>
    <s v="2013-14"/>
    <m/>
  </r>
  <r>
    <n v="109"/>
    <s v=" 20.06.13"/>
    <x v="1"/>
    <s v="Allowance"/>
    <s v="Data Entrance"/>
    <s v="12.08.13"/>
    <n v="400000"/>
    <x v="13"/>
    <x v="7"/>
    <s v="2013-14"/>
    <m/>
  </r>
  <r>
    <n v="109"/>
    <s v=" 20.06.13"/>
    <x v="1"/>
    <s v="Allowance"/>
    <s v="Data Entrant"/>
    <s v="12.08.13"/>
    <n v="1800000"/>
    <x v="13"/>
    <x v="7"/>
    <s v="2013-14"/>
    <m/>
  </r>
  <r>
    <n v="109"/>
    <s v=" 20.06.13"/>
    <x v="1"/>
    <s v="Allowance"/>
    <s v="Data Entry supervisor"/>
    <s v="12.08.13"/>
    <n v="400000"/>
    <x v="13"/>
    <x v="7"/>
    <s v="2013-14"/>
    <m/>
  </r>
  <r>
    <n v="109"/>
    <s v=" 20.06.13"/>
    <x v="2"/>
    <s v="Stationery"/>
    <s v="Sarah General Enterprises"/>
    <s v=" 20.06.13"/>
    <n v="393000"/>
    <x v="13"/>
    <x v="7"/>
    <s v="2013-14"/>
    <m/>
  </r>
  <r>
    <n v="109"/>
    <s v=" 20.06.13"/>
    <x v="2"/>
    <s v="Stationery"/>
    <s v="Nevica Stationery"/>
    <s v="21.06.13"/>
    <n v="135000"/>
    <x v="13"/>
    <x v="7"/>
    <s v="2013-14"/>
    <m/>
  </r>
  <r>
    <n v="109"/>
    <s v=" 20.06.13"/>
    <x v="2"/>
    <s v="Stationery"/>
    <s v="J.B Stationery"/>
    <s v="28.06.13"/>
    <n v="372800"/>
    <x v="13"/>
    <x v="7"/>
    <s v="2013-14"/>
    <m/>
  </r>
  <r>
    <n v="109"/>
    <s v=" 20.06.13"/>
    <x v="3"/>
    <s v="Internet, phone for coordination "/>
    <s v="TTCL CO LTD"/>
    <s v=" 02.07.13"/>
    <n v="297700"/>
    <x v="13"/>
    <x v="7"/>
    <s v="2013-14"/>
    <m/>
  </r>
  <r>
    <n v="109"/>
    <s v=" 20.06.13"/>
    <x v="7"/>
    <s v="Laboratory equipment"/>
    <s v="Grants Care (T) Ltd"/>
    <s v="21.06.13"/>
    <n v="328000"/>
    <x v="13"/>
    <x v="7"/>
    <s v="2013-14"/>
    <m/>
  </r>
  <r>
    <n v="109"/>
    <s v=" 20.06.13"/>
    <x v="7"/>
    <s v="Laboratory equipment"/>
    <s v="Biomed Limited"/>
    <s v="21.06.13"/>
    <n v="23500"/>
    <x v="13"/>
    <x v="7"/>
    <s v="2013-14"/>
    <m/>
  </r>
  <r>
    <n v="109"/>
    <s v=" 20.06.13"/>
    <x v="7"/>
    <s v="Laboratory equipment"/>
    <s v="Barikis General Store"/>
    <s v="21.06.13"/>
    <n v="60000"/>
    <x v="13"/>
    <x v="7"/>
    <s v="2013-14"/>
    <m/>
  </r>
  <r>
    <n v="109"/>
    <s v=" 20.06.13"/>
    <x v="7"/>
    <s v="Laboratory equipment"/>
    <s v="Biomed Limited"/>
    <s v="21.06.13"/>
    <n v="33000"/>
    <x v="13"/>
    <x v="7"/>
    <s v="2013-14"/>
    <m/>
  </r>
  <r>
    <n v="109"/>
    <s v=" 20.06.13"/>
    <x v="7"/>
    <s v="Laboratory equipment"/>
    <s v="KSD Pharmacy"/>
    <s v="21.06.13"/>
    <n v="250000"/>
    <x v="13"/>
    <x v="7"/>
    <s v="2013-14"/>
    <m/>
  </r>
  <r>
    <n v="109"/>
    <s v=" 20.06.13"/>
    <x v="7"/>
    <s v="Laboratory equipment"/>
    <s v="M &amp; S Medical Laboratory &amp; Dental Supplier"/>
    <s v="26.06.13"/>
    <n v="2896000"/>
    <x v="13"/>
    <x v="7"/>
    <s v="2013-14"/>
    <m/>
  </r>
  <r>
    <n v="109"/>
    <s v=" 20.06.13"/>
    <x v="7"/>
    <s v="Laboratory equipment"/>
    <s v="M &amp; S Medical Laboratory &amp; Dental Supplier"/>
    <s v="26.06.13"/>
    <n v="321000"/>
    <x v="13"/>
    <x v="7"/>
    <s v="2013-14"/>
    <m/>
  </r>
  <r>
    <n v="110"/>
    <s v=" 27.06.13"/>
    <x v="0"/>
    <s v="Fuel"/>
    <s v="Total Service Station"/>
    <s v=" 22.06.13"/>
    <n v="130400"/>
    <x v="14"/>
    <x v="8"/>
    <s v="2013-14"/>
    <m/>
  </r>
  <r>
    <n v="110"/>
    <s v=" 27.06.13"/>
    <x v="0"/>
    <s v="Fuel"/>
    <s v="Puma Energy Tanzania Limited"/>
    <s v=" 22.06.13"/>
    <n v="140000"/>
    <x v="14"/>
    <x v="8"/>
    <s v="2013-14"/>
    <m/>
  </r>
  <r>
    <n v="110"/>
    <s v=" 27.06.13"/>
    <x v="0"/>
    <s v="Fuel"/>
    <s v="Orxy Services Station"/>
    <s v=" 24.06.13"/>
    <n v="130400"/>
    <x v="14"/>
    <x v="8"/>
    <s v="2013-14"/>
    <m/>
  </r>
  <r>
    <n v="110"/>
    <s v=" 27.06.13"/>
    <x v="0"/>
    <s v="Fuel"/>
    <s v="Oil Com Services Station"/>
    <s v=" 25.06.13"/>
    <n v="130400"/>
    <x v="14"/>
    <x v="8"/>
    <s v="2013-14"/>
    <m/>
  </r>
  <r>
    <n v="110"/>
    <s v=" 27.06.13"/>
    <x v="0"/>
    <s v="Fuel"/>
    <s v="Orxy Services Station"/>
    <s v=" 26.06.13"/>
    <n v="130400"/>
    <x v="14"/>
    <x v="8"/>
    <s v="2013-14"/>
    <m/>
  </r>
  <r>
    <n v="110"/>
    <s v=" 27.06.13"/>
    <x v="0"/>
    <s v="Fuel"/>
    <s v="Gapco Services Station"/>
    <s v=" 26.06.13"/>
    <n v="130400"/>
    <x v="14"/>
    <x v="8"/>
    <s v="2013-14"/>
    <m/>
  </r>
  <r>
    <n v="110"/>
    <s v=" 27.06.13"/>
    <x v="1"/>
    <s v="Allowance"/>
    <s v="NTD Secretariet National"/>
    <s v=" 28.06.13"/>
    <n v="300000"/>
    <x v="14"/>
    <x v="8"/>
    <s v="2013-14"/>
    <m/>
  </r>
  <r>
    <n v="110"/>
    <s v=" 27.06.13"/>
    <x v="1"/>
    <s v="Allowance"/>
    <s v="NTD Secretariet National"/>
    <s v=" 28.06.13"/>
    <n v="300000"/>
    <x v="14"/>
    <x v="8"/>
    <s v="2013-14"/>
    <m/>
  </r>
  <r>
    <n v="110"/>
    <s v=" 27.06.13"/>
    <x v="1"/>
    <s v="Allowance"/>
    <s v="NTD Secretariet National"/>
    <s v=" 28.06.13"/>
    <n v="180000"/>
    <x v="14"/>
    <x v="8"/>
    <s v="2013-14"/>
    <m/>
  </r>
  <r>
    <n v="110"/>
    <s v=" 27.06.13"/>
    <x v="1"/>
    <s v="Allowance"/>
    <s v="NTD Secretariet National"/>
    <s v=" 28.06.13"/>
    <n v="1260000"/>
    <x v="14"/>
    <x v="8"/>
    <s v="2013-14"/>
    <m/>
  </r>
  <r>
    <n v="110"/>
    <s v=" 27.06.13"/>
    <x v="1"/>
    <s v="Allowance"/>
    <s v="NTD Secretariet National"/>
    <s v=" 28.06.13"/>
    <n v="2100000"/>
    <x v="14"/>
    <x v="8"/>
    <s v="2013-14"/>
    <m/>
  </r>
  <r>
    <n v="110"/>
    <s v=" 27.06.13"/>
    <x v="1"/>
    <s v="Allowance"/>
    <s v="NTD Driver"/>
    <s v=" 02.07.13"/>
    <n v="30000"/>
    <x v="14"/>
    <x v="8"/>
    <s v="2013-14"/>
    <m/>
  </r>
  <r>
    <n v="110"/>
    <s v=" 27.06.13"/>
    <x v="1"/>
    <s v="Allowance"/>
    <s v="NTD Secretariet National"/>
    <s v=" 02.07.13"/>
    <n v="150000"/>
    <x v="14"/>
    <x v="8"/>
    <s v="2013-14"/>
    <m/>
  </r>
  <r>
    <n v="110"/>
    <s v=" 27.06.13"/>
    <x v="2"/>
    <s v="Stationery"/>
    <s v="Ellie Trading"/>
    <s v=" 24.06.13"/>
    <n v="55000"/>
    <x v="14"/>
    <x v="8"/>
    <s v="2013-14"/>
    <m/>
  </r>
  <r>
    <n v="112"/>
    <s v=" 09.07.13"/>
    <x v="0"/>
    <s v="Fuel"/>
    <s v="Total Service Station"/>
    <s v=" 04.07.13"/>
    <n v="170000"/>
    <x v="0"/>
    <x v="0"/>
    <s v="2013-14"/>
    <m/>
  </r>
  <r>
    <n v="112"/>
    <s v=" 09.07.13"/>
    <x v="0"/>
    <s v="Fuel"/>
    <s v="Puma Service Station"/>
    <s v=" 10.07.13"/>
    <n v="167000"/>
    <x v="0"/>
    <x v="0"/>
    <s v="2013-14"/>
    <m/>
  </r>
  <r>
    <n v="112"/>
    <s v=" 09.07.13"/>
    <x v="0"/>
    <s v="Fuel"/>
    <s v="Total Service Station"/>
    <s v=" 15.07.13"/>
    <n v="166677"/>
    <x v="0"/>
    <x v="0"/>
    <s v="2013-14"/>
    <m/>
  </r>
  <r>
    <n v="112"/>
    <s v=" 09.07.13"/>
    <x v="0"/>
    <s v="Taxi"/>
    <s v="Tanzania Driver Association"/>
    <s v=" 16.07.13"/>
    <n v="5000"/>
    <x v="0"/>
    <x v="0"/>
    <s v="2013-14"/>
    <m/>
  </r>
  <r>
    <n v="112"/>
    <s v=" 09.07.13"/>
    <x v="0"/>
    <s v="Fuel"/>
    <s v="Oil Com Service Station"/>
    <s v=" 16.07.13"/>
    <n v="160000"/>
    <x v="0"/>
    <x v="0"/>
    <s v="2013-14"/>
    <m/>
  </r>
  <r>
    <n v="112"/>
    <s v=" 09.07.13"/>
    <x v="0"/>
    <s v="Vehicle service"/>
    <s v="CMC Automobiles Ltd"/>
    <s v=" 23.07.13"/>
    <n v="648823"/>
    <x v="0"/>
    <x v="0"/>
    <s v="2013-14"/>
    <m/>
  </r>
  <r>
    <n v="112"/>
    <s v=" 09.07.13"/>
    <x v="0"/>
    <s v="Taxi"/>
    <s v="Tanzania Driver Association"/>
    <s v=" 23.07.13"/>
    <n v="5000"/>
    <x v="0"/>
    <x v="0"/>
    <s v="2013-14"/>
    <m/>
  </r>
  <r>
    <n v="112"/>
    <s v=" 09.07.13"/>
    <x v="0"/>
    <s v="Fuel"/>
    <s v="Gapco Service Station"/>
    <s v=" 25.07.13"/>
    <n v="168000"/>
    <x v="0"/>
    <x v="0"/>
    <s v="2013-14"/>
    <m/>
  </r>
  <r>
    <n v="112"/>
    <s v=" 09.07.13"/>
    <x v="0"/>
    <s v="Fuel"/>
    <s v="Camel Oil"/>
    <s v=" 31.07.13"/>
    <n v="170600"/>
    <x v="0"/>
    <x v="0"/>
    <s v="2013-14"/>
    <m/>
  </r>
  <r>
    <n v="112"/>
    <s v=" 09.07.13"/>
    <x v="0"/>
    <s v="Vehicle parking "/>
    <s v="Masjid Islamiya Mbagala"/>
    <s v=" 31.07.13"/>
    <n v="46500"/>
    <x v="0"/>
    <x v="0"/>
    <s v="2013-14"/>
    <m/>
  </r>
  <r>
    <n v="112"/>
    <s v=" 09.07.13"/>
    <x v="1"/>
    <s v="Allowance"/>
    <s v="SCI staff"/>
    <s v=" 09.07.13"/>
    <n v="400000"/>
    <x v="0"/>
    <x v="0"/>
    <s v="2013-14"/>
    <m/>
  </r>
  <r>
    <n v="112"/>
    <s v=" 09.07.13"/>
    <x v="1"/>
    <s v="Allowance"/>
    <s v="SCI staff"/>
    <s v=" 11.07.13"/>
    <n v="400000"/>
    <x v="0"/>
    <x v="0"/>
    <s v="2013-14"/>
    <m/>
  </r>
  <r>
    <n v="112"/>
    <s v=" 09.07.13"/>
    <x v="1"/>
    <s v="Salaries"/>
    <s v="SCI staff"/>
    <s v=" 30.07.13"/>
    <n v="2400000"/>
    <x v="0"/>
    <x v="0"/>
    <s v="2013-14"/>
    <m/>
  </r>
  <r>
    <n v="112"/>
    <s v=" 09.07.13"/>
    <x v="3"/>
    <s v="Internet, phone for coordination "/>
    <s v="AS MM CALL SERVICE"/>
    <s v=" 10.07.13"/>
    <n v="500000"/>
    <x v="0"/>
    <x v="0"/>
    <s v="2013-14"/>
    <m/>
  </r>
  <r>
    <n v="112"/>
    <s v=" 09.07.13"/>
    <x v="2"/>
    <s v="Switch"/>
    <s v="A.K Electrical &amp; Hardware"/>
    <s v=" 09.07.13"/>
    <n v="10000"/>
    <x v="0"/>
    <x v="0"/>
    <s v="2013-14"/>
    <m/>
  </r>
  <r>
    <n v="112"/>
    <s v=" 09.07.13"/>
    <x v="2"/>
    <s v="Fitting Electrical Switch"/>
    <s v="Lanitas Enterprises"/>
    <s v=" 09.07.13"/>
    <n v="25000"/>
    <x v="0"/>
    <x v="0"/>
    <s v="2013-14"/>
    <m/>
  </r>
  <r>
    <n v="112"/>
    <s v=" 09.07.13"/>
    <x v="2"/>
    <s v="Refreshment"/>
    <s v="New Zahir Restaurant"/>
    <s v=" 12.07.13"/>
    <n v="30000"/>
    <x v="0"/>
    <x v="0"/>
    <s v="2013-14"/>
    <m/>
  </r>
  <r>
    <n v="112"/>
    <s v=" 09.07.13"/>
    <x v="2"/>
    <s v="Service &amp; repair of HP color LaserJet 4650n"/>
    <s v="Simply Computers (T) Ltd"/>
    <s v=" 26.07.13"/>
    <n v="861400"/>
    <x v="0"/>
    <x v="0"/>
    <s v="2013-14"/>
    <m/>
  </r>
  <r>
    <n v="112"/>
    <s v=" 09.07.13"/>
    <x v="2"/>
    <s v="Procure 2 Printers Toner"/>
    <m/>
    <s v="29.07.13"/>
    <n v="400000"/>
    <x v="0"/>
    <x v="0"/>
    <s v="2013-14"/>
    <m/>
  </r>
  <r>
    <n v="112"/>
    <s v=" 09.07.13"/>
    <x v="2"/>
    <s v="Refreshment"/>
    <s v="Philipo Angelo Woiso"/>
    <s v="31.07.13"/>
    <n v="23500"/>
    <x v="0"/>
    <x v="0"/>
    <s v="2013-14"/>
    <m/>
  </r>
  <r>
    <n v="112"/>
    <s v=" 09.07.13"/>
    <x v="2"/>
    <s v="Refreshment"/>
    <s v="New Zahir Restaurant"/>
    <s v="31.07.13"/>
    <n v="40000"/>
    <x v="0"/>
    <x v="0"/>
    <s v="2013-14"/>
    <m/>
  </r>
  <r>
    <n v="112"/>
    <s v=" 09.07.13"/>
    <x v="2"/>
    <s v="Service &amp; repair of Desktop Computer"/>
    <s v="Barick Computers Supplies"/>
    <s v="31.07.13"/>
    <n v="290000"/>
    <x v="0"/>
    <x v="0"/>
    <s v="2013-14"/>
    <m/>
  </r>
  <r>
    <n v="131"/>
    <s v=" 20.06.13"/>
    <x v="3"/>
    <s v="Radio Spot Airing for NTD Programm MDA"/>
    <s v="RADIO FREE AFRICA LIMITED"/>
    <s v=" 24.06.13"/>
    <n v="5989680"/>
    <x v="15"/>
    <x v="5"/>
    <s v="2013-14"/>
    <m/>
  </r>
  <r>
    <n v="132"/>
    <s v=" 20.06.13"/>
    <x v="3"/>
    <s v="TV Spot Airing for NTD Programm MDA"/>
    <s v="SAHARA MEDIA GROUP/STAR TV"/>
    <s v=" 24.06.13"/>
    <n v="6633252"/>
    <x v="15"/>
    <x v="5"/>
    <s v="2013-14"/>
    <m/>
  </r>
  <r>
    <n v="133"/>
    <s v=" 25.06.13"/>
    <x v="0"/>
    <s v="Vehicle insurance - Insurance DFP 9001 Jun 2013"/>
    <s v="Fast Insurance Agency"/>
    <s v=" 28.06.13"/>
    <n v="1440000"/>
    <x v="0"/>
    <x v="0"/>
    <s v="2013-14"/>
    <m/>
  </r>
  <r>
    <n v="134"/>
    <s v=" 25.06.13"/>
    <x v="0"/>
    <s v="Vehicle insurance - DFP 9002 Jun 2013 "/>
    <s v="Fast Insurance Agency"/>
    <s v=" 28.06.13"/>
    <n v="1440000"/>
    <x v="0"/>
    <x v="0"/>
    <s v="2013-14"/>
    <m/>
  </r>
  <r>
    <s v="Transfer 195155"/>
    <s v=" 02.07.13"/>
    <x v="8"/>
    <s v="Advocacy &amp; Social mobilization materials"/>
    <s v="ABC DIGITAL IMAGING CO. LTD"/>
    <s v=" 08.07.13"/>
    <n v="27908500"/>
    <x v="15"/>
    <x v="5"/>
    <s v="2013-14"/>
    <m/>
  </r>
  <r>
    <s v="OT13148TZ0189224"/>
    <s v=" 29.05.13"/>
    <x v="6"/>
    <s v="Transfer for NTD (MDA) to P/Schools &amp; Community in Temeke Municipal"/>
    <m/>
    <m/>
    <n v="154457500"/>
    <x v="16"/>
    <x v="2"/>
    <s v="2013-14"/>
    <m/>
  </r>
  <r>
    <s v="OT13150TZ0189661"/>
    <s v=" 30.05.13"/>
    <x v="6"/>
    <s v="Transfer for NTD Mass Drug Administration to P/Schools in Magu District"/>
    <m/>
    <m/>
    <n v="54202800"/>
    <x v="16"/>
    <x v="2"/>
    <s v="2013-14"/>
    <m/>
  </r>
  <r>
    <s v="OT1350TZ0189660"/>
    <s v=" 30.05.13"/>
    <x v="6"/>
    <s v="Transfer for NTD Mass Drug Administration to P/Schools in Sengerema District"/>
    <m/>
    <m/>
    <n v="48880000"/>
    <x v="16"/>
    <x v="2"/>
    <s v="2013-14"/>
    <m/>
  </r>
  <r>
    <s v="OT1350TZ0189658"/>
    <s v=" 30.05.13"/>
    <x v="6"/>
    <s v="Transfer for NTD (MDA) to P/Schools &amp; Community in Kinondoni Municipal"/>
    <m/>
    <m/>
    <n v="164360000"/>
    <x v="16"/>
    <x v="2"/>
    <s v="2013-14"/>
    <m/>
  </r>
  <r>
    <s v="OT13183TZ0195154"/>
    <s v=" 03.07.13"/>
    <x v="6"/>
    <s v="Transfer for NTD Mass Drug Administration to P/Schools in Ukerewe District"/>
    <m/>
    <m/>
    <n v="31362000"/>
    <x v="16"/>
    <x v="2"/>
    <s v="2013-14"/>
    <m/>
  </r>
  <r>
    <s v="OT13183TZ0195156"/>
    <s v=" 03.07.13"/>
    <x v="6"/>
    <s v="Transfer for NTD Mass Drug Administration to P/Schools in Ilemela District"/>
    <m/>
    <m/>
    <n v="27810000"/>
    <x v="16"/>
    <x v="2"/>
    <s v="2013-14"/>
    <m/>
  </r>
  <r>
    <s v="OT13183TZ0195157"/>
    <s v=" 03.07.13"/>
    <x v="6"/>
    <s v="Transfer for NTD Mass Drug Administration to P/Schools in Misungwi District"/>
    <m/>
    <m/>
    <n v="40365000"/>
    <x v="16"/>
    <x v="2"/>
    <s v="2013-14"/>
    <m/>
  </r>
  <r>
    <s v="OT13183TZ0195159"/>
    <s v=" 03.07.13"/>
    <x v="6"/>
    <s v="Transfer for NTD Mass Drug Administration to P/Schools in Kwimba District"/>
    <m/>
    <m/>
    <n v="53665000"/>
    <x v="16"/>
    <x v="2"/>
    <s v="2013-14"/>
    <m/>
  </r>
  <r>
    <s v="OT13183TZ0195158"/>
    <s v=" 03.07.13"/>
    <x v="6"/>
    <s v="Transfer for NTD Mass Drug Administration to P/Schools in Mwanza Region"/>
    <m/>
    <m/>
    <n v="5675000"/>
    <x v="16"/>
    <x v="2"/>
    <s v="2013-14"/>
    <m/>
  </r>
  <r>
    <s v="OT13183TZ0195160"/>
    <s v=" 03.07.13"/>
    <x v="6"/>
    <s v="Transfer for NTD Mass Drug Administration to P/Schools in Nyamagana District"/>
    <m/>
    <m/>
    <n v="25756000"/>
    <x v="16"/>
    <x v="2"/>
    <s v="2013-14"/>
    <m/>
  </r>
  <r>
    <n v="111"/>
    <s v=" 09.07.13"/>
    <x v="9"/>
    <s v="Imprest outstanding for NTD Mwanza Baseline survey"/>
    <m/>
    <m/>
    <n v="55184851"/>
    <x v="16"/>
    <x v="7"/>
    <s v="2013-14"/>
    <m/>
  </r>
  <r>
    <s v="Total Service Fee"/>
    <s v="31.03.11"/>
    <x v="10"/>
    <s v="Bank Charges"/>
    <m/>
    <m/>
    <n v="21000"/>
    <x v="0"/>
    <x v="0"/>
    <s v="2011-12"/>
    <m/>
  </r>
  <r>
    <s v="Total Service Fee"/>
    <s v="30.04.11"/>
    <x v="10"/>
    <s v="Bank Charges"/>
    <m/>
    <m/>
    <n v="16500"/>
    <x v="0"/>
    <x v="0"/>
    <s v="2011-12"/>
    <m/>
  </r>
  <r>
    <s v="Total Service Fee"/>
    <s v="31.05.11"/>
    <x v="10"/>
    <s v="Bank Charges"/>
    <m/>
    <m/>
    <n v="18000"/>
    <x v="0"/>
    <x v="0"/>
    <s v="2011-12"/>
    <m/>
  </r>
  <r>
    <s v="Total Service Fee"/>
    <s v="30.06.11"/>
    <x v="10"/>
    <s v="Bank Charges"/>
    <m/>
    <m/>
    <n v="63400"/>
    <x v="0"/>
    <x v="0"/>
    <s v="2011-12"/>
    <m/>
  </r>
  <r>
    <s v="Total Service Fee"/>
    <s v="31.07.11"/>
    <x v="10"/>
    <s v="Bank Charges"/>
    <m/>
    <m/>
    <n v="36000"/>
    <x v="0"/>
    <x v="0"/>
    <s v="2011-12"/>
    <m/>
  </r>
  <r>
    <s v="Total Service Fee"/>
    <s v="31.08.11"/>
    <x v="10"/>
    <s v="Bank Charges"/>
    <m/>
    <m/>
    <n v="16500"/>
    <x v="0"/>
    <x v="0"/>
    <s v="2011-12"/>
    <m/>
  </r>
  <r>
    <s v="Total Service Fee"/>
    <s v="30.09.11"/>
    <x v="10"/>
    <s v="Bank Charges"/>
    <m/>
    <m/>
    <n v="68010"/>
    <x v="0"/>
    <x v="0"/>
    <s v="2011-12"/>
    <m/>
  </r>
  <r>
    <s v="Total Service Fee"/>
    <s v="31.10.11"/>
    <x v="10"/>
    <s v="Bank Charges"/>
    <m/>
    <m/>
    <n v="16500"/>
    <x v="0"/>
    <x v="0"/>
    <s v="2011-12"/>
    <m/>
  </r>
  <r>
    <s v="Total Service Fee"/>
    <s v="30.11.11"/>
    <x v="10"/>
    <s v="Bank Charges"/>
    <m/>
    <m/>
    <n v="21000"/>
    <x v="0"/>
    <x v="0"/>
    <s v="2011-12"/>
    <m/>
  </r>
  <r>
    <s v="Total Service Fee"/>
    <s v="31.12.11"/>
    <x v="10"/>
    <s v="Bank Charges"/>
    <m/>
    <m/>
    <n v="15000"/>
    <x v="0"/>
    <x v="0"/>
    <s v="2011-12"/>
    <m/>
  </r>
  <r>
    <s v="Total Service Fee"/>
    <s v="31.01.12"/>
    <x v="10"/>
    <s v="Bank Charges"/>
    <m/>
    <m/>
    <n v="63560"/>
    <x v="0"/>
    <x v="0"/>
    <s v="2011-12"/>
    <m/>
  </r>
  <r>
    <s v="Total Service Fee"/>
    <s v="29.02.12"/>
    <x v="10"/>
    <s v="Bank Charges"/>
    <m/>
    <m/>
    <n v="57990"/>
    <x v="0"/>
    <x v="0"/>
    <s v="2011-12"/>
    <m/>
  </r>
  <r>
    <s v="Total Service Fee"/>
    <s v="31.03.12"/>
    <x v="10"/>
    <s v="Bank Charges"/>
    <m/>
    <m/>
    <n v="21000"/>
    <x v="0"/>
    <x v="0"/>
    <s v="2011-12"/>
    <m/>
  </r>
  <r>
    <s v="Total Service Fee"/>
    <s v="30.04.12"/>
    <x v="10"/>
    <s v="Bank Charges"/>
    <m/>
    <m/>
    <n v="20500"/>
    <x v="0"/>
    <x v="0"/>
    <s v="2012-13"/>
    <m/>
  </r>
  <r>
    <s v="Total Service Fee"/>
    <s v="31.05.12"/>
    <x v="10"/>
    <s v="Bank Charges"/>
    <m/>
    <m/>
    <n v="20000"/>
    <x v="0"/>
    <x v="0"/>
    <s v="2012-13"/>
    <m/>
  </r>
  <r>
    <s v="Total Service Fee"/>
    <s v="30.06.12"/>
    <x v="10"/>
    <s v="Bank Charges"/>
    <m/>
    <m/>
    <n v="32500"/>
    <x v="0"/>
    <x v="0"/>
    <s v="2012-13"/>
    <m/>
  </r>
  <r>
    <s v="Total Service Fee"/>
    <s v="31.07.12"/>
    <x v="10"/>
    <s v="Bank Charges"/>
    <m/>
    <m/>
    <n v="21000"/>
    <x v="0"/>
    <x v="0"/>
    <s v="2012-13"/>
    <m/>
  </r>
  <r>
    <s v="Total Service Fee"/>
    <s v="31.08.12"/>
    <x v="10"/>
    <s v="Bank Charges"/>
    <m/>
    <m/>
    <n v="21000"/>
    <x v="0"/>
    <x v="0"/>
    <s v="2012-13"/>
    <m/>
  </r>
  <r>
    <s v="Total Service Fee"/>
    <s v="30.09.12"/>
    <x v="10"/>
    <s v="Bank Charges"/>
    <m/>
    <m/>
    <n v="15000"/>
    <x v="0"/>
    <x v="0"/>
    <s v="2012-13"/>
    <m/>
  </r>
  <r>
    <s v="Total Service Fee"/>
    <s v="31.10.12"/>
    <x v="10"/>
    <s v="Bank Charges"/>
    <m/>
    <m/>
    <n v="21000"/>
    <x v="0"/>
    <x v="0"/>
    <s v="2012-13"/>
    <m/>
  </r>
  <r>
    <s v="Total Service Fee"/>
    <s v="30.11.12"/>
    <x v="10"/>
    <s v="Bank Charges"/>
    <m/>
    <m/>
    <n v="35500"/>
    <x v="0"/>
    <x v="0"/>
    <s v="2012-13"/>
    <m/>
  </r>
  <r>
    <s v="Total Service Fee"/>
    <s v="31.12.12"/>
    <x v="10"/>
    <s v="Bank Charges"/>
    <m/>
    <m/>
    <n v="20500"/>
    <x v="0"/>
    <x v="0"/>
    <s v="2012-13"/>
    <m/>
  </r>
  <r>
    <s v="Total Service Fee"/>
    <s v="31.01.13"/>
    <x v="10"/>
    <s v="Bank Charges"/>
    <m/>
    <m/>
    <n v="23500"/>
    <x v="0"/>
    <x v="0"/>
    <s v="2012-13"/>
    <m/>
  </r>
  <r>
    <s v="Total Service Fee"/>
    <s v="29.02.13"/>
    <x v="10"/>
    <s v="Bank Charges"/>
    <m/>
    <m/>
    <n v="21500"/>
    <x v="0"/>
    <x v="0"/>
    <s v="2012-13"/>
    <m/>
  </r>
  <r>
    <s v="Total Service Fee"/>
    <s v="31.03.13"/>
    <x v="10"/>
    <s v="Bank Charges"/>
    <m/>
    <m/>
    <n v="20000"/>
    <x v="0"/>
    <x v="0"/>
    <s v="2012-13"/>
    <m/>
  </r>
  <r>
    <s v="Total Service Fee"/>
    <s v="30.04.13"/>
    <x v="10"/>
    <s v="Bank Charges"/>
    <m/>
    <m/>
    <n v="21500"/>
    <x v="0"/>
    <x v="0"/>
    <s v="2013-14"/>
    <m/>
  </r>
  <r>
    <s v="Total Service Fee"/>
    <s v="31.05.13"/>
    <x v="10"/>
    <s v="Bank Charges"/>
    <m/>
    <m/>
    <n v="127340"/>
    <x v="0"/>
    <x v="0"/>
    <s v="2013-14"/>
    <m/>
  </r>
  <r>
    <s v="Total Service Fee"/>
    <s v="30.06.13"/>
    <x v="10"/>
    <s v="Bank Charges"/>
    <m/>
    <m/>
    <n v="21500"/>
    <x v="0"/>
    <x v="0"/>
    <s v="2013-14"/>
    <m/>
  </r>
  <r>
    <s v="Total Service Fee"/>
    <s v="31.07.13"/>
    <x v="10"/>
    <s v="Bank Charges"/>
    <m/>
    <m/>
    <n v="94000"/>
    <x v="0"/>
    <x v="0"/>
    <s v="2013-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dataField="1" numFmtId="165" showAll="0" defaultSubtotal="0"/>
    <pivotField showAll="0"/>
    <pivotField showAll="0"/>
    <pivotField axis="axisRow" showAll="0">
      <items count="6">
        <item x="3"/>
        <item x="0"/>
        <item x="2"/>
        <item x="1"/>
        <item m="1" x="4"/>
        <item t="default"/>
      </items>
    </pivotField>
    <pivotField showAll="0"/>
    <pivotField showAll="0"/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mount Tzs" fld="6" baseField="0" baseItem="0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32" firstHeaderRow="1" firstDataRow="1" firstDataCol="1"/>
  <pivotFields count="11">
    <pivotField showAll="0"/>
    <pivotField showAll="0"/>
    <pivotField showAll="0">
      <items count="7">
        <item x="5"/>
        <item x="4"/>
        <item x="2"/>
        <item x="1"/>
        <item x="3"/>
        <item x="0"/>
        <item t="default"/>
      </items>
    </pivotField>
    <pivotField axis="axisRow" showAll="0">
      <items count="25">
        <item x="17"/>
        <item x="15"/>
        <item x="18"/>
        <item x="23"/>
        <item x="0"/>
        <item x="7"/>
        <item x="13"/>
        <item x="16"/>
        <item x="19"/>
        <item x="9"/>
        <item x="1"/>
        <item x="8"/>
        <item x="6"/>
        <item x="12"/>
        <item x="21"/>
        <item x="20"/>
        <item x="14"/>
        <item x="22"/>
        <item x="2"/>
        <item x="10"/>
        <item x="11"/>
        <item x="3"/>
        <item x="5"/>
        <item x="4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</pivotFields>
  <rowFields count="2">
    <field x="10"/>
    <field x="3"/>
  </rowFields>
  <rowItems count="30">
    <i>
      <x/>
    </i>
    <i r="1">
      <x v="2"/>
    </i>
    <i r="1">
      <x v="3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>
      <x v="1"/>
    </i>
    <i r="1">
      <x v="1"/>
    </i>
    <i>
      <x v="2"/>
    </i>
    <i r="1">
      <x v="1"/>
    </i>
    <i r="1">
      <x v="4"/>
    </i>
    <i r="1">
      <x v="10"/>
    </i>
    <i r="1">
      <x v="18"/>
    </i>
    <i r="1">
      <x v="19"/>
    </i>
    <i r="1">
      <x v="20"/>
    </i>
    <i r="1">
      <x v="21"/>
    </i>
    <i r="1">
      <x v="22"/>
    </i>
    <i r="1">
      <x v="23"/>
    </i>
    <i>
      <x v="3"/>
    </i>
    <i r="1">
      <x/>
    </i>
    <i r="1">
      <x v="7"/>
    </i>
    <i r="1">
      <x v="12"/>
    </i>
    <i t="grand">
      <x/>
    </i>
  </rowItems>
  <colItems count="1">
    <i/>
  </colItems>
  <dataFields count="1">
    <dataField name="Sum of Amount Tzs" fld="6" baseField="0" baseItem="0" numFmtId="165"/>
  </dataFields>
  <formats count="2">
    <format dxfId="14">
      <pivotArea outline="0" collapsedLevelsAreSubtotals="1" fieldPosition="0"/>
    </format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23" firstHeaderRow="1" firstDataRow="1" firstDataCol="1"/>
  <pivotFields count="12">
    <pivotField showAll="0"/>
    <pivotField showAll="0"/>
    <pivotField axis="axisRow" showAll="0">
      <items count="7">
        <item x="5"/>
        <item x="4"/>
        <item x="2"/>
        <item x="1"/>
        <item x="3"/>
        <item x="0"/>
        <item t="default"/>
      </items>
    </pivotField>
    <pivotField showAll="0"/>
    <pivotField showAll="0"/>
    <pivotField showAll="0"/>
    <pivotField dataField="1" numFmtId="165" showAll="0" defaultSubtotal="0"/>
    <pivotField showAll="0"/>
    <pivotField showAll="0"/>
    <pivotField showAll="0"/>
    <pivotField showAll="0"/>
    <pivotField axis="axisRow" showAll="0">
      <items count="7">
        <item m="1" x="5"/>
        <item x="0"/>
        <item x="1"/>
        <item x="2"/>
        <item x="3"/>
        <item x="4"/>
        <item t="default"/>
      </items>
    </pivotField>
  </pivotFields>
  <rowFields count="2">
    <field x="11"/>
    <field x="2"/>
  </rowFields>
  <rowItems count="21">
    <i>
      <x v="1"/>
    </i>
    <i r="1">
      <x v="2"/>
    </i>
    <i r="1">
      <x v="3"/>
    </i>
    <i r="1">
      <x v="4"/>
    </i>
    <i r="1">
      <x v="5"/>
    </i>
    <i>
      <x v="2"/>
    </i>
    <i r="1">
      <x v="1"/>
    </i>
    <i r="1">
      <x v="2"/>
    </i>
    <i r="1">
      <x v="3"/>
    </i>
    <i r="1">
      <x v="5"/>
    </i>
    <i>
      <x v="3"/>
    </i>
    <i r="1">
      <x/>
    </i>
    <i r="1">
      <x v="2"/>
    </i>
    <i r="1">
      <x v="3"/>
    </i>
    <i r="1">
      <x v="4"/>
    </i>
    <i r="1">
      <x v="5"/>
    </i>
    <i>
      <x v="4"/>
    </i>
    <i r="1">
      <x v="1"/>
    </i>
    <i>
      <x v="5"/>
    </i>
    <i r="1">
      <x v="1"/>
    </i>
    <i t="grand">
      <x/>
    </i>
  </rowItems>
  <colItems count="1">
    <i/>
  </colItems>
  <dataFields count="1">
    <dataField name="Sum of Amount Tzs" fld="6" baseField="0" baseItem="0" numFmtId="165"/>
  </dataFields>
  <formats count="2">
    <format dxfId="12">
      <pivotArea outline="0" collapsedLevelsAreSubtotals="1" fieldPosition="0"/>
    </format>
    <format dxfId="1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/>
    <pivotField axis="axisRow" showAll="0">
      <items count="8">
        <item m="1" x="5"/>
        <item x="3"/>
        <item x="0"/>
        <item m="1" x="6"/>
        <item x="4"/>
        <item x="1"/>
        <item x="2"/>
        <item t="default"/>
      </items>
    </pivotField>
    <pivotField showAll="0"/>
    <pivotField showAll="0" defaultSubtotal="0"/>
  </pivotFields>
  <rowFields count="1">
    <field x="9"/>
  </rowFields>
  <rowItems count="6"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Sum of Amount Tzs" fld="6" baseField="0" baseItem="0" numFmtId="165"/>
  </dataFields>
  <formats count="2">
    <format dxfId="6">
      <pivotArea outline="0" collapsedLevelsAreSubtotals="1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2:E110" firstHeaderRow="1" firstDataRow="1" firstDataCol="1"/>
  <pivotFields count="13">
    <pivotField showAll="0"/>
    <pivotField showAll="0"/>
    <pivotField showAll="0"/>
    <pivotField axis="axisRow" showAll="0">
      <items count="95">
        <item x="78"/>
        <item x="13"/>
        <item x="35"/>
        <item x="32"/>
        <item x="49"/>
        <item x="36"/>
        <item x="41"/>
        <item x="52"/>
        <item x="25"/>
        <item x="67"/>
        <item x="57"/>
        <item x="39"/>
        <item x="69"/>
        <item x="50"/>
        <item x="53"/>
        <item x="38"/>
        <item x="66"/>
        <item x="27"/>
        <item x="71"/>
        <item x="73"/>
        <item m="1" x="83"/>
        <item x="31"/>
        <item x="47"/>
        <item x="59"/>
        <item x="5"/>
        <item x="0"/>
        <item x="81"/>
        <item x="2"/>
        <item x="65"/>
        <item x="63"/>
        <item x="74"/>
        <item x="62"/>
        <item x="34"/>
        <item x="8"/>
        <item m="1" x="90"/>
        <item x="23"/>
        <item x="77"/>
        <item x="33"/>
        <item x="44"/>
        <item x="45"/>
        <item x="43"/>
        <item x="6"/>
        <item x="80"/>
        <item x="11"/>
        <item x="40"/>
        <item x="58"/>
        <item x="26"/>
        <item m="1" x="85"/>
        <item x="28"/>
        <item x="19"/>
        <item x="68"/>
        <item x="46"/>
        <item x="15"/>
        <item x="61"/>
        <item x="79"/>
        <item x="76"/>
        <item x="37"/>
        <item x="18"/>
        <item x="7"/>
        <item x="12"/>
        <item x="51"/>
        <item x="64"/>
        <item x="4"/>
        <item m="1" x="89"/>
        <item m="1" x="84"/>
        <item m="1" x="92"/>
        <item m="1" x="91"/>
        <item x="14"/>
        <item x="70"/>
        <item x="22"/>
        <item x="10"/>
        <item x="29"/>
        <item x="75"/>
        <item x="54"/>
        <item x="24"/>
        <item m="1" x="87"/>
        <item x="60"/>
        <item x="9"/>
        <item x="30"/>
        <item m="1" x="82"/>
        <item x="16"/>
        <item x="55"/>
        <item x="20"/>
        <item x="21"/>
        <item x="17"/>
        <item x="1"/>
        <item m="1" x="88"/>
        <item x="42"/>
        <item x="48"/>
        <item x="3"/>
        <item m="1" x="86"/>
        <item m="1" x="93"/>
        <item x="56"/>
        <item x="72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showAll="0"/>
    <pivotField axis="axisRow" showAll="0" defaultSubtotal="0">
      <items count="5">
        <item x="0"/>
        <item x="2"/>
        <item x="1"/>
        <item x="3"/>
        <item x="4"/>
      </items>
    </pivotField>
  </pivotFields>
  <rowFields count="2">
    <field x="12"/>
    <field x="3"/>
  </rowFields>
  <rowItems count="108">
    <i>
      <x/>
    </i>
    <i r="1">
      <x/>
    </i>
    <i r="1">
      <x v="1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6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7"/>
    </i>
    <i r="1">
      <x v="88"/>
    </i>
    <i r="1">
      <x v="89"/>
    </i>
    <i r="1">
      <x v="92"/>
    </i>
    <i>
      <x v="1"/>
    </i>
    <i r="1">
      <x v="5"/>
    </i>
    <i r="1">
      <x v="7"/>
    </i>
    <i r="1">
      <x v="46"/>
    </i>
    <i r="1">
      <x v="62"/>
    </i>
    <i>
      <x v="2"/>
    </i>
    <i r="1">
      <x v="2"/>
    </i>
    <i r="1">
      <x v="3"/>
    </i>
    <i r="1">
      <x v="8"/>
    </i>
    <i r="1">
      <x v="37"/>
    </i>
    <i>
      <x v="3"/>
    </i>
    <i r="1">
      <x v="7"/>
    </i>
    <i r="1">
      <x v="13"/>
    </i>
    <i r="1">
      <x v="14"/>
    </i>
    <i r="1">
      <x v="25"/>
    </i>
    <i r="1">
      <x v="33"/>
    </i>
    <i r="1">
      <x v="46"/>
    </i>
    <i r="1">
      <x v="60"/>
    </i>
    <i r="1">
      <x v="70"/>
    </i>
    <i>
      <x v="4"/>
    </i>
    <i r="1">
      <x v="6"/>
    </i>
    <i r="1">
      <x v="9"/>
    </i>
    <i r="1">
      <x v="14"/>
    </i>
    <i r="1">
      <x v="16"/>
    </i>
    <i r="1">
      <x v="19"/>
    </i>
    <i r="1">
      <x v="22"/>
    </i>
    <i r="1">
      <x v="25"/>
    </i>
    <i r="1">
      <x v="26"/>
    </i>
    <i r="1">
      <x v="28"/>
    </i>
    <i r="1">
      <x v="29"/>
    </i>
    <i r="1">
      <x v="33"/>
    </i>
    <i r="1">
      <x v="46"/>
    </i>
    <i r="1">
      <x v="50"/>
    </i>
    <i r="1">
      <x v="57"/>
    </i>
    <i r="1">
      <x v="60"/>
    </i>
    <i r="1">
      <x v="70"/>
    </i>
    <i r="1">
      <x v="93"/>
    </i>
    <i t="grand">
      <x/>
    </i>
  </rowItems>
  <colItems count="1">
    <i/>
  </colItems>
  <dataFields count="1">
    <dataField name="Sum of Amount Tzs" fld="6" baseField="0" baseItem="0" numFmtId="165"/>
  </dataFields>
  <formats count="3">
    <format dxfId="9">
      <pivotArea outline="0" collapsedLevelsAreSubtotals="1" fieldPosition="0"/>
    </format>
    <format dxfId="8">
      <pivotArea type="all" dataOnly="0" outline="0" fieldPosition="0"/>
    </format>
    <format dxfId="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G79" firstHeaderRow="1" firstDataRow="1" firstDataCol="1"/>
  <pivotFields count="11">
    <pivotField showAll="0"/>
    <pivotField showAll="0"/>
    <pivotField axis="axisRow" showAll="0">
      <items count="12">
        <item x="10"/>
        <item x="9"/>
        <item x="3"/>
        <item x="4"/>
        <item x="5"/>
        <item x="7"/>
        <item x="6"/>
        <item x="8"/>
        <item x="1"/>
        <item x="2"/>
        <item x="0"/>
        <item t="default"/>
      </items>
    </pivotField>
    <pivotField showAll="0"/>
    <pivotField showAll="0"/>
    <pivotField showAll="0"/>
    <pivotField dataField="1" numFmtId="165" showAll="0"/>
    <pivotField axis="axisRow" showAll="0">
      <items count="18">
        <item x="1"/>
        <item x="13"/>
        <item x="16"/>
        <item x="2"/>
        <item x="4"/>
        <item x="14"/>
        <item x="5"/>
        <item x="6"/>
        <item x="12"/>
        <item x="10"/>
        <item x="7"/>
        <item x="8"/>
        <item x="9"/>
        <item x="0"/>
        <item x="15"/>
        <item x="3"/>
        <item x="11"/>
        <item t="default"/>
      </items>
    </pivotField>
    <pivotField axis="axisRow" showAll="0">
      <items count="10">
        <item x="6"/>
        <item x="0"/>
        <item x="1"/>
        <item x="7"/>
        <item x="2"/>
        <item x="8"/>
        <item x="3"/>
        <item x="5"/>
        <item x="4"/>
        <item t="default"/>
      </items>
    </pivotField>
    <pivotField showAll="0"/>
    <pivotField showAll="0"/>
  </pivotFields>
  <rowFields count="3">
    <field x="8"/>
    <field x="7"/>
    <field x="2"/>
  </rowFields>
  <rowItems count="77">
    <i>
      <x/>
    </i>
    <i r="1">
      <x v="8"/>
    </i>
    <i r="2">
      <x v="2"/>
    </i>
    <i r="2">
      <x v="8"/>
    </i>
    <i r="1">
      <x v="9"/>
    </i>
    <i r="2">
      <x v="8"/>
    </i>
    <i r="2">
      <x v="9"/>
    </i>
    <i>
      <x v="1"/>
    </i>
    <i r="1">
      <x v="13"/>
    </i>
    <i r="2">
      <x/>
    </i>
    <i r="2">
      <x v="2"/>
    </i>
    <i r="2">
      <x v="8"/>
    </i>
    <i r="2">
      <x v="9"/>
    </i>
    <i r="2">
      <x v="10"/>
    </i>
    <i r="1">
      <x v="15"/>
    </i>
    <i r="2">
      <x v="8"/>
    </i>
    <i>
      <x v="2"/>
    </i>
    <i r="1">
      <x/>
    </i>
    <i r="2">
      <x v="3"/>
    </i>
    <i r="2">
      <x v="4"/>
    </i>
    <i r="2">
      <x v="9"/>
    </i>
    <i r="1">
      <x v="10"/>
    </i>
    <i r="2">
      <x v="8"/>
    </i>
    <i r="2">
      <x v="10"/>
    </i>
    <i r="1">
      <x v="16"/>
    </i>
    <i r="2">
      <x v="8"/>
    </i>
    <i r="2">
      <x v="10"/>
    </i>
    <i>
      <x v="3"/>
    </i>
    <i r="1">
      <x v="1"/>
    </i>
    <i r="2">
      <x v="2"/>
    </i>
    <i r="2">
      <x v="5"/>
    </i>
    <i r="2">
      <x v="8"/>
    </i>
    <i r="2">
      <x v="9"/>
    </i>
    <i r="2">
      <x v="10"/>
    </i>
    <i r="1">
      <x v="2"/>
    </i>
    <i r="2">
      <x v="1"/>
    </i>
    <i>
      <x v="4"/>
    </i>
    <i r="1">
      <x v="2"/>
    </i>
    <i r="2">
      <x v="6"/>
    </i>
    <i r="1">
      <x v="3"/>
    </i>
    <i r="2">
      <x v="6"/>
    </i>
    <i r="1">
      <x v="12"/>
    </i>
    <i r="2">
      <x v="2"/>
    </i>
    <i>
      <x v="5"/>
    </i>
    <i r="1">
      <x v="5"/>
    </i>
    <i r="2">
      <x v="8"/>
    </i>
    <i r="2">
      <x v="9"/>
    </i>
    <i r="2">
      <x v="10"/>
    </i>
    <i>
      <x v="6"/>
    </i>
    <i r="1">
      <x v="4"/>
    </i>
    <i r="2">
      <x v="2"/>
    </i>
    <i r="2">
      <x v="8"/>
    </i>
    <i r="2">
      <x v="9"/>
    </i>
    <i r="2">
      <x v="10"/>
    </i>
    <i r="1">
      <x v="7"/>
    </i>
    <i r="2">
      <x v="2"/>
    </i>
    <i r="2">
      <x v="8"/>
    </i>
    <i r="2">
      <x v="9"/>
    </i>
    <i r="2">
      <x v="10"/>
    </i>
    <i>
      <x v="7"/>
    </i>
    <i r="1">
      <x v="11"/>
    </i>
    <i r="2">
      <x v="2"/>
    </i>
    <i r="1">
      <x v="14"/>
    </i>
    <i r="2">
      <x v="2"/>
    </i>
    <i r="2">
      <x v="7"/>
    </i>
    <i>
      <x v="8"/>
    </i>
    <i r="1">
      <x v="6"/>
    </i>
    <i r="2">
      <x v="2"/>
    </i>
    <i r="2">
      <x v="8"/>
    </i>
    <i r="2">
      <x v="9"/>
    </i>
    <i r="2">
      <x v="10"/>
    </i>
    <i r="1">
      <x v="15"/>
    </i>
    <i r="2">
      <x v="2"/>
    </i>
    <i r="2">
      <x v="8"/>
    </i>
    <i r="2">
      <x v="9"/>
    </i>
    <i r="2">
      <x v="10"/>
    </i>
    <i t="grand">
      <x/>
    </i>
  </rowItems>
  <colItems count="1">
    <i/>
  </colItems>
  <dataFields count="1">
    <dataField name="Sum of Amount Tzs" fld="6" baseField="0" baseItem="0" numFmtId="165"/>
  </dataFields>
  <formats count="2">
    <format dxfId="1">
      <pivotArea outline="0" collapsedLevelsAreSubtotals="1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outline="1" outlineData="1" compactData="0" multipleFieldFilters="0">
  <location ref="A2:D71" firstHeaderRow="1" firstDataRow="1" firstDataCol="3"/>
  <pivotFields count="10">
    <pivotField compact="0" subtotalTop="0" showAll="0"/>
    <pivotField compact="0" subtotalTop="0" showAll="0"/>
    <pivotField compact="0" subtotalTop="0" showAll="0">
      <items count="12">
        <item x="10"/>
        <item x="9"/>
        <item x="3"/>
        <item x="4"/>
        <item x="5"/>
        <item x="7"/>
        <item x="6"/>
        <item x="8"/>
        <item x="1"/>
        <item x="2"/>
        <item x="0"/>
        <item t="default"/>
      </items>
    </pivotField>
    <pivotField compact="0" subtotalTop="0" showAll="0"/>
    <pivotField compact="0" subtotalTop="0" showAll="0"/>
    <pivotField compact="0" subtotalTop="0" showAll="0"/>
    <pivotField dataField="1" compact="0" numFmtId="165" subtotalTop="0" showAll="0"/>
    <pivotField axis="axisRow" compact="0" subtotalTop="0" showAll="0">
      <items count="18">
        <item x="1"/>
        <item x="13"/>
        <item x="16"/>
        <item x="2"/>
        <item x="4"/>
        <item x="14"/>
        <item x="5"/>
        <item x="6"/>
        <item x="12"/>
        <item x="10"/>
        <item x="7"/>
        <item x="8"/>
        <item x="9"/>
        <item x="0"/>
        <item x="15"/>
        <item x="3"/>
        <item x="11"/>
        <item t="default"/>
      </items>
    </pivotField>
    <pivotField axis="axisRow" compact="0" subtotalTop="0" showAll="0">
      <items count="10">
        <item x="6"/>
        <item x="0"/>
        <item x="1"/>
        <item x="7"/>
        <item x="2"/>
        <item x="8"/>
        <item x="3"/>
        <item x="5"/>
        <item x="4"/>
        <item t="default"/>
      </items>
    </pivotField>
    <pivotField axis="axisRow" compact="0" subtotalTop="0" showAll="0">
      <items count="4">
        <item x="0"/>
        <item x="1"/>
        <item x="2"/>
        <item t="default"/>
      </items>
    </pivotField>
  </pivotFields>
  <rowFields count="3">
    <field x="9"/>
    <field x="7"/>
    <field x="8"/>
  </rowFields>
  <rowItems count="69">
    <i>
      <x/>
    </i>
    <i r="1">
      <x/>
    </i>
    <i r="2">
      <x v="2"/>
    </i>
    <i t="default" r="1">
      <x/>
    </i>
    <i r="1">
      <x v="13"/>
    </i>
    <i r="2">
      <x v="1"/>
    </i>
    <i t="default" r="1">
      <x v="13"/>
    </i>
    <i t="default">
      <x/>
    </i>
    <i>
      <x v="1"/>
    </i>
    <i r="1">
      <x/>
    </i>
    <i r="2">
      <x v="2"/>
    </i>
    <i t="default" r="1">
      <x/>
    </i>
    <i r="1">
      <x v="3"/>
    </i>
    <i r="2">
      <x v="4"/>
    </i>
    <i t="default" r="1">
      <x v="3"/>
    </i>
    <i r="1">
      <x v="4"/>
    </i>
    <i r="2">
      <x v="6"/>
    </i>
    <i t="default" r="1">
      <x v="4"/>
    </i>
    <i r="1">
      <x v="13"/>
    </i>
    <i r="2">
      <x v="1"/>
    </i>
    <i t="default" r="1">
      <x v="13"/>
    </i>
    <i r="1">
      <x v="15"/>
    </i>
    <i r="2">
      <x v="1"/>
    </i>
    <i r="2">
      <x v="8"/>
    </i>
    <i t="default" r="1">
      <x v="15"/>
    </i>
    <i t="default">
      <x v="1"/>
    </i>
    <i>
      <x v="2"/>
    </i>
    <i r="1">
      <x v="1"/>
    </i>
    <i r="2">
      <x v="3"/>
    </i>
    <i t="default" r="1">
      <x v="1"/>
    </i>
    <i r="1">
      <x v="2"/>
    </i>
    <i r="2">
      <x v="3"/>
    </i>
    <i r="2">
      <x v="4"/>
    </i>
    <i t="default" r="1">
      <x v="2"/>
    </i>
    <i r="1">
      <x v="5"/>
    </i>
    <i r="2">
      <x v="5"/>
    </i>
    <i t="default" r="1">
      <x v="5"/>
    </i>
    <i r="1">
      <x v="6"/>
    </i>
    <i r="2">
      <x v="8"/>
    </i>
    <i t="default" r="1">
      <x v="6"/>
    </i>
    <i r="1">
      <x v="7"/>
    </i>
    <i r="2">
      <x v="6"/>
    </i>
    <i t="default" r="1">
      <x v="7"/>
    </i>
    <i r="1">
      <x v="8"/>
    </i>
    <i r="2">
      <x/>
    </i>
    <i t="default" r="1">
      <x v="8"/>
    </i>
    <i r="1">
      <x v="9"/>
    </i>
    <i r="2">
      <x/>
    </i>
    <i t="default" r="1">
      <x v="9"/>
    </i>
    <i r="1">
      <x v="10"/>
    </i>
    <i r="2">
      <x v="2"/>
    </i>
    <i t="default" r="1">
      <x v="10"/>
    </i>
    <i r="1">
      <x v="11"/>
    </i>
    <i r="2">
      <x v="7"/>
    </i>
    <i t="default" r="1">
      <x v="11"/>
    </i>
    <i r="1">
      <x v="12"/>
    </i>
    <i r="2">
      <x v="4"/>
    </i>
    <i t="default" r="1">
      <x v="12"/>
    </i>
    <i r="1">
      <x v="13"/>
    </i>
    <i r="2">
      <x v="1"/>
    </i>
    <i t="default" r="1">
      <x v="13"/>
    </i>
    <i r="1">
      <x v="14"/>
    </i>
    <i r="2">
      <x v="7"/>
    </i>
    <i t="default" r="1">
      <x v="14"/>
    </i>
    <i r="1">
      <x v="16"/>
    </i>
    <i r="2">
      <x v="2"/>
    </i>
    <i t="default" r="1">
      <x v="16"/>
    </i>
    <i t="default">
      <x v="2"/>
    </i>
    <i t="grand">
      <x/>
    </i>
  </rowItems>
  <colItems count="1">
    <i/>
  </colItems>
  <dataFields count="1">
    <dataField name="Sum of Amount Tzs" fld="6" baseField="0" baseItem="0" numFmtId="165"/>
  </dataFields>
  <formats count="3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fi--didef2/sci/SCI%20-%20post%203%20June%202011/Current%20programmes/DFID/ICOSA/Annual%20workplans/FY2%202011-2012/Tanzania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Relationship Id="rId2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fi--didef2/sci/SCI%20-%20post%203%20June%202011/Current%20programmes/DFID/ICOSA/Annual%20workplans/FY3%20%202012-13/Budgets/Amended%20Budget%20August%202012/TANZANIA%20activity%20budget%20v2.xl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../../../../fi--didef2/sci/SCI%20-%20post%203%20June%202011/Current%20programmes/DFID/ICOSA/Annual%20workplans/FY3%20%202012-13/Budgets/Amended%20Budget%20August%202012/TANZANIA%20activity%20budget%20v2.xls" TargetMode="External"/><Relationship Id="rId2" Type="http://schemas.openxmlformats.org/officeDocument/2006/relationships/hyperlink" Target="../../../../fi--didef2/sci/SCI%20-%20post%203%20June%202011/Current%20programmes/DFID/ICOSA/Annual%20workplans/FY2%202011-2012/Tanzani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5"/>
  <sheetViews>
    <sheetView workbookViewId="0">
      <pane ySplit="3" topLeftCell="A17" activePane="bottomLeft" state="frozen"/>
      <selection activeCell="F18" sqref="F18"/>
      <selection pane="bottomLeft" activeCell="B32" sqref="B32:B34"/>
    </sheetView>
  </sheetViews>
  <sheetFormatPr baseColWidth="10" defaultColWidth="8.83203125" defaultRowHeight="14" x14ac:dyDescent="0"/>
  <cols>
    <col min="1" max="1" width="45.1640625" style="5" customWidth="1"/>
    <col min="2" max="2" width="9" style="5" bestFit="1" customWidth="1"/>
    <col min="3" max="3" width="10.1640625" style="5" bestFit="1" customWidth="1"/>
    <col min="4" max="4" width="11.5" style="5" hidden="1" customWidth="1"/>
    <col min="5" max="6" width="0" style="5" hidden="1" customWidth="1"/>
    <col min="7" max="7" width="18.5" style="5" customWidth="1"/>
    <col min="8" max="251" width="8.83203125" style="5"/>
    <col min="252" max="252" width="45.1640625" style="5" customWidth="1"/>
    <col min="253" max="253" width="22" style="5" customWidth="1"/>
    <col min="254" max="254" width="8.83203125" style="5"/>
    <col min="255" max="255" width="9.1640625" style="5" customWidth="1"/>
    <col min="256" max="257" width="0" style="5" hidden="1" customWidth="1"/>
    <col min="258" max="507" width="8.83203125" style="5"/>
    <col min="508" max="508" width="45.1640625" style="5" customWidth="1"/>
    <col min="509" max="509" width="22" style="5" customWidth="1"/>
    <col min="510" max="510" width="8.83203125" style="5"/>
    <col min="511" max="511" width="9.1640625" style="5" customWidth="1"/>
    <col min="512" max="513" width="0" style="5" hidden="1" customWidth="1"/>
    <col min="514" max="763" width="8.83203125" style="5"/>
    <col min="764" max="764" width="45.1640625" style="5" customWidth="1"/>
    <col min="765" max="765" width="22" style="5" customWidth="1"/>
    <col min="766" max="766" width="8.83203125" style="5"/>
    <col min="767" max="767" width="9.1640625" style="5" customWidth="1"/>
    <col min="768" max="769" width="0" style="5" hidden="1" customWidth="1"/>
    <col min="770" max="1019" width="8.83203125" style="5"/>
    <col min="1020" max="1020" width="45.1640625" style="5" customWidth="1"/>
    <col min="1021" max="1021" width="22" style="5" customWidth="1"/>
    <col min="1022" max="1022" width="8.83203125" style="5"/>
    <col min="1023" max="1023" width="9.1640625" style="5" customWidth="1"/>
    <col min="1024" max="1025" width="0" style="5" hidden="1" customWidth="1"/>
    <col min="1026" max="1275" width="8.83203125" style="5"/>
    <col min="1276" max="1276" width="45.1640625" style="5" customWidth="1"/>
    <col min="1277" max="1277" width="22" style="5" customWidth="1"/>
    <col min="1278" max="1278" width="8.83203125" style="5"/>
    <col min="1279" max="1279" width="9.1640625" style="5" customWidth="1"/>
    <col min="1280" max="1281" width="0" style="5" hidden="1" customWidth="1"/>
    <col min="1282" max="1531" width="8.83203125" style="5"/>
    <col min="1532" max="1532" width="45.1640625" style="5" customWidth="1"/>
    <col min="1533" max="1533" width="22" style="5" customWidth="1"/>
    <col min="1534" max="1534" width="8.83203125" style="5"/>
    <col min="1535" max="1535" width="9.1640625" style="5" customWidth="1"/>
    <col min="1536" max="1537" width="0" style="5" hidden="1" customWidth="1"/>
    <col min="1538" max="1787" width="8.83203125" style="5"/>
    <col min="1788" max="1788" width="45.1640625" style="5" customWidth="1"/>
    <col min="1789" max="1789" width="22" style="5" customWidth="1"/>
    <col min="1790" max="1790" width="8.83203125" style="5"/>
    <col min="1791" max="1791" width="9.1640625" style="5" customWidth="1"/>
    <col min="1792" max="1793" width="0" style="5" hidden="1" customWidth="1"/>
    <col min="1794" max="2043" width="8.83203125" style="5"/>
    <col min="2044" max="2044" width="45.1640625" style="5" customWidth="1"/>
    <col min="2045" max="2045" width="22" style="5" customWidth="1"/>
    <col min="2046" max="2046" width="8.83203125" style="5"/>
    <col min="2047" max="2047" width="9.1640625" style="5" customWidth="1"/>
    <col min="2048" max="2049" width="0" style="5" hidden="1" customWidth="1"/>
    <col min="2050" max="2299" width="8.83203125" style="5"/>
    <col min="2300" max="2300" width="45.1640625" style="5" customWidth="1"/>
    <col min="2301" max="2301" width="22" style="5" customWidth="1"/>
    <col min="2302" max="2302" width="8.83203125" style="5"/>
    <col min="2303" max="2303" width="9.1640625" style="5" customWidth="1"/>
    <col min="2304" max="2305" width="0" style="5" hidden="1" customWidth="1"/>
    <col min="2306" max="2555" width="8.83203125" style="5"/>
    <col min="2556" max="2556" width="45.1640625" style="5" customWidth="1"/>
    <col min="2557" max="2557" width="22" style="5" customWidth="1"/>
    <col min="2558" max="2558" width="8.83203125" style="5"/>
    <col min="2559" max="2559" width="9.1640625" style="5" customWidth="1"/>
    <col min="2560" max="2561" width="0" style="5" hidden="1" customWidth="1"/>
    <col min="2562" max="2811" width="8.83203125" style="5"/>
    <col min="2812" max="2812" width="45.1640625" style="5" customWidth="1"/>
    <col min="2813" max="2813" width="22" style="5" customWidth="1"/>
    <col min="2814" max="2814" width="8.83203125" style="5"/>
    <col min="2815" max="2815" width="9.1640625" style="5" customWidth="1"/>
    <col min="2816" max="2817" width="0" style="5" hidden="1" customWidth="1"/>
    <col min="2818" max="3067" width="8.83203125" style="5"/>
    <col min="3068" max="3068" width="45.1640625" style="5" customWidth="1"/>
    <col min="3069" max="3069" width="22" style="5" customWidth="1"/>
    <col min="3070" max="3070" width="8.83203125" style="5"/>
    <col min="3071" max="3071" width="9.1640625" style="5" customWidth="1"/>
    <col min="3072" max="3073" width="0" style="5" hidden="1" customWidth="1"/>
    <col min="3074" max="3323" width="8.83203125" style="5"/>
    <col min="3324" max="3324" width="45.1640625" style="5" customWidth="1"/>
    <col min="3325" max="3325" width="22" style="5" customWidth="1"/>
    <col min="3326" max="3326" width="8.83203125" style="5"/>
    <col min="3327" max="3327" width="9.1640625" style="5" customWidth="1"/>
    <col min="3328" max="3329" width="0" style="5" hidden="1" customWidth="1"/>
    <col min="3330" max="3579" width="8.83203125" style="5"/>
    <col min="3580" max="3580" width="45.1640625" style="5" customWidth="1"/>
    <col min="3581" max="3581" width="22" style="5" customWidth="1"/>
    <col min="3582" max="3582" width="8.83203125" style="5"/>
    <col min="3583" max="3583" width="9.1640625" style="5" customWidth="1"/>
    <col min="3584" max="3585" width="0" style="5" hidden="1" customWidth="1"/>
    <col min="3586" max="3835" width="8.83203125" style="5"/>
    <col min="3836" max="3836" width="45.1640625" style="5" customWidth="1"/>
    <col min="3837" max="3837" width="22" style="5" customWidth="1"/>
    <col min="3838" max="3838" width="8.83203125" style="5"/>
    <col min="3839" max="3839" width="9.1640625" style="5" customWidth="1"/>
    <col min="3840" max="3841" width="0" style="5" hidden="1" customWidth="1"/>
    <col min="3842" max="4091" width="8.83203125" style="5"/>
    <col min="4092" max="4092" width="45.1640625" style="5" customWidth="1"/>
    <col min="4093" max="4093" width="22" style="5" customWidth="1"/>
    <col min="4094" max="4094" width="8.83203125" style="5"/>
    <col min="4095" max="4095" width="9.1640625" style="5" customWidth="1"/>
    <col min="4096" max="4097" width="0" style="5" hidden="1" customWidth="1"/>
    <col min="4098" max="4347" width="8.83203125" style="5"/>
    <col min="4348" max="4348" width="45.1640625" style="5" customWidth="1"/>
    <col min="4349" max="4349" width="22" style="5" customWidth="1"/>
    <col min="4350" max="4350" width="8.83203125" style="5"/>
    <col min="4351" max="4351" width="9.1640625" style="5" customWidth="1"/>
    <col min="4352" max="4353" width="0" style="5" hidden="1" customWidth="1"/>
    <col min="4354" max="4603" width="8.83203125" style="5"/>
    <col min="4604" max="4604" width="45.1640625" style="5" customWidth="1"/>
    <col min="4605" max="4605" width="22" style="5" customWidth="1"/>
    <col min="4606" max="4606" width="8.83203125" style="5"/>
    <col min="4607" max="4607" width="9.1640625" style="5" customWidth="1"/>
    <col min="4608" max="4609" width="0" style="5" hidden="1" customWidth="1"/>
    <col min="4610" max="4859" width="8.83203125" style="5"/>
    <col min="4860" max="4860" width="45.1640625" style="5" customWidth="1"/>
    <col min="4861" max="4861" width="22" style="5" customWidth="1"/>
    <col min="4862" max="4862" width="8.83203125" style="5"/>
    <col min="4863" max="4863" width="9.1640625" style="5" customWidth="1"/>
    <col min="4864" max="4865" width="0" style="5" hidden="1" customWidth="1"/>
    <col min="4866" max="5115" width="8.83203125" style="5"/>
    <col min="5116" max="5116" width="45.1640625" style="5" customWidth="1"/>
    <col min="5117" max="5117" width="22" style="5" customWidth="1"/>
    <col min="5118" max="5118" width="8.83203125" style="5"/>
    <col min="5119" max="5119" width="9.1640625" style="5" customWidth="1"/>
    <col min="5120" max="5121" width="0" style="5" hidden="1" customWidth="1"/>
    <col min="5122" max="5371" width="8.83203125" style="5"/>
    <col min="5372" max="5372" width="45.1640625" style="5" customWidth="1"/>
    <col min="5373" max="5373" width="22" style="5" customWidth="1"/>
    <col min="5374" max="5374" width="8.83203125" style="5"/>
    <col min="5375" max="5375" width="9.1640625" style="5" customWidth="1"/>
    <col min="5376" max="5377" width="0" style="5" hidden="1" customWidth="1"/>
    <col min="5378" max="5627" width="8.83203125" style="5"/>
    <col min="5628" max="5628" width="45.1640625" style="5" customWidth="1"/>
    <col min="5629" max="5629" width="22" style="5" customWidth="1"/>
    <col min="5630" max="5630" width="8.83203125" style="5"/>
    <col min="5631" max="5631" width="9.1640625" style="5" customWidth="1"/>
    <col min="5632" max="5633" width="0" style="5" hidden="1" customWidth="1"/>
    <col min="5634" max="5883" width="8.83203125" style="5"/>
    <col min="5884" max="5884" width="45.1640625" style="5" customWidth="1"/>
    <col min="5885" max="5885" width="22" style="5" customWidth="1"/>
    <col min="5886" max="5886" width="8.83203125" style="5"/>
    <col min="5887" max="5887" width="9.1640625" style="5" customWidth="1"/>
    <col min="5888" max="5889" width="0" style="5" hidden="1" customWidth="1"/>
    <col min="5890" max="6139" width="8.83203125" style="5"/>
    <col min="6140" max="6140" width="45.1640625" style="5" customWidth="1"/>
    <col min="6141" max="6141" width="22" style="5" customWidth="1"/>
    <col min="6142" max="6142" width="8.83203125" style="5"/>
    <col min="6143" max="6143" width="9.1640625" style="5" customWidth="1"/>
    <col min="6144" max="6145" width="0" style="5" hidden="1" customWidth="1"/>
    <col min="6146" max="6395" width="8.83203125" style="5"/>
    <col min="6396" max="6396" width="45.1640625" style="5" customWidth="1"/>
    <col min="6397" max="6397" width="22" style="5" customWidth="1"/>
    <col min="6398" max="6398" width="8.83203125" style="5"/>
    <col min="6399" max="6399" width="9.1640625" style="5" customWidth="1"/>
    <col min="6400" max="6401" width="0" style="5" hidden="1" customWidth="1"/>
    <col min="6402" max="6651" width="8.83203125" style="5"/>
    <col min="6652" max="6652" width="45.1640625" style="5" customWidth="1"/>
    <col min="6653" max="6653" width="22" style="5" customWidth="1"/>
    <col min="6654" max="6654" width="8.83203125" style="5"/>
    <col min="6655" max="6655" width="9.1640625" style="5" customWidth="1"/>
    <col min="6656" max="6657" width="0" style="5" hidden="1" customWidth="1"/>
    <col min="6658" max="6907" width="8.83203125" style="5"/>
    <col min="6908" max="6908" width="45.1640625" style="5" customWidth="1"/>
    <col min="6909" max="6909" width="22" style="5" customWidth="1"/>
    <col min="6910" max="6910" width="8.83203125" style="5"/>
    <col min="6911" max="6911" width="9.1640625" style="5" customWidth="1"/>
    <col min="6912" max="6913" width="0" style="5" hidden="1" customWidth="1"/>
    <col min="6914" max="7163" width="8.83203125" style="5"/>
    <col min="7164" max="7164" width="45.1640625" style="5" customWidth="1"/>
    <col min="7165" max="7165" width="22" style="5" customWidth="1"/>
    <col min="7166" max="7166" width="8.83203125" style="5"/>
    <col min="7167" max="7167" width="9.1640625" style="5" customWidth="1"/>
    <col min="7168" max="7169" width="0" style="5" hidden="1" customWidth="1"/>
    <col min="7170" max="7419" width="8.83203125" style="5"/>
    <col min="7420" max="7420" width="45.1640625" style="5" customWidth="1"/>
    <col min="7421" max="7421" width="22" style="5" customWidth="1"/>
    <col min="7422" max="7422" width="8.83203125" style="5"/>
    <col min="7423" max="7423" width="9.1640625" style="5" customWidth="1"/>
    <col min="7424" max="7425" width="0" style="5" hidden="1" customWidth="1"/>
    <col min="7426" max="7675" width="8.83203125" style="5"/>
    <col min="7676" max="7676" width="45.1640625" style="5" customWidth="1"/>
    <col min="7677" max="7677" width="22" style="5" customWidth="1"/>
    <col min="7678" max="7678" width="8.83203125" style="5"/>
    <col min="7679" max="7679" width="9.1640625" style="5" customWidth="1"/>
    <col min="7680" max="7681" width="0" style="5" hidden="1" customWidth="1"/>
    <col min="7682" max="7931" width="8.83203125" style="5"/>
    <col min="7932" max="7932" width="45.1640625" style="5" customWidth="1"/>
    <col min="7933" max="7933" width="22" style="5" customWidth="1"/>
    <col min="7934" max="7934" width="8.83203125" style="5"/>
    <col min="7935" max="7935" width="9.1640625" style="5" customWidth="1"/>
    <col min="7936" max="7937" width="0" style="5" hidden="1" customWidth="1"/>
    <col min="7938" max="8187" width="8.83203125" style="5"/>
    <col min="8188" max="8188" width="45.1640625" style="5" customWidth="1"/>
    <col min="8189" max="8189" width="22" style="5" customWidth="1"/>
    <col min="8190" max="8190" width="8.83203125" style="5"/>
    <col min="8191" max="8191" width="9.1640625" style="5" customWidth="1"/>
    <col min="8192" max="8193" width="0" style="5" hidden="1" customWidth="1"/>
    <col min="8194" max="8443" width="8.83203125" style="5"/>
    <col min="8444" max="8444" width="45.1640625" style="5" customWidth="1"/>
    <col min="8445" max="8445" width="22" style="5" customWidth="1"/>
    <col min="8446" max="8446" width="8.83203125" style="5"/>
    <col min="8447" max="8447" width="9.1640625" style="5" customWidth="1"/>
    <col min="8448" max="8449" width="0" style="5" hidden="1" customWidth="1"/>
    <col min="8450" max="8699" width="8.83203125" style="5"/>
    <col min="8700" max="8700" width="45.1640625" style="5" customWidth="1"/>
    <col min="8701" max="8701" width="22" style="5" customWidth="1"/>
    <col min="8702" max="8702" width="8.83203125" style="5"/>
    <col min="8703" max="8703" width="9.1640625" style="5" customWidth="1"/>
    <col min="8704" max="8705" width="0" style="5" hidden="1" customWidth="1"/>
    <col min="8706" max="8955" width="8.83203125" style="5"/>
    <col min="8956" max="8956" width="45.1640625" style="5" customWidth="1"/>
    <col min="8957" max="8957" width="22" style="5" customWidth="1"/>
    <col min="8958" max="8958" width="8.83203125" style="5"/>
    <col min="8959" max="8959" width="9.1640625" style="5" customWidth="1"/>
    <col min="8960" max="8961" width="0" style="5" hidden="1" customWidth="1"/>
    <col min="8962" max="9211" width="8.83203125" style="5"/>
    <col min="9212" max="9212" width="45.1640625" style="5" customWidth="1"/>
    <col min="9213" max="9213" width="22" style="5" customWidth="1"/>
    <col min="9214" max="9214" width="8.83203125" style="5"/>
    <col min="9215" max="9215" width="9.1640625" style="5" customWidth="1"/>
    <col min="9216" max="9217" width="0" style="5" hidden="1" customWidth="1"/>
    <col min="9218" max="9467" width="8.83203125" style="5"/>
    <col min="9468" max="9468" width="45.1640625" style="5" customWidth="1"/>
    <col min="9469" max="9469" width="22" style="5" customWidth="1"/>
    <col min="9470" max="9470" width="8.83203125" style="5"/>
    <col min="9471" max="9471" width="9.1640625" style="5" customWidth="1"/>
    <col min="9472" max="9473" width="0" style="5" hidden="1" customWidth="1"/>
    <col min="9474" max="9723" width="8.83203125" style="5"/>
    <col min="9724" max="9724" width="45.1640625" style="5" customWidth="1"/>
    <col min="9725" max="9725" width="22" style="5" customWidth="1"/>
    <col min="9726" max="9726" width="8.83203125" style="5"/>
    <col min="9727" max="9727" width="9.1640625" style="5" customWidth="1"/>
    <col min="9728" max="9729" width="0" style="5" hidden="1" customWidth="1"/>
    <col min="9730" max="9979" width="8.83203125" style="5"/>
    <col min="9980" max="9980" width="45.1640625" style="5" customWidth="1"/>
    <col min="9981" max="9981" width="22" style="5" customWidth="1"/>
    <col min="9982" max="9982" width="8.83203125" style="5"/>
    <col min="9983" max="9983" width="9.1640625" style="5" customWidth="1"/>
    <col min="9984" max="9985" width="0" style="5" hidden="1" customWidth="1"/>
    <col min="9986" max="10235" width="8.83203125" style="5"/>
    <col min="10236" max="10236" width="45.1640625" style="5" customWidth="1"/>
    <col min="10237" max="10237" width="22" style="5" customWidth="1"/>
    <col min="10238" max="10238" width="8.83203125" style="5"/>
    <col min="10239" max="10239" width="9.1640625" style="5" customWidth="1"/>
    <col min="10240" max="10241" width="0" style="5" hidden="1" customWidth="1"/>
    <col min="10242" max="10491" width="8.83203125" style="5"/>
    <col min="10492" max="10492" width="45.1640625" style="5" customWidth="1"/>
    <col min="10493" max="10493" width="22" style="5" customWidth="1"/>
    <col min="10494" max="10494" width="8.83203125" style="5"/>
    <col min="10495" max="10495" width="9.1640625" style="5" customWidth="1"/>
    <col min="10496" max="10497" width="0" style="5" hidden="1" customWidth="1"/>
    <col min="10498" max="10747" width="8.83203125" style="5"/>
    <col min="10748" max="10748" width="45.1640625" style="5" customWidth="1"/>
    <col min="10749" max="10749" width="22" style="5" customWidth="1"/>
    <col min="10750" max="10750" width="8.83203125" style="5"/>
    <col min="10751" max="10751" width="9.1640625" style="5" customWidth="1"/>
    <col min="10752" max="10753" width="0" style="5" hidden="1" customWidth="1"/>
    <col min="10754" max="11003" width="8.83203125" style="5"/>
    <col min="11004" max="11004" width="45.1640625" style="5" customWidth="1"/>
    <col min="11005" max="11005" width="22" style="5" customWidth="1"/>
    <col min="11006" max="11006" width="8.83203125" style="5"/>
    <col min="11007" max="11007" width="9.1640625" style="5" customWidth="1"/>
    <col min="11008" max="11009" width="0" style="5" hidden="1" customWidth="1"/>
    <col min="11010" max="11259" width="8.83203125" style="5"/>
    <col min="11260" max="11260" width="45.1640625" style="5" customWidth="1"/>
    <col min="11261" max="11261" width="22" style="5" customWidth="1"/>
    <col min="11262" max="11262" width="8.83203125" style="5"/>
    <col min="11263" max="11263" width="9.1640625" style="5" customWidth="1"/>
    <col min="11264" max="11265" width="0" style="5" hidden="1" customWidth="1"/>
    <col min="11266" max="11515" width="8.83203125" style="5"/>
    <col min="11516" max="11516" width="45.1640625" style="5" customWidth="1"/>
    <col min="11517" max="11517" width="22" style="5" customWidth="1"/>
    <col min="11518" max="11518" width="8.83203125" style="5"/>
    <col min="11519" max="11519" width="9.1640625" style="5" customWidth="1"/>
    <col min="11520" max="11521" width="0" style="5" hidden="1" customWidth="1"/>
    <col min="11522" max="11771" width="8.83203125" style="5"/>
    <col min="11772" max="11772" width="45.1640625" style="5" customWidth="1"/>
    <col min="11773" max="11773" width="22" style="5" customWidth="1"/>
    <col min="11774" max="11774" width="8.83203125" style="5"/>
    <col min="11775" max="11775" width="9.1640625" style="5" customWidth="1"/>
    <col min="11776" max="11777" width="0" style="5" hidden="1" customWidth="1"/>
    <col min="11778" max="12027" width="8.83203125" style="5"/>
    <col min="12028" max="12028" width="45.1640625" style="5" customWidth="1"/>
    <col min="12029" max="12029" width="22" style="5" customWidth="1"/>
    <col min="12030" max="12030" width="8.83203125" style="5"/>
    <col min="12031" max="12031" width="9.1640625" style="5" customWidth="1"/>
    <col min="12032" max="12033" width="0" style="5" hidden="1" customWidth="1"/>
    <col min="12034" max="12283" width="8.83203125" style="5"/>
    <col min="12284" max="12284" width="45.1640625" style="5" customWidth="1"/>
    <col min="12285" max="12285" width="22" style="5" customWidth="1"/>
    <col min="12286" max="12286" width="8.83203125" style="5"/>
    <col min="12287" max="12287" width="9.1640625" style="5" customWidth="1"/>
    <col min="12288" max="12289" width="0" style="5" hidden="1" customWidth="1"/>
    <col min="12290" max="12539" width="8.83203125" style="5"/>
    <col min="12540" max="12540" width="45.1640625" style="5" customWidth="1"/>
    <col min="12541" max="12541" width="22" style="5" customWidth="1"/>
    <col min="12542" max="12542" width="8.83203125" style="5"/>
    <col min="12543" max="12543" width="9.1640625" style="5" customWidth="1"/>
    <col min="12544" max="12545" width="0" style="5" hidden="1" customWidth="1"/>
    <col min="12546" max="12795" width="8.83203125" style="5"/>
    <col min="12796" max="12796" width="45.1640625" style="5" customWidth="1"/>
    <col min="12797" max="12797" width="22" style="5" customWidth="1"/>
    <col min="12798" max="12798" width="8.83203125" style="5"/>
    <col min="12799" max="12799" width="9.1640625" style="5" customWidth="1"/>
    <col min="12800" max="12801" width="0" style="5" hidden="1" customWidth="1"/>
    <col min="12802" max="13051" width="8.83203125" style="5"/>
    <col min="13052" max="13052" width="45.1640625" style="5" customWidth="1"/>
    <col min="13053" max="13053" width="22" style="5" customWidth="1"/>
    <col min="13054" max="13054" width="8.83203125" style="5"/>
    <col min="13055" max="13055" width="9.1640625" style="5" customWidth="1"/>
    <col min="13056" max="13057" width="0" style="5" hidden="1" customWidth="1"/>
    <col min="13058" max="13307" width="8.83203125" style="5"/>
    <col min="13308" max="13308" width="45.1640625" style="5" customWidth="1"/>
    <col min="13309" max="13309" width="22" style="5" customWidth="1"/>
    <col min="13310" max="13310" width="8.83203125" style="5"/>
    <col min="13311" max="13311" width="9.1640625" style="5" customWidth="1"/>
    <col min="13312" max="13313" width="0" style="5" hidden="1" customWidth="1"/>
    <col min="13314" max="13563" width="8.83203125" style="5"/>
    <col min="13564" max="13564" width="45.1640625" style="5" customWidth="1"/>
    <col min="13565" max="13565" width="22" style="5" customWidth="1"/>
    <col min="13566" max="13566" width="8.83203125" style="5"/>
    <col min="13567" max="13567" width="9.1640625" style="5" customWidth="1"/>
    <col min="13568" max="13569" width="0" style="5" hidden="1" customWidth="1"/>
    <col min="13570" max="13819" width="8.83203125" style="5"/>
    <col min="13820" max="13820" width="45.1640625" style="5" customWidth="1"/>
    <col min="13821" max="13821" width="22" style="5" customWidth="1"/>
    <col min="13822" max="13822" width="8.83203125" style="5"/>
    <col min="13823" max="13823" width="9.1640625" style="5" customWidth="1"/>
    <col min="13824" max="13825" width="0" style="5" hidden="1" customWidth="1"/>
    <col min="13826" max="14075" width="8.83203125" style="5"/>
    <col min="14076" max="14076" width="45.1640625" style="5" customWidth="1"/>
    <col min="14077" max="14077" width="22" style="5" customWidth="1"/>
    <col min="14078" max="14078" width="8.83203125" style="5"/>
    <col min="14079" max="14079" width="9.1640625" style="5" customWidth="1"/>
    <col min="14080" max="14081" width="0" style="5" hidden="1" customWidth="1"/>
    <col min="14082" max="14331" width="8.83203125" style="5"/>
    <col min="14332" max="14332" width="45.1640625" style="5" customWidth="1"/>
    <col min="14333" max="14333" width="22" style="5" customWidth="1"/>
    <col min="14334" max="14334" width="8.83203125" style="5"/>
    <col min="14335" max="14335" width="9.1640625" style="5" customWidth="1"/>
    <col min="14336" max="14337" width="0" style="5" hidden="1" customWidth="1"/>
    <col min="14338" max="14587" width="8.83203125" style="5"/>
    <col min="14588" max="14588" width="45.1640625" style="5" customWidth="1"/>
    <col min="14589" max="14589" width="22" style="5" customWidth="1"/>
    <col min="14590" max="14590" width="8.83203125" style="5"/>
    <col min="14591" max="14591" width="9.1640625" style="5" customWidth="1"/>
    <col min="14592" max="14593" width="0" style="5" hidden="1" customWidth="1"/>
    <col min="14594" max="14843" width="8.83203125" style="5"/>
    <col min="14844" max="14844" width="45.1640625" style="5" customWidth="1"/>
    <col min="14845" max="14845" width="22" style="5" customWidth="1"/>
    <col min="14846" max="14846" width="8.83203125" style="5"/>
    <col min="14847" max="14847" width="9.1640625" style="5" customWidth="1"/>
    <col min="14848" max="14849" width="0" style="5" hidden="1" customWidth="1"/>
    <col min="14850" max="15099" width="8.83203125" style="5"/>
    <col min="15100" max="15100" width="45.1640625" style="5" customWidth="1"/>
    <col min="15101" max="15101" width="22" style="5" customWidth="1"/>
    <col min="15102" max="15102" width="8.83203125" style="5"/>
    <col min="15103" max="15103" width="9.1640625" style="5" customWidth="1"/>
    <col min="15104" max="15105" width="0" style="5" hidden="1" customWidth="1"/>
    <col min="15106" max="15355" width="8.83203125" style="5"/>
    <col min="15356" max="15356" width="45.1640625" style="5" customWidth="1"/>
    <col min="15357" max="15357" width="22" style="5" customWidth="1"/>
    <col min="15358" max="15358" width="8.83203125" style="5"/>
    <col min="15359" max="15359" width="9.1640625" style="5" customWidth="1"/>
    <col min="15360" max="15361" width="0" style="5" hidden="1" customWidth="1"/>
    <col min="15362" max="15611" width="8.83203125" style="5"/>
    <col min="15612" max="15612" width="45.1640625" style="5" customWidth="1"/>
    <col min="15613" max="15613" width="22" style="5" customWidth="1"/>
    <col min="15614" max="15614" width="8.83203125" style="5"/>
    <col min="15615" max="15615" width="9.1640625" style="5" customWidth="1"/>
    <col min="15616" max="15617" width="0" style="5" hidden="1" customWidth="1"/>
    <col min="15618" max="15867" width="8.83203125" style="5"/>
    <col min="15868" max="15868" width="45.1640625" style="5" customWidth="1"/>
    <col min="15869" max="15869" width="22" style="5" customWidth="1"/>
    <col min="15870" max="15870" width="8.83203125" style="5"/>
    <col min="15871" max="15871" width="9.1640625" style="5" customWidth="1"/>
    <col min="15872" max="15873" width="0" style="5" hidden="1" customWidth="1"/>
    <col min="15874" max="16123" width="8.83203125" style="5"/>
    <col min="16124" max="16124" width="45.1640625" style="5" customWidth="1"/>
    <col min="16125" max="16125" width="22" style="5" customWidth="1"/>
    <col min="16126" max="16126" width="8.83203125" style="5"/>
    <col min="16127" max="16127" width="9.1640625" style="5" customWidth="1"/>
    <col min="16128" max="16129" width="0" style="5" hidden="1" customWidth="1"/>
    <col min="16130" max="16384" width="8.83203125" style="5"/>
  </cols>
  <sheetData>
    <row r="1" spans="1:5">
      <c r="A1" s="199" t="s">
        <v>86</v>
      </c>
      <c r="B1" s="200"/>
      <c r="C1" s="200"/>
      <c r="D1" s="200"/>
      <c r="E1" s="201"/>
    </row>
    <row r="2" spans="1:5">
      <c r="A2" s="202" t="s">
        <v>82</v>
      </c>
      <c r="B2" s="203"/>
      <c r="C2" s="22" t="s">
        <v>84</v>
      </c>
      <c r="D2" s="22" t="s">
        <v>87</v>
      </c>
      <c r="E2" s="22" t="s">
        <v>85</v>
      </c>
    </row>
    <row r="3" spans="1:5" s="13" customFormat="1">
      <c r="A3" s="23" t="s">
        <v>88</v>
      </c>
      <c r="B3" s="45" t="s">
        <v>119</v>
      </c>
      <c r="C3" s="45" t="s">
        <v>120</v>
      </c>
      <c r="D3" s="47"/>
    </row>
    <row r="4" spans="1:5" ht="28">
      <c r="A4" s="19" t="s">
        <v>52</v>
      </c>
      <c r="B4" s="29"/>
      <c r="C4" s="24"/>
      <c r="D4" s="24"/>
    </row>
    <row r="5" spans="1:5">
      <c r="A5" s="14" t="s">
        <v>53</v>
      </c>
      <c r="B5" s="30">
        <v>0</v>
      </c>
      <c r="C5" s="196">
        <f>GETPIVOTDATA("Amount Tzs",PivotB!$A$1,"Budget Category1","Priority areas identified through mapping of infected populations")</f>
        <v>15356333</v>
      </c>
      <c r="D5" s="196">
        <f>B5-C5</f>
        <v>-15356333</v>
      </c>
    </row>
    <row r="6" spans="1:5">
      <c r="A6" s="14" t="s">
        <v>54</v>
      </c>
      <c r="B6" s="30">
        <v>0</v>
      </c>
      <c r="C6" s="197"/>
      <c r="D6" s="197">
        <f t="shared" ref="D6:D7" si="0">B6-C6</f>
        <v>0</v>
      </c>
    </row>
    <row r="7" spans="1:5" s="13" customFormat="1">
      <c r="A7" s="14" t="s">
        <v>55</v>
      </c>
      <c r="B7" s="30">
        <v>37500</v>
      </c>
      <c r="C7" s="198"/>
      <c r="D7" s="198">
        <f t="shared" si="0"/>
        <v>37500</v>
      </c>
      <c r="E7" s="5"/>
    </row>
    <row r="8" spans="1:5" s="13" customFormat="1">
      <c r="A8" s="20" t="s">
        <v>56</v>
      </c>
      <c r="B8" s="31">
        <f>SUM(B5:B7)</f>
        <v>37500</v>
      </c>
      <c r="C8" s="31">
        <f>SUM(C5:C7)</f>
        <v>15356333</v>
      </c>
      <c r="D8" s="31">
        <f>SUM(D5:D7)</f>
        <v>-15318833</v>
      </c>
    </row>
    <row r="9" spans="1:5">
      <c r="A9" s="14"/>
      <c r="B9" s="30"/>
      <c r="C9" s="30"/>
      <c r="D9" s="30"/>
    </row>
    <row r="10" spans="1:5">
      <c r="A10" s="19" t="s">
        <v>57</v>
      </c>
      <c r="B10" s="30"/>
      <c r="C10" s="30"/>
      <c r="D10" s="30"/>
    </row>
    <row r="11" spans="1:5">
      <c r="A11" s="14" t="s">
        <v>58</v>
      </c>
      <c r="B11" s="30">
        <v>0</v>
      </c>
      <c r="C11" s="30"/>
      <c r="D11" s="30">
        <f t="shared" ref="D11:D14" si="1">B11-C11</f>
        <v>0</v>
      </c>
    </row>
    <row r="12" spans="1:5">
      <c r="A12" s="14" t="s">
        <v>59</v>
      </c>
      <c r="B12" s="30">
        <v>3000</v>
      </c>
      <c r="C12" s="30"/>
      <c r="D12" s="30">
        <f t="shared" si="1"/>
        <v>3000</v>
      </c>
    </row>
    <row r="13" spans="1:5">
      <c r="A13" s="14" t="s">
        <v>60</v>
      </c>
      <c r="B13" s="30">
        <v>0</v>
      </c>
      <c r="C13" s="30"/>
      <c r="D13" s="30">
        <f t="shared" si="1"/>
        <v>0</v>
      </c>
    </row>
    <row r="14" spans="1:5">
      <c r="A14" s="14" t="s">
        <v>61</v>
      </c>
      <c r="B14" s="30">
        <v>20000</v>
      </c>
      <c r="C14" s="30">
        <f>GETPIVOTDATA("Amount Tzs",PivotB!$A$1,"Budget Category1","Programme office support")</f>
        <v>6943667</v>
      </c>
      <c r="D14" s="30">
        <f t="shared" si="1"/>
        <v>-6923667</v>
      </c>
    </row>
    <row r="15" spans="1:5" s="13" customFormat="1">
      <c r="A15" s="20" t="s">
        <v>62</v>
      </c>
      <c r="B15" s="31">
        <f>SUM(B11:B14)</f>
        <v>23000</v>
      </c>
      <c r="C15" s="31">
        <f t="shared" ref="C15:D15" si="2">SUM(C11:C14)</f>
        <v>6943667</v>
      </c>
      <c r="D15" s="31">
        <f t="shared" si="2"/>
        <v>-6920667</v>
      </c>
    </row>
    <row r="16" spans="1:5">
      <c r="A16" s="14"/>
      <c r="B16" s="30"/>
      <c r="C16" s="30"/>
      <c r="D16" s="30"/>
    </row>
    <row r="17" spans="1:4" ht="28">
      <c r="A17" s="19" t="s">
        <v>63</v>
      </c>
      <c r="B17" s="30"/>
      <c r="C17" s="30"/>
      <c r="D17" s="30"/>
    </row>
    <row r="18" spans="1:4">
      <c r="A18" s="14" t="s">
        <v>64</v>
      </c>
      <c r="B18" s="30">
        <v>0</v>
      </c>
      <c r="C18" s="30"/>
      <c r="D18" s="30">
        <f t="shared" ref="D18:D19" si="3">B18-C18</f>
        <v>0</v>
      </c>
    </row>
    <row r="19" spans="1:4">
      <c r="A19" s="14" t="s">
        <v>65</v>
      </c>
      <c r="B19" s="30">
        <v>6000</v>
      </c>
      <c r="C19" s="30">
        <f>GETPIVOTDATA("Amount Tzs",PivotB!$A$1,"Budget Category1","Drug Supply Chain")</f>
        <v>1059410.3399999999</v>
      </c>
      <c r="D19" s="30">
        <f t="shared" si="3"/>
        <v>-1053410.3399999999</v>
      </c>
    </row>
    <row r="20" spans="1:4" s="13" customFormat="1">
      <c r="A20" s="20" t="s">
        <v>66</v>
      </c>
      <c r="B20" s="31">
        <f>SUM(B18:B19)</f>
        <v>6000</v>
      </c>
      <c r="C20" s="31">
        <f>SUM(C18:C19)</f>
        <v>1059410.3399999999</v>
      </c>
      <c r="D20" s="31">
        <f>SUM(D18:D19)</f>
        <v>-1053410.3399999999</v>
      </c>
    </row>
    <row r="21" spans="1:4">
      <c r="A21" s="14"/>
      <c r="B21" s="30"/>
      <c r="C21" s="30"/>
      <c r="D21" s="30"/>
    </row>
    <row r="22" spans="1:4">
      <c r="A22" s="19" t="s">
        <v>67</v>
      </c>
      <c r="B22" s="30"/>
      <c r="C22" s="30"/>
      <c r="D22" s="30"/>
    </row>
    <row r="23" spans="1:4">
      <c r="A23" s="14" t="s">
        <v>68</v>
      </c>
      <c r="B23" s="30">
        <v>25000</v>
      </c>
      <c r="C23" s="196">
        <f>GETPIVOTDATA("Amount Tzs",PivotB!$A$1,"Budget Category1","Project countries implementing MDA")</f>
        <v>17885000</v>
      </c>
      <c r="D23" s="196">
        <f>SUM(B23:B27)-C23</f>
        <v>-17586989</v>
      </c>
    </row>
    <row r="24" spans="1:4">
      <c r="A24" s="14" t="s">
        <v>69</v>
      </c>
      <c r="B24" s="30">
        <v>257386</v>
      </c>
      <c r="C24" s="197"/>
      <c r="D24" s="197"/>
    </row>
    <row r="25" spans="1:4">
      <c r="A25" s="14" t="s">
        <v>70</v>
      </c>
      <c r="B25" s="30">
        <v>12500</v>
      </c>
      <c r="C25" s="197"/>
      <c r="D25" s="197"/>
    </row>
    <row r="26" spans="1:4">
      <c r="A26" s="14" t="s">
        <v>71</v>
      </c>
      <c r="B26" s="30">
        <v>3125</v>
      </c>
      <c r="C26" s="197"/>
      <c r="D26" s="197"/>
    </row>
    <row r="27" spans="1:4">
      <c r="A27" s="14" t="s">
        <v>72</v>
      </c>
      <c r="B27" s="30">
        <v>0</v>
      </c>
      <c r="C27" s="198"/>
      <c r="D27" s="198"/>
    </row>
    <row r="28" spans="1:4" s="13" customFormat="1">
      <c r="A28" s="20" t="s">
        <v>73</v>
      </c>
      <c r="B28" s="31">
        <f>SUM(B23:B27)</f>
        <v>298011</v>
      </c>
      <c r="C28" s="31">
        <f>SUM(C23:C27)</f>
        <v>17885000</v>
      </c>
      <c r="D28" s="31">
        <f>SUM(D23:D27)</f>
        <v>-17586989</v>
      </c>
    </row>
    <row r="29" spans="1:4">
      <c r="A29" s="14"/>
      <c r="B29" s="30"/>
      <c r="C29" s="30"/>
      <c r="D29" s="30"/>
    </row>
    <row r="30" spans="1:4" ht="28">
      <c r="A30" s="19" t="s">
        <v>74</v>
      </c>
      <c r="B30" s="30"/>
      <c r="C30" s="30"/>
      <c r="D30" s="30"/>
    </row>
    <row r="31" spans="1:4">
      <c r="A31" s="21" t="s">
        <v>75</v>
      </c>
      <c r="B31" s="30">
        <v>0</v>
      </c>
      <c r="C31" s="30"/>
      <c r="D31" s="30">
        <f t="shared" ref="D31:D34" si="4">B31-C31</f>
        <v>0</v>
      </c>
    </row>
    <row r="32" spans="1:4">
      <c r="A32" s="14" t="s">
        <v>76</v>
      </c>
      <c r="B32" s="30">
        <v>3000</v>
      </c>
      <c r="C32" s="30"/>
      <c r="D32" s="30">
        <f t="shared" si="4"/>
        <v>3000</v>
      </c>
    </row>
    <row r="33" spans="1:5">
      <c r="A33" s="14" t="s">
        <v>77</v>
      </c>
      <c r="B33" s="30">
        <v>10000</v>
      </c>
      <c r="C33" s="30"/>
      <c r="D33" s="30">
        <f t="shared" si="4"/>
        <v>10000</v>
      </c>
    </row>
    <row r="34" spans="1:5">
      <c r="A34" s="14" t="s">
        <v>78</v>
      </c>
      <c r="B34" s="30">
        <v>4000</v>
      </c>
      <c r="C34" s="30"/>
      <c r="D34" s="30">
        <f t="shared" si="4"/>
        <v>4000</v>
      </c>
    </row>
    <row r="35" spans="1:5" s="13" customFormat="1">
      <c r="A35" s="20" t="s">
        <v>79</v>
      </c>
      <c r="B35" s="31">
        <f>SUM(B31:B34)</f>
        <v>17000</v>
      </c>
      <c r="C35" s="31">
        <f>SUM(C31:C34)</f>
        <v>0</v>
      </c>
      <c r="D35" s="31">
        <f>SUM(D31:D34)</f>
        <v>17000</v>
      </c>
    </row>
    <row r="36" spans="1:5" s="13" customFormat="1">
      <c r="A36" s="14"/>
      <c r="B36" s="30"/>
      <c r="C36" s="30"/>
      <c r="D36" s="30"/>
      <c r="E36" s="5"/>
    </row>
    <row r="37" spans="1:5" s="13" customFormat="1">
      <c r="A37" s="18" t="s">
        <v>80</v>
      </c>
      <c r="B37" s="31">
        <f>B8+B15+B20+B28+B35</f>
        <v>381511</v>
      </c>
      <c r="C37" s="31">
        <f t="shared" ref="C37:D37" si="5">C8+C15+C20+C28+C35</f>
        <v>41244410.340000004</v>
      </c>
      <c r="D37" s="31">
        <f t="shared" si="5"/>
        <v>-40862899.340000004</v>
      </c>
    </row>
    <row r="38" spans="1:5" ht="15" hidden="1" customHeight="1">
      <c r="A38" s="14"/>
      <c r="B38" s="24"/>
      <c r="C38" s="25"/>
      <c r="D38" s="24"/>
    </row>
    <row r="39" spans="1:5" ht="15" hidden="1" customHeight="1">
      <c r="A39" s="14"/>
      <c r="B39" s="24"/>
      <c r="C39" s="24"/>
      <c r="D39" s="24"/>
    </row>
    <row r="40" spans="1:5" ht="15" hidden="1" customHeight="1">
      <c r="A40" s="20" t="s">
        <v>81</v>
      </c>
      <c r="B40" s="24"/>
      <c r="C40" s="24"/>
      <c r="D40" s="24"/>
    </row>
    <row r="41" spans="1:5" ht="15.75" hidden="1" customHeight="1">
      <c r="A41" s="20" t="s">
        <v>82</v>
      </c>
      <c r="B41" s="24"/>
      <c r="C41" s="24"/>
      <c r="D41" s="24"/>
    </row>
    <row r="42" spans="1:5" ht="15" hidden="1" customHeight="1">
      <c r="A42" s="20" t="s">
        <v>83</v>
      </c>
      <c r="B42" s="25">
        <v>381511</v>
      </c>
      <c r="C42" s="24"/>
      <c r="D42" s="24"/>
    </row>
    <row r="44" spans="1:5">
      <c r="A44" s="34" t="s">
        <v>103</v>
      </c>
    </row>
    <row r="45" spans="1:5">
      <c r="A45" s="38" t="s">
        <v>134</v>
      </c>
    </row>
    <row r="46" spans="1:5">
      <c r="A46" s="38" t="s">
        <v>105</v>
      </c>
    </row>
    <row r="47" spans="1:5">
      <c r="A47" s="38" t="s">
        <v>104</v>
      </c>
    </row>
    <row r="49" spans="1:1">
      <c r="A49" s="35" t="s">
        <v>106</v>
      </c>
    </row>
    <row r="50" spans="1:1">
      <c r="A50" s="36" t="s">
        <v>107</v>
      </c>
    </row>
    <row r="51" spans="1:1">
      <c r="A51" s="36" t="s">
        <v>108</v>
      </c>
    </row>
    <row r="52" spans="1:1">
      <c r="A52" s="36" t="s">
        <v>109</v>
      </c>
    </row>
    <row r="54" spans="1:1">
      <c r="A54" s="35" t="s">
        <v>111</v>
      </c>
    </row>
    <row r="55" spans="1:1" hidden="1">
      <c r="A55" s="37" t="s">
        <v>110</v>
      </c>
    </row>
  </sheetData>
  <mergeCells count="6">
    <mergeCell ref="C23:C27"/>
    <mergeCell ref="D23:D27"/>
    <mergeCell ref="C5:C7"/>
    <mergeCell ref="D5:D7"/>
    <mergeCell ref="A1:E1"/>
    <mergeCell ref="A2:B2"/>
  </mergeCells>
  <hyperlinks>
    <hyperlink ref="A55" r:id="rId1"/>
  </hyperlinks>
  <printOptions horizontalCentered="1" gridLines="1"/>
  <pageMargins left="0.70866141732283472" right="0.70866141732283472" top="0.15748031496062992" bottom="0" header="0.31496062992125984" footer="0.31496062992125984"/>
  <pageSetup paperSize="9" orientation="portrait"/>
  <headerFooter>
    <oddFooter>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D1" workbookViewId="0">
      <pane ySplit="2" topLeftCell="A12" activePane="bottomLeft" state="frozen"/>
      <selection pane="bottomLeft" activeCell="D75" sqref="D75"/>
    </sheetView>
  </sheetViews>
  <sheetFormatPr baseColWidth="10" defaultColWidth="8.83203125" defaultRowHeight="14" x14ac:dyDescent="0"/>
  <cols>
    <col min="1" max="1" width="12.5" bestFit="1" customWidth="1"/>
    <col min="2" max="2" width="50.6640625" style="128" bestFit="1" customWidth="1"/>
    <col min="3" max="3" width="25.5" bestFit="1" customWidth="1"/>
    <col min="4" max="4" width="19.5" bestFit="1" customWidth="1"/>
    <col min="5" max="5" width="2.83203125" customWidth="1"/>
    <col min="6" max="6" width="49.5" customWidth="1"/>
    <col min="7" max="7" width="18.1640625" bestFit="1" customWidth="1"/>
  </cols>
  <sheetData>
    <row r="1" spans="1:7">
      <c r="A1" s="238" t="s">
        <v>818</v>
      </c>
      <c r="B1" s="238"/>
      <c r="C1" s="238"/>
      <c r="D1" s="238"/>
      <c r="F1" s="238" t="s">
        <v>817</v>
      </c>
      <c r="G1" s="238"/>
    </row>
    <row r="2" spans="1:7">
      <c r="A2" s="142" t="s">
        <v>779</v>
      </c>
      <c r="B2" s="142" t="s">
        <v>778</v>
      </c>
      <c r="C2" s="142" t="s">
        <v>777</v>
      </c>
      <c r="D2" s="145" t="s">
        <v>116</v>
      </c>
      <c r="F2" s="142" t="s">
        <v>94</v>
      </c>
      <c r="G2" s="143" t="s">
        <v>116</v>
      </c>
    </row>
    <row r="3" spans="1:7">
      <c r="A3" s="143" t="s">
        <v>780</v>
      </c>
      <c r="B3" s="143"/>
      <c r="C3" s="143"/>
      <c r="D3" s="145"/>
      <c r="F3" s="144" t="s">
        <v>136</v>
      </c>
      <c r="G3" s="145">
        <v>6060000</v>
      </c>
    </row>
    <row r="4" spans="1:7">
      <c r="A4" s="143"/>
      <c r="B4" s="143" t="s">
        <v>784</v>
      </c>
      <c r="C4" s="143"/>
      <c r="D4" s="145"/>
      <c r="F4" s="146" t="s">
        <v>794</v>
      </c>
      <c r="G4" s="145">
        <v>2350000</v>
      </c>
    </row>
    <row r="5" spans="1:7">
      <c r="A5" s="143"/>
      <c r="B5" s="143"/>
      <c r="C5" s="143" t="s">
        <v>495</v>
      </c>
      <c r="D5" s="145">
        <v>1059410.3399999999</v>
      </c>
      <c r="F5" s="190" t="s">
        <v>174</v>
      </c>
      <c r="G5" s="145">
        <v>10000</v>
      </c>
    </row>
    <row r="6" spans="1:7">
      <c r="A6" s="143"/>
      <c r="B6" s="143" t="s">
        <v>797</v>
      </c>
      <c r="C6" s="143"/>
      <c r="D6" s="145">
        <v>1059410.3399999999</v>
      </c>
      <c r="F6" s="190" t="s">
        <v>25</v>
      </c>
      <c r="G6" s="145">
        <v>2340000</v>
      </c>
    </row>
    <row r="7" spans="1:7">
      <c r="A7" s="143"/>
      <c r="B7" s="143" t="s">
        <v>783</v>
      </c>
      <c r="C7" s="143"/>
      <c r="D7" s="145"/>
      <c r="F7" s="146" t="s">
        <v>792</v>
      </c>
      <c r="G7" s="145">
        <v>3710000</v>
      </c>
    </row>
    <row r="8" spans="1:7">
      <c r="A8" s="143"/>
      <c r="B8" s="143"/>
      <c r="C8" s="143" t="s">
        <v>97</v>
      </c>
      <c r="D8" s="145">
        <v>67089460</v>
      </c>
      <c r="F8" s="190" t="s">
        <v>25</v>
      </c>
      <c r="G8" s="145">
        <v>3100000</v>
      </c>
    </row>
    <row r="9" spans="1:7">
      <c r="A9" s="143"/>
      <c r="B9" s="143" t="s">
        <v>798</v>
      </c>
      <c r="C9" s="143"/>
      <c r="D9" s="145">
        <v>67089460</v>
      </c>
      <c r="F9" s="190" t="s">
        <v>29</v>
      </c>
      <c r="G9" s="145">
        <v>610000</v>
      </c>
    </row>
    <row r="10" spans="1:7">
      <c r="A10" s="143" t="s">
        <v>799</v>
      </c>
      <c r="B10" s="143"/>
      <c r="C10" s="143"/>
      <c r="D10" s="145">
        <v>68148870.340000004</v>
      </c>
      <c r="F10" s="144" t="s">
        <v>97</v>
      </c>
      <c r="G10" s="145">
        <v>171668250</v>
      </c>
    </row>
    <row r="11" spans="1:7">
      <c r="A11" s="143" t="s">
        <v>781</v>
      </c>
      <c r="B11" s="143"/>
      <c r="C11" s="143"/>
      <c r="D11" s="145"/>
      <c r="F11" s="146" t="s">
        <v>783</v>
      </c>
      <c r="G11" s="145">
        <v>169268250</v>
      </c>
    </row>
    <row r="12" spans="1:7">
      <c r="A12" s="143"/>
      <c r="B12" s="143" t="s">
        <v>784</v>
      </c>
      <c r="C12" s="143"/>
      <c r="D12" s="145"/>
      <c r="F12" s="190" t="s">
        <v>751</v>
      </c>
      <c r="G12" s="145">
        <v>970800</v>
      </c>
    </row>
    <row r="13" spans="1:7">
      <c r="A13" s="143"/>
      <c r="B13" s="143"/>
      <c r="C13" s="143" t="s">
        <v>495</v>
      </c>
      <c r="D13" s="145">
        <v>23427635.199999999</v>
      </c>
      <c r="F13" s="190" t="s">
        <v>174</v>
      </c>
      <c r="G13" s="145">
        <v>14497067</v>
      </c>
    </row>
    <row r="14" spans="1:7">
      <c r="A14" s="143"/>
      <c r="B14" s="143" t="s">
        <v>797</v>
      </c>
      <c r="C14" s="143"/>
      <c r="D14" s="145">
        <v>23427635.199999999</v>
      </c>
      <c r="F14" s="190" t="s">
        <v>25</v>
      </c>
      <c r="G14" s="145">
        <v>75315000</v>
      </c>
    </row>
    <row r="15" spans="1:7">
      <c r="A15" s="143"/>
      <c r="B15" s="143" t="s">
        <v>785</v>
      </c>
      <c r="C15" s="143"/>
      <c r="D15" s="145"/>
      <c r="F15" s="190" t="s">
        <v>29</v>
      </c>
      <c r="G15" s="145">
        <v>22654522.309999999</v>
      </c>
    </row>
    <row r="16" spans="1:7">
      <c r="A16" s="143"/>
      <c r="B16" s="143"/>
      <c r="C16" s="143" t="s">
        <v>98</v>
      </c>
      <c r="D16" s="145">
        <v>39245000</v>
      </c>
      <c r="F16" s="190" t="s">
        <v>18</v>
      </c>
      <c r="G16" s="145">
        <v>55830860.689999998</v>
      </c>
    </row>
    <row r="17" spans="1:7">
      <c r="A17" s="143"/>
      <c r="B17" s="143" t="s">
        <v>800</v>
      </c>
      <c r="C17" s="143"/>
      <c r="D17" s="145">
        <v>39245000</v>
      </c>
      <c r="F17" s="146" t="s">
        <v>138</v>
      </c>
      <c r="G17" s="145">
        <v>2400000</v>
      </c>
    </row>
    <row r="18" spans="1:7">
      <c r="A18" s="143"/>
      <c r="B18" s="143" t="s">
        <v>496</v>
      </c>
      <c r="C18" s="143"/>
      <c r="D18" s="145"/>
      <c r="F18" s="190" t="s">
        <v>25</v>
      </c>
      <c r="G18" s="145">
        <v>2400000</v>
      </c>
    </row>
    <row r="19" spans="1:7">
      <c r="A19" s="143"/>
      <c r="B19" s="143"/>
      <c r="C19" s="143" t="s">
        <v>496</v>
      </c>
      <c r="D19" s="145">
        <v>21596300</v>
      </c>
      <c r="F19" s="144" t="s">
        <v>495</v>
      </c>
      <c r="G19" s="145">
        <v>28998896.539999999</v>
      </c>
    </row>
    <row r="20" spans="1:7">
      <c r="A20" s="143"/>
      <c r="B20" s="143" t="s">
        <v>801</v>
      </c>
      <c r="C20" s="143"/>
      <c r="D20" s="145">
        <v>21596300</v>
      </c>
      <c r="F20" s="146" t="s">
        <v>784</v>
      </c>
      <c r="G20" s="145">
        <v>24487045.539999999</v>
      </c>
    </row>
    <row r="21" spans="1:7">
      <c r="A21" s="143"/>
      <c r="B21" s="143" t="s">
        <v>783</v>
      </c>
      <c r="C21" s="143"/>
      <c r="D21" s="145"/>
      <c r="F21" s="190" t="s">
        <v>495</v>
      </c>
      <c r="G21" s="145">
        <v>1059410.3399999999</v>
      </c>
    </row>
    <row r="22" spans="1:7">
      <c r="A22" s="143"/>
      <c r="B22" s="143"/>
      <c r="C22" s="143" t="s">
        <v>97</v>
      </c>
      <c r="D22" s="145">
        <v>76984450</v>
      </c>
      <c r="F22" s="190" t="s">
        <v>91</v>
      </c>
      <c r="G22" s="145">
        <v>14385123</v>
      </c>
    </row>
    <row r="23" spans="1:7">
      <c r="A23" s="143"/>
      <c r="B23" s="143" t="s">
        <v>798</v>
      </c>
      <c r="C23" s="143"/>
      <c r="D23" s="145">
        <v>76984450</v>
      </c>
      <c r="F23" s="190" t="s">
        <v>29</v>
      </c>
      <c r="G23" s="145">
        <v>9042512.1999999993</v>
      </c>
    </row>
    <row r="24" spans="1:7">
      <c r="A24" s="143"/>
      <c r="B24" s="143" t="s">
        <v>138</v>
      </c>
      <c r="C24" s="143"/>
      <c r="D24" s="145"/>
      <c r="F24" s="146" t="s">
        <v>790</v>
      </c>
      <c r="G24" s="145">
        <v>3406063</v>
      </c>
    </row>
    <row r="25" spans="1:7">
      <c r="A25" s="143"/>
      <c r="B25" s="143"/>
      <c r="C25" s="143" t="s">
        <v>97</v>
      </c>
      <c r="D25" s="145">
        <v>2400000</v>
      </c>
      <c r="F25" s="190" t="s">
        <v>25</v>
      </c>
      <c r="G25" s="145">
        <v>1050000</v>
      </c>
    </row>
    <row r="26" spans="1:7">
      <c r="A26" s="143"/>
      <c r="B26" s="143"/>
      <c r="C26" s="143" t="s">
        <v>497</v>
      </c>
      <c r="D26" s="145">
        <v>71794000</v>
      </c>
      <c r="F26" s="190" t="s">
        <v>18</v>
      </c>
      <c r="G26" s="145">
        <v>2356063</v>
      </c>
    </row>
    <row r="27" spans="1:7">
      <c r="A27" s="143"/>
      <c r="B27" s="143" t="s">
        <v>802</v>
      </c>
      <c r="C27" s="143"/>
      <c r="D27" s="145">
        <v>74194000</v>
      </c>
      <c r="F27" s="146" t="s">
        <v>793</v>
      </c>
      <c r="G27" s="145">
        <v>1105788</v>
      </c>
    </row>
    <row r="28" spans="1:7">
      <c r="A28" s="143" t="s">
        <v>803</v>
      </c>
      <c r="B28" s="143"/>
      <c r="C28" s="143"/>
      <c r="D28" s="145">
        <v>235447385.19999999</v>
      </c>
      <c r="F28" s="190" t="s">
        <v>25</v>
      </c>
      <c r="G28" s="145">
        <v>150000</v>
      </c>
    </row>
    <row r="29" spans="1:7">
      <c r="A29" s="143" t="s">
        <v>782</v>
      </c>
      <c r="B29" s="143"/>
      <c r="C29" s="143"/>
      <c r="D29" s="145"/>
      <c r="F29" s="190" t="s">
        <v>18</v>
      </c>
      <c r="G29" s="145">
        <v>955788</v>
      </c>
    </row>
    <row r="30" spans="1:7">
      <c r="A30" s="143"/>
      <c r="B30" s="143" t="s">
        <v>360</v>
      </c>
      <c r="C30" s="143"/>
      <c r="D30" s="145"/>
      <c r="F30" s="144" t="s">
        <v>360</v>
      </c>
      <c r="G30" s="145">
        <v>77734851</v>
      </c>
    </row>
    <row r="31" spans="1:7">
      <c r="A31" s="143"/>
      <c r="B31" s="143"/>
      <c r="C31" s="143" t="s">
        <v>360</v>
      </c>
      <c r="D31" s="145">
        <v>22550000</v>
      </c>
      <c r="F31" s="146" t="s">
        <v>360</v>
      </c>
      <c r="G31" s="145">
        <v>22550000</v>
      </c>
    </row>
    <row r="32" spans="1:7">
      <c r="A32" s="143"/>
      <c r="B32" s="143" t="s">
        <v>804</v>
      </c>
      <c r="C32" s="143"/>
      <c r="D32" s="145">
        <v>22550000</v>
      </c>
      <c r="F32" s="190" t="s">
        <v>174</v>
      </c>
      <c r="G32" s="145">
        <v>297700</v>
      </c>
    </row>
    <row r="33" spans="1:7">
      <c r="A33" s="143"/>
      <c r="B33" s="143" t="s">
        <v>98</v>
      </c>
      <c r="C33" s="143"/>
      <c r="D33" s="145"/>
      <c r="F33" s="190" t="s">
        <v>716</v>
      </c>
      <c r="G33" s="145">
        <v>3911500</v>
      </c>
    </row>
    <row r="34" spans="1:7">
      <c r="A34" s="143"/>
      <c r="B34" s="143"/>
      <c r="C34" s="143" t="s">
        <v>360</v>
      </c>
      <c r="D34" s="145">
        <v>55184851</v>
      </c>
      <c r="F34" s="190" t="s">
        <v>25</v>
      </c>
      <c r="G34" s="145">
        <v>15890000</v>
      </c>
    </row>
    <row r="35" spans="1:7">
      <c r="A35" s="143"/>
      <c r="B35" s="143"/>
      <c r="C35" s="143" t="s">
        <v>98</v>
      </c>
      <c r="D35" s="145">
        <v>606533300</v>
      </c>
      <c r="F35" s="190" t="s">
        <v>29</v>
      </c>
      <c r="G35" s="145">
        <v>900800</v>
      </c>
    </row>
    <row r="36" spans="1:7">
      <c r="A36" s="143"/>
      <c r="B36" s="143" t="s">
        <v>805</v>
      </c>
      <c r="C36" s="143"/>
      <c r="D36" s="145">
        <v>661718151</v>
      </c>
      <c r="F36" s="190" t="s">
        <v>18</v>
      </c>
      <c r="G36" s="145">
        <v>1550000</v>
      </c>
    </row>
    <row r="37" spans="1:7">
      <c r="A37" s="143"/>
      <c r="B37" s="143" t="s">
        <v>795</v>
      </c>
      <c r="C37" s="143"/>
      <c r="D37" s="145"/>
      <c r="F37" s="146" t="s">
        <v>98</v>
      </c>
      <c r="G37" s="145">
        <v>55184851</v>
      </c>
    </row>
    <row r="38" spans="1:7">
      <c r="A38" s="143"/>
      <c r="B38" s="143"/>
      <c r="C38" s="143" t="s">
        <v>659</v>
      </c>
      <c r="D38" s="145">
        <v>5167000</v>
      </c>
      <c r="F38" s="190" t="s">
        <v>748</v>
      </c>
      <c r="G38" s="145">
        <v>55184851</v>
      </c>
    </row>
    <row r="39" spans="1:7">
      <c r="A39" s="143"/>
      <c r="B39" s="143" t="s">
        <v>806</v>
      </c>
      <c r="C39" s="143"/>
      <c r="D39" s="145">
        <v>5167000</v>
      </c>
      <c r="F39" s="144" t="s">
        <v>98</v>
      </c>
      <c r="G39" s="145">
        <v>674540800</v>
      </c>
    </row>
    <row r="40" spans="1:7">
      <c r="A40" s="143"/>
      <c r="B40" s="143" t="s">
        <v>788</v>
      </c>
      <c r="C40" s="143"/>
      <c r="D40" s="145"/>
      <c r="F40" s="146" t="s">
        <v>98</v>
      </c>
      <c r="G40" s="145">
        <v>606533300</v>
      </c>
    </row>
    <row r="41" spans="1:7">
      <c r="A41" s="143"/>
      <c r="B41" s="143"/>
      <c r="C41" s="143" t="s">
        <v>497</v>
      </c>
      <c r="D41" s="145">
        <v>15467500</v>
      </c>
      <c r="F41" s="190" t="s">
        <v>98</v>
      </c>
      <c r="G41" s="145">
        <v>606533300</v>
      </c>
    </row>
    <row r="42" spans="1:7">
      <c r="A42" s="143"/>
      <c r="B42" s="143" t="s">
        <v>807</v>
      </c>
      <c r="C42" s="143"/>
      <c r="D42" s="145">
        <v>15467500</v>
      </c>
      <c r="F42" s="146" t="s">
        <v>785</v>
      </c>
      <c r="G42" s="145">
        <v>39245000</v>
      </c>
    </row>
    <row r="43" spans="1:7">
      <c r="A43" s="143"/>
      <c r="B43" s="143" t="s">
        <v>789</v>
      </c>
      <c r="C43" s="143"/>
      <c r="D43" s="145"/>
      <c r="F43" s="190" t="s">
        <v>98</v>
      </c>
      <c r="G43" s="145">
        <v>39245000</v>
      </c>
    </row>
    <row r="44" spans="1:7">
      <c r="A44" s="143"/>
      <c r="B44" s="143"/>
      <c r="C44" s="143" t="s">
        <v>496</v>
      </c>
      <c r="D44" s="145">
        <v>18615000</v>
      </c>
      <c r="F44" s="146" t="s">
        <v>648</v>
      </c>
      <c r="G44" s="145">
        <v>28762500</v>
      </c>
    </row>
    <row r="45" spans="1:7">
      <c r="A45" s="143"/>
      <c r="B45" s="143" t="s">
        <v>808</v>
      </c>
      <c r="C45" s="143"/>
      <c r="D45" s="145">
        <v>18615000</v>
      </c>
      <c r="F45" s="190" t="s">
        <v>174</v>
      </c>
      <c r="G45" s="145">
        <v>28762500</v>
      </c>
    </row>
    <row r="46" spans="1:7">
      <c r="A46" s="143"/>
      <c r="B46" s="143" t="s">
        <v>794</v>
      </c>
      <c r="C46" s="143"/>
      <c r="D46" s="145"/>
      <c r="F46" s="144" t="s">
        <v>659</v>
      </c>
      <c r="G46" s="145">
        <v>5167000</v>
      </c>
    </row>
    <row r="47" spans="1:7">
      <c r="A47" s="143"/>
      <c r="B47" s="143"/>
      <c r="C47" s="143" t="s">
        <v>136</v>
      </c>
      <c r="D47" s="145">
        <v>2350000</v>
      </c>
      <c r="F47" s="146" t="s">
        <v>795</v>
      </c>
      <c r="G47" s="145">
        <v>5167000</v>
      </c>
    </row>
    <row r="48" spans="1:7">
      <c r="A48" s="143"/>
      <c r="B48" s="143" t="s">
        <v>809</v>
      </c>
      <c r="C48" s="143"/>
      <c r="D48" s="145">
        <v>2350000</v>
      </c>
      <c r="F48" s="190" t="s">
        <v>25</v>
      </c>
      <c r="G48" s="145">
        <v>4320000</v>
      </c>
    </row>
    <row r="49" spans="1:7">
      <c r="A49" s="143"/>
      <c r="B49" s="143" t="s">
        <v>792</v>
      </c>
      <c r="C49" s="143"/>
      <c r="D49" s="145"/>
      <c r="F49" s="190" t="s">
        <v>29</v>
      </c>
      <c r="G49" s="145">
        <v>55000</v>
      </c>
    </row>
    <row r="50" spans="1:7">
      <c r="A50" s="143"/>
      <c r="B50" s="143"/>
      <c r="C50" s="143" t="s">
        <v>136</v>
      </c>
      <c r="D50" s="145">
        <v>3710000</v>
      </c>
      <c r="F50" s="190" t="s">
        <v>18</v>
      </c>
      <c r="G50" s="145">
        <v>792000</v>
      </c>
    </row>
    <row r="51" spans="1:7">
      <c r="A51" s="143"/>
      <c r="B51" s="143" t="s">
        <v>810</v>
      </c>
      <c r="C51" s="143"/>
      <c r="D51" s="145">
        <v>3710000</v>
      </c>
      <c r="F51" s="144" t="s">
        <v>496</v>
      </c>
      <c r="G51" s="145">
        <v>40211300</v>
      </c>
    </row>
    <row r="52" spans="1:7">
      <c r="A52" s="143"/>
      <c r="B52" s="143" t="s">
        <v>790</v>
      </c>
      <c r="C52" s="143"/>
      <c r="D52" s="145"/>
      <c r="F52" s="146" t="s">
        <v>496</v>
      </c>
      <c r="G52" s="145">
        <v>21596300</v>
      </c>
    </row>
    <row r="53" spans="1:7">
      <c r="A53" s="143"/>
      <c r="B53" s="143"/>
      <c r="C53" s="143" t="s">
        <v>495</v>
      </c>
      <c r="D53" s="145">
        <v>3406063</v>
      </c>
      <c r="F53" s="190" t="s">
        <v>174</v>
      </c>
      <c r="G53" s="145">
        <v>100000</v>
      </c>
    </row>
    <row r="54" spans="1:7">
      <c r="A54" s="143"/>
      <c r="B54" s="143" t="s">
        <v>811</v>
      </c>
      <c r="C54" s="143"/>
      <c r="D54" s="145">
        <v>3406063</v>
      </c>
      <c r="F54" s="190" t="s">
        <v>25</v>
      </c>
      <c r="G54" s="145">
        <v>14490000</v>
      </c>
    </row>
    <row r="55" spans="1:7">
      <c r="A55" s="143"/>
      <c r="B55" s="143" t="s">
        <v>791</v>
      </c>
      <c r="C55" s="143"/>
      <c r="D55" s="145"/>
      <c r="F55" s="190" t="s">
        <v>29</v>
      </c>
      <c r="G55" s="145">
        <v>4688100</v>
      </c>
    </row>
    <row r="56" spans="1:7">
      <c r="A56" s="143"/>
      <c r="B56" s="143"/>
      <c r="C56" s="143" t="s">
        <v>437</v>
      </c>
      <c r="D56" s="145">
        <v>27908500</v>
      </c>
      <c r="F56" s="190" t="s">
        <v>18</v>
      </c>
      <c r="G56" s="145">
        <v>2318200</v>
      </c>
    </row>
    <row r="57" spans="1:7">
      <c r="A57" s="143"/>
      <c r="B57" s="143" t="s">
        <v>812</v>
      </c>
      <c r="C57" s="143"/>
      <c r="D57" s="145">
        <v>27908500</v>
      </c>
      <c r="F57" s="146" t="s">
        <v>789</v>
      </c>
      <c r="G57" s="145">
        <v>18615000</v>
      </c>
    </row>
    <row r="58" spans="1:7">
      <c r="A58" s="143"/>
      <c r="B58" s="143" t="s">
        <v>648</v>
      </c>
      <c r="C58" s="143"/>
      <c r="D58" s="145"/>
      <c r="F58" s="190" t="s">
        <v>174</v>
      </c>
      <c r="G58" s="145">
        <v>350000</v>
      </c>
    </row>
    <row r="59" spans="1:7">
      <c r="A59" s="143"/>
      <c r="B59" s="143"/>
      <c r="C59" s="143" t="s">
        <v>98</v>
      </c>
      <c r="D59" s="145">
        <v>28762500</v>
      </c>
      <c r="F59" s="190" t="s">
        <v>25</v>
      </c>
      <c r="G59" s="145">
        <v>10275000</v>
      </c>
    </row>
    <row r="60" spans="1:7">
      <c r="A60" s="143"/>
      <c r="B60" s="143" t="s">
        <v>813</v>
      </c>
      <c r="C60" s="143"/>
      <c r="D60" s="145">
        <v>28762500</v>
      </c>
      <c r="F60" s="190" t="s">
        <v>29</v>
      </c>
      <c r="G60" s="145">
        <v>4364100</v>
      </c>
    </row>
    <row r="61" spans="1:7">
      <c r="A61" s="143"/>
      <c r="B61" s="143" t="s">
        <v>783</v>
      </c>
      <c r="C61" s="143"/>
      <c r="D61" s="145"/>
      <c r="F61" s="190" t="s">
        <v>18</v>
      </c>
      <c r="G61" s="145">
        <v>3625900</v>
      </c>
    </row>
    <row r="62" spans="1:7">
      <c r="A62" s="143"/>
      <c r="B62" s="143"/>
      <c r="C62" s="143" t="s">
        <v>97</v>
      </c>
      <c r="D62" s="145">
        <v>25194340</v>
      </c>
      <c r="F62" s="144" t="s">
        <v>437</v>
      </c>
      <c r="G62" s="145">
        <v>68439932</v>
      </c>
    </row>
    <row r="63" spans="1:7">
      <c r="A63" s="143"/>
      <c r="B63" s="143" t="s">
        <v>798</v>
      </c>
      <c r="C63" s="143"/>
      <c r="D63" s="145">
        <v>25194340</v>
      </c>
      <c r="F63" s="146" t="s">
        <v>791</v>
      </c>
      <c r="G63" s="145">
        <v>27908500</v>
      </c>
    </row>
    <row r="64" spans="1:7">
      <c r="A64" s="143"/>
      <c r="B64" s="143" t="s">
        <v>437</v>
      </c>
      <c r="C64" s="143"/>
      <c r="D64" s="145"/>
      <c r="F64" s="190" t="s">
        <v>174</v>
      </c>
      <c r="G64" s="145">
        <v>27908500</v>
      </c>
    </row>
    <row r="65" spans="1:7">
      <c r="A65" s="143"/>
      <c r="B65" s="143"/>
      <c r="C65" s="143" t="s">
        <v>437</v>
      </c>
      <c r="D65" s="145">
        <v>40531432</v>
      </c>
      <c r="F65" s="146" t="s">
        <v>437</v>
      </c>
      <c r="G65" s="145">
        <v>40531432</v>
      </c>
    </row>
    <row r="66" spans="1:7">
      <c r="A66" s="143"/>
      <c r="B66" s="143" t="s">
        <v>814</v>
      </c>
      <c r="C66" s="143"/>
      <c r="D66" s="145">
        <v>40531432</v>
      </c>
      <c r="F66" s="190" t="s">
        <v>174</v>
      </c>
      <c r="G66" s="145">
        <v>12622932</v>
      </c>
    </row>
    <row r="67" spans="1:7">
      <c r="A67" s="143"/>
      <c r="B67" s="143" t="s">
        <v>793</v>
      </c>
      <c r="C67" s="143"/>
      <c r="D67" s="145"/>
      <c r="F67" s="190" t="s">
        <v>690</v>
      </c>
      <c r="G67" s="145">
        <v>27908500</v>
      </c>
    </row>
    <row r="68" spans="1:7">
      <c r="A68" s="143"/>
      <c r="B68" s="143"/>
      <c r="C68" s="143" t="s">
        <v>495</v>
      </c>
      <c r="D68" s="145">
        <v>1105788</v>
      </c>
      <c r="F68" s="144" t="s">
        <v>497</v>
      </c>
      <c r="G68" s="145">
        <v>87261500</v>
      </c>
    </row>
    <row r="69" spans="1:7">
      <c r="A69" s="143"/>
      <c r="B69" s="143" t="s">
        <v>815</v>
      </c>
      <c r="C69" s="143"/>
      <c r="D69" s="145">
        <v>1105788</v>
      </c>
      <c r="F69" s="146" t="s">
        <v>788</v>
      </c>
      <c r="G69" s="145">
        <v>15467500</v>
      </c>
    </row>
    <row r="70" spans="1:7">
      <c r="A70" s="143" t="s">
        <v>816</v>
      </c>
      <c r="B70" s="143"/>
      <c r="C70" s="143"/>
      <c r="D70" s="145">
        <v>856486274</v>
      </c>
      <c r="F70" s="190" t="s">
        <v>174</v>
      </c>
      <c r="G70" s="145">
        <v>500000</v>
      </c>
    </row>
    <row r="71" spans="1:7">
      <c r="A71" s="143" t="s">
        <v>95</v>
      </c>
      <c r="B71" s="143"/>
      <c r="C71" s="143"/>
      <c r="D71" s="145">
        <v>1160082529.54</v>
      </c>
      <c r="F71" s="190" t="s">
        <v>25</v>
      </c>
      <c r="G71" s="145">
        <v>9000000</v>
      </c>
    </row>
    <row r="72" spans="1:7">
      <c r="F72" s="190" t="s">
        <v>29</v>
      </c>
      <c r="G72" s="145">
        <v>3715500</v>
      </c>
    </row>
    <row r="73" spans="1:7">
      <c r="F73" s="190" t="s">
        <v>18</v>
      </c>
      <c r="G73" s="145">
        <v>2252000</v>
      </c>
    </row>
    <row r="74" spans="1:7">
      <c r="F74" s="146" t="s">
        <v>138</v>
      </c>
      <c r="G74" s="145">
        <v>71794000</v>
      </c>
    </row>
    <row r="75" spans="1:7">
      <c r="F75" s="190" t="s">
        <v>174</v>
      </c>
      <c r="G75" s="145">
        <v>1250000</v>
      </c>
    </row>
    <row r="76" spans="1:7">
      <c r="F76" s="190" t="s">
        <v>25</v>
      </c>
      <c r="G76" s="145">
        <v>51473400</v>
      </c>
    </row>
    <row r="77" spans="1:7">
      <c r="F77" s="190" t="s">
        <v>29</v>
      </c>
      <c r="G77" s="145">
        <v>15630000</v>
      </c>
    </row>
    <row r="78" spans="1:7">
      <c r="F78" s="190" t="s">
        <v>18</v>
      </c>
      <c r="G78" s="145">
        <v>3440600</v>
      </c>
    </row>
    <row r="79" spans="1:7">
      <c r="F79" s="144" t="s">
        <v>95</v>
      </c>
      <c r="G79" s="145">
        <v>1160082529.54</v>
      </c>
    </row>
  </sheetData>
  <mergeCells count="2">
    <mergeCell ref="A1:D1"/>
    <mergeCell ref="F1:G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886"/>
  <sheetViews>
    <sheetView zoomScale="89" zoomScaleNormal="89" zoomScalePageLayoutView="89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D243" sqref="D243"/>
    </sheetView>
  </sheetViews>
  <sheetFormatPr baseColWidth="10" defaultColWidth="8.83203125" defaultRowHeight="14" x14ac:dyDescent="0"/>
  <cols>
    <col min="1" max="1" width="9.5" style="127" customWidth="1"/>
    <col min="2" max="2" width="14" style="5" customWidth="1"/>
    <col min="3" max="3" width="21.1640625" style="185" bestFit="1" customWidth="1"/>
    <col min="4" max="4" width="14.1640625" style="5" customWidth="1"/>
    <col min="5" max="5" width="20.83203125" style="5" hidden="1" customWidth="1"/>
    <col min="6" max="6" width="13.6640625" style="5" hidden="1" customWidth="1"/>
    <col min="7" max="7" width="16.5" style="5" bestFit="1" customWidth="1"/>
    <col min="8" max="8" width="40.1640625" style="185" customWidth="1"/>
    <col min="9" max="9" width="23.1640625" style="185" bestFit="1" customWidth="1"/>
    <col min="10" max="10" width="8.5" style="5" customWidth="1"/>
    <col min="11" max="16384" width="8.83203125" style="5"/>
  </cols>
  <sheetData>
    <row r="1" spans="1:11" s="4" customFormat="1" ht="28">
      <c r="A1" s="39" t="s">
        <v>12</v>
      </c>
      <c r="B1" s="39" t="s">
        <v>13</v>
      </c>
      <c r="C1" s="182" t="s">
        <v>796</v>
      </c>
      <c r="D1" s="39" t="s">
        <v>14</v>
      </c>
      <c r="E1" s="39" t="s">
        <v>15</v>
      </c>
      <c r="F1" s="39" t="s">
        <v>16</v>
      </c>
      <c r="G1" s="39" t="s">
        <v>115</v>
      </c>
      <c r="H1" s="182" t="s">
        <v>778</v>
      </c>
      <c r="I1" s="182" t="s">
        <v>777</v>
      </c>
      <c r="J1" s="39" t="s">
        <v>779</v>
      </c>
      <c r="K1" s="39" t="s">
        <v>786</v>
      </c>
    </row>
    <row r="2" spans="1:11" s="4" customFormat="1">
      <c r="A2" s="126">
        <v>76</v>
      </c>
      <c r="B2" s="5" t="s">
        <v>122</v>
      </c>
      <c r="C2" s="185" t="s">
        <v>18</v>
      </c>
      <c r="D2" s="5" t="s">
        <v>19</v>
      </c>
      <c r="E2" s="7"/>
      <c r="F2" s="7"/>
      <c r="G2" s="6">
        <v>123140</v>
      </c>
      <c r="H2" s="183" t="s">
        <v>783</v>
      </c>
      <c r="I2" s="184" t="s">
        <v>97</v>
      </c>
      <c r="J2" s="135" t="s">
        <v>780</v>
      </c>
    </row>
    <row r="3" spans="1:11" s="4" customFormat="1">
      <c r="A3" s="126">
        <v>76</v>
      </c>
      <c r="B3" s="5" t="s">
        <v>122</v>
      </c>
      <c r="C3" s="185" t="s">
        <v>18</v>
      </c>
      <c r="D3" s="5" t="s">
        <v>19</v>
      </c>
      <c r="E3" s="7"/>
      <c r="F3" s="7"/>
      <c r="G3" s="6">
        <v>145860</v>
      </c>
      <c r="H3" s="183" t="s">
        <v>783</v>
      </c>
      <c r="I3" s="184" t="s">
        <v>97</v>
      </c>
      <c r="J3" s="135" t="s">
        <v>780</v>
      </c>
    </row>
    <row r="4" spans="1:11" s="4" customFormat="1">
      <c r="A4" s="126">
        <v>76</v>
      </c>
      <c r="B4" s="5" t="s">
        <v>122</v>
      </c>
      <c r="C4" s="185" t="s">
        <v>18</v>
      </c>
      <c r="D4" s="5" t="s">
        <v>24</v>
      </c>
      <c r="E4" s="7"/>
      <c r="F4" s="7"/>
      <c r="G4" s="6">
        <v>31000</v>
      </c>
      <c r="H4" s="183" t="s">
        <v>783</v>
      </c>
      <c r="I4" s="184" t="s">
        <v>97</v>
      </c>
      <c r="J4" s="135" t="s">
        <v>780</v>
      </c>
    </row>
    <row r="5" spans="1:11" s="4" customFormat="1">
      <c r="A5" s="126">
        <v>76</v>
      </c>
      <c r="B5" s="5" t="s">
        <v>122</v>
      </c>
      <c r="C5" s="185" t="s">
        <v>18</v>
      </c>
      <c r="D5" s="5" t="s">
        <v>19</v>
      </c>
      <c r="E5" s="7"/>
      <c r="F5" s="7"/>
      <c r="G5" s="6">
        <v>159300</v>
      </c>
      <c r="H5" s="183" t="s">
        <v>783</v>
      </c>
      <c r="I5" s="184" t="s">
        <v>97</v>
      </c>
      <c r="J5" s="135" t="s">
        <v>780</v>
      </c>
    </row>
    <row r="6" spans="1:11" s="4" customFormat="1">
      <c r="A6" s="126">
        <v>76</v>
      </c>
      <c r="B6" s="5" t="s">
        <v>122</v>
      </c>
      <c r="C6" s="185" t="s">
        <v>18</v>
      </c>
      <c r="D6" s="5" t="s">
        <v>19</v>
      </c>
      <c r="E6" s="7"/>
      <c r="F6" s="7"/>
      <c r="G6" s="6">
        <v>143370</v>
      </c>
      <c r="H6" s="183" t="s">
        <v>783</v>
      </c>
      <c r="I6" s="184" t="s">
        <v>97</v>
      </c>
      <c r="J6" s="135" t="s">
        <v>780</v>
      </c>
    </row>
    <row r="7" spans="1:11" s="4" customFormat="1">
      <c r="A7" s="126">
        <v>76</v>
      </c>
      <c r="B7" s="5" t="s">
        <v>122</v>
      </c>
      <c r="C7" s="185" t="s">
        <v>18</v>
      </c>
      <c r="D7" s="5" t="s">
        <v>19</v>
      </c>
      <c r="E7" s="7"/>
      <c r="F7" s="7"/>
      <c r="G7" s="6">
        <v>150450</v>
      </c>
      <c r="H7" s="183" t="s">
        <v>783</v>
      </c>
      <c r="I7" s="184" t="s">
        <v>97</v>
      </c>
      <c r="J7" s="135" t="s">
        <v>780</v>
      </c>
    </row>
    <row r="8" spans="1:11" s="4" customFormat="1">
      <c r="A8" s="126">
        <v>76</v>
      </c>
      <c r="B8" s="5" t="s">
        <v>122</v>
      </c>
      <c r="C8" s="185" t="s">
        <v>18</v>
      </c>
      <c r="D8" s="5" t="s">
        <v>123</v>
      </c>
      <c r="E8" s="7"/>
      <c r="F8" s="7"/>
      <c r="G8" s="6">
        <v>18000</v>
      </c>
      <c r="H8" s="183" t="s">
        <v>783</v>
      </c>
      <c r="I8" s="184" t="s">
        <v>97</v>
      </c>
      <c r="J8" s="135" t="s">
        <v>780</v>
      </c>
    </row>
    <row r="9" spans="1:11" s="4" customFormat="1">
      <c r="A9" s="126">
        <v>76</v>
      </c>
      <c r="B9" s="5" t="s">
        <v>122</v>
      </c>
      <c r="C9" s="185" t="s">
        <v>18</v>
      </c>
      <c r="D9" s="5" t="s">
        <v>24</v>
      </c>
      <c r="E9" s="7"/>
      <c r="F9" s="7"/>
      <c r="G9" s="6">
        <v>28000</v>
      </c>
      <c r="H9" s="183" t="s">
        <v>783</v>
      </c>
      <c r="I9" s="184" t="s">
        <v>97</v>
      </c>
      <c r="J9" s="135" t="s">
        <v>780</v>
      </c>
    </row>
    <row r="10" spans="1:11" s="4" customFormat="1">
      <c r="A10" s="126">
        <v>76</v>
      </c>
      <c r="B10" s="5" t="s">
        <v>122</v>
      </c>
      <c r="C10" s="185" t="s">
        <v>18</v>
      </c>
      <c r="D10" s="5" t="s">
        <v>19</v>
      </c>
      <c r="E10" s="7"/>
      <c r="F10" s="7"/>
      <c r="G10" s="6">
        <v>168000</v>
      </c>
      <c r="H10" s="183" t="s">
        <v>783</v>
      </c>
      <c r="I10" s="184" t="s">
        <v>97</v>
      </c>
      <c r="J10" s="135" t="s">
        <v>780</v>
      </c>
    </row>
    <row r="11" spans="1:11" s="4" customFormat="1">
      <c r="A11" s="126">
        <v>76</v>
      </c>
      <c r="B11" s="5" t="s">
        <v>122</v>
      </c>
      <c r="C11" s="185" t="s">
        <v>18</v>
      </c>
      <c r="D11" s="5" t="s">
        <v>19</v>
      </c>
      <c r="E11" s="7"/>
      <c r="F11" s="7"/>
      <c r="G11" s="6">
        <v>114000</v>
      </c>
      <c r="H11" s="183" t="s">
        <v>783</v>
      </c>
      <c r="I11" s="184" t="s">
        <v>97</v>
      </c>
      <c r="J11" s="135" t="s">
        <v>780</v>
      </c>
    </row>
    <row r="12" spans="1:11" s="4" customFormat="1">
      <c r="A12" s="126">
        <v>76</v>
      </c>
      <c r="B12" s="5" t="s">
        <v>122</v>
      </c>
      <c r="C12" s="185" t="s">
        <v>18</v>
      </c>
      <c r="D12" s="5" t="s">
        <v>19</v>
      </c>
      <c r="E12" s="7"/>
      <c r="F12" s="7"/>
      <c r="G12" s="6">
        <v>175500</v>
      </c>
      <c r="H12" s="183" t="s">
        <v>783</v>
      </c>
      <c r="I12" s="184" t="s">
        <v>97</v>
      </c>
      <c r="J12" s="135" t="s">
        <v>780</v>
      </c>
    </row>
    <row r="13" spans="1:11" s="4" customFormat="1">
      <c r="A13" s="126">
        <v>76</v>
      </c>
      <c r="B13" s="5" t="s">
        <v>122</v>
      </c>
      <c r="C13" s="185" t="s">
        <v>18</v>
      </c>
      <c r="D13" s="5" t="s">
        <v>19</v>
      </c>
      <c r="E13" s="7"/>
      <c r="F13" s="7"/>
      <c r="G13" s="6">
        <v>42500</v>
      </c>
      <c r="H13" s="183" t="s">
        <v>783</v>
      </c>
      <c r="I13" s="184" t="s">
        <v>97</v>
      </c>
      <c r="J13" s="135" t="s">
        <v>780</v>
      </c>
    </row>
    <row r="14" spans="1:11" s="4" customFormat="1">
      <c r="A14" s="126">
        <v>76</v>
      </c>
      <c r="B14" s="5" t="s">
        <v>122</v>
      </c>
      <c r="C14" s="185" t="s">
        <v>18</v>
      </c>
      <c r="D14" s="5" t="s">
        <v>23</v>
      </c>
      <c r="E14" s="7"/>
      <c r="F14" s="7"/>
      <c r="G14" s="6">
        <v>1489500</v>
      </c>
      <c r="H14" s="183" t="s">
        <v>783</v>
      </c>
      <c r="I14" s="184" t="s">
        <v>97</v>
      </c>
      <c r="J14" s="135" t="s">
        <v>780</v>
      </c>
    </row>
    <row r="15" spans="1:11" s="4" customFormat="1">
      <c r="A15" s="126">
        <v>76</v>
      </c>
      <c r="B15" s="5" t="s">
        <v>122</v>
      </c>
      <c r="C15" s="185" t="s">
        <v>18</v>
      </c>
      <c r="D15" s="5" t="s">
        <v>19</v>
      </c>
      <c r="E15" s="7"/>
      <c r="F15" s="7"/>
      <c r="G15" s="6">
        <v>167000</v>
      </c>
      <c r="H15" s="183" t="s">
        <v>783</v>
      </c>
      <c r="I15" s="184" t="s">
        <v>97</v>
      </c>
      <c r="J15" s="135" t="s">
        <v>780</v>
      </c>
    </row>
    <row r="16" spans="1:11" s="4" customFormat="1">
      <c r="A16" s="126">
        <v>76</v>
      </c>
      <c r="B16" s="5" t="s">
        <v>122</v>
      </c>
      <c r="C16" s="185" t="s">
        <v>18</v>
      </c>
      <c r="D16" s="5" t="s">
        <v>19</v>
      </c>
      <c r="E16" s="7"/>
      <c r="F16" s="7"/>
      <c r="G16" s="6">
        <v>140000</v>
      </c>
      <c r="H16" s="183" t="s">
        <v>783</v>
      </c>
      <c r="I16" s="184" t="s">
        <v>97</v>
      </c>
      <c r="J16" s="135" t="s">
        <v>780</v>
      </c>
    </row>
    <row r="17" spans="1:10" s="4" customFormat="1">
      <c r="A17" s="126">
        <v>76</v>
      </c>
      <c r="B17" s="5" t="s">
        <v>122</v>
      </c>
      <c r="C17" s="185" t="s">
        <v>18</v>
      </c>
      <c r="D17" s="5" t="s">
        <v>19</v>
      </c>
      <c r="E17" s="7"/>
      <c r="F17" s="7"/>
      <c r="G17" s="6">
        <v>165000</v>
      </c>
      <c r="H17" s="183" t="s">
        <v>783</v>
      </c>
      <c r="I17" s="184" t="s">
        <v>97</v>
      </c>
      <c r="J17" s="135" t="s">
        <v>780</v>
      </c>
    </row>
    <row r="18" spans="1:10" s="4" customFormat="1">
      <c r="A18" s="126">
        <v>76</v>
      </c>
      <c r="B18" s="5" t="s">
        <v>122</v>
      </c>
      <c r="C18" s="185" t="s">
        <v>18</v>
      </c>
      <c r="D18" s="5" t="s">
        <v>19</v>
      </c>
      <c r="E18" s="7"/>
      <c r="F18" s="7"/>
      <c r="G18" s="6">
        <v>150000</v>
      </c>
      <c r="H18" s="183" t="s">
        <v>783</v>
      </c>
      <c r="I18" s="184" t="s">
        <v>97</v>
      </c>
      <c r="J18" s="135" t="s">
        <v>780</v>
      </c>
    </row>
    <row r="19" spans="1:10" s="4" customFormat="1">
      <c r="A19" s="126">
        <v>76</v>
      </c>
      <c r="B19" s="5" t="s">
        <v>122</v>
      </c>
      <c r="C19" s="185" t="s">
        <v>18</v>
      </c>
      <c r="D19" s="5" t="s">
        <v>19</v>
      </c>
      <c r="E19" s="7"/>
      <c r="F19" s="7"/>
      <c r="G19" s="6">
        <v>96880</v>
      </c>
      <c r="H19" s="183" t="s">
        <v>783</v>
      </c>
      <c r="I19" s="184" t="s">
        <v>97</v>
      </c>
      <c r="J19" s="135" t="s">
        <v>780</v>
      </c>
    </row>
    <row r="20" spans="1:10" s="4" customFormat="1">
      <c r="A20" s="126">
        <v>76</v>
      </c>
      <c r="B20" s="5" t="s">
        <v>122</v>
      </c>
      <c r="C20" s="185" t="s">
        <v>25</v>
      </c>
      <c r="D20" s="5" t="s">
        <v>26</v>
      </c>
      <c r="E20" s="7"/>
      <c r="F20" s="7"/>
      <c r="G20" s="6">
        <v>750000</v>
      </c>
      <c r="H20" s="183" t="s">
        <v>783</v>
      </c>
      <c r="I20" s="184" t="s">
        <v>97</v>
      </c>
      <c r="J20" s="135" t="s">
        <v>780</v>
      </c>
    </row>
    <row r="21" spans="1:10" s="4" customFormat="1">
      <c r="A21" s="126">
        <v>76</v>
      </c>
      <c r="B21" s="5" t="s">
        <v>122</v>
      </c>
      <c r="C21" s="185" t="s">
        <v>25</v>
      </c>
      <c r="D21" s="5" t="s">
        <v>26</v>
      </c>
      <c r="E21" s="7"/>
      <c r="F21" s="7"/>
      <c r="G21" s="6">
        <v>600000</v>
      </c>
      <c r="H21" s="183" t="s">
        <v>783</v>
      </c>
      <c r="I21" s="184" t="s">
        <v>97</v>
      </c>
      <c r="J21" s="135" t="s">
        <v>780</v>
      </c>
    </row>
    <row r="22" spans="1:10" s="4" customFormat="1">
      <c r="A22" s="126">
        <v>76</v>
      </c>
      <c r="B22" s="5" t="s">
        <v>122</v>
      </c>
      <c r="C22" s="185" t="s">
        <v>25</v>
      </c>
      <c r="D22" s="5" t="s">
        <v>26</v>
      </c>
      <c r="E22" s="7"/>
      <c r="F22" s="7"/>
      <c r="G22" s="6">
        <v>600000</v>
      </c>
      <c r="H22" s="183" t="s">
        <v>783</v>
      </c>
      <c r="I22" s="184" t="s">
        <v>97</v>
      </c>
      <c r="J22" s="135" t="s">
        <v>780</v>
      </c>
    </row>
    <row r="23" spans="1:10" s="4" customFormat="1">
      <c r="A23" s="126">
        <v>76</v>
      </c>
      <c r="B23" s="5" t="s">
        <v>122</v>
      </c>
      <c r="C23" s="185" t="s">
        <v>25</v>
      </c>
      <c r="D23" s="5" t="s">
        <v>26</v>
      </c>
      <c r="E23" s="7"/>
      <c r="F23" s="7"/>
      <c r="G23" s="6">
        <v>750000</v>
      </c>
      <c r="H23" s="183" t="s">
        <v>783</v>
      </c>
      <c r="I23" s="184" t="s">
        <v>97</v>
      </c>
      <c r="J23" s="135" t="s">
        <v>780</v>
      </c>
    </row>
    <row r="24" spans="1:10" s="4" customFormat="1">
      <c r="A24" s="126">
        <v>76</v>
      </c>
      <c r="B24" s="5" t="s">
        <v>122</v>
      </c>
      <c r="C24" s="185" t="s">
        <v>25</v>
      </c>
      <c r="D24" s="5" t="s">
        <v>26</v>
      </c>
      <c r="E24" s="7"/>
      <c r="F24" s="7"/>
      <c r="G24" s="6">
        <v>600000</v>
      </c>
      <c r="H24" s="183" t="s">
        <v>783</v>
      </c>
      <c r="I24" s="184" t="s">
        <v>97</v>
      </c>
      <c r="J24" s="135" t="s">
        <v>780</v>
      </c>
    </row>
    <row r="25" spans="1:10" s="4" customFormat="1">
      <c r="A25" s="126">
        <v>76</v>
      </c>
      <c r="B25" s="5" t="s">
        <v>122</v>
      </c>
      <c r="C25" s="185" t="s">
        <v>25</v>
      </c>
      <c r="D25" s="5" t="s">
        <v>26</v>
      </c>
      <c r="E25" s="7"/>
      <c r="F25" s="7"/>
      <c r="G25" s="6">
        <v>600000</v>
      </c>
      <c r="H25" s="183" t="s">
        <v>783</v>
      </c>
      <c r="I25" s="184" t="s">
        <v>97</v>
      </c>
      <c r="J25" s="135" t="s">
        <v>780</v>
      </c>
    </row>
    <row r="26" spans="1:10" s="4" customFormat="1">
      <c r="A26" s="126">
        <v>76</v>
      </c>
      <c r="B26" s="5" t="s">
        <v>122</v>
      </c>
      <c r="C26" s="185" t="s">
        <v>25</v>
      </c>
      <c r="D26" s="5" t="s">
        <v>26</v>
      </c>
      <c r="E26" s="7"/>
      <c r="F26" s="7"/>
      <c r="G26" s="6">
        <v>480000</v>
      </c>
      <c r="H26" s="183" t="s">
        <v>783</v>
      </c>
      <c r="I26" s="184" t="s">
        <v>97</v>
      </c>
      <c r="J26" s="135" t="s">
        <v>780</v>
      </c>
    </row>
    <row r="27" spans="1:10" s="4" customFormat="1">
      <c r="A27" s="126">
        <v>76</v>
      </c>
      <c r="B27" s="5" t="s">
        <v>122</v>
      </c>
      <c r="C27" s="185" t="s">
        <v>25</v>
      </c>
      <c r="D27" s="5" t="s">
        <v>26</v>
      </c>
      <c r="E27" s="7"/>
      <c r="F27" s="7"/>
      <c r="G27" s="6">
        <v>390000</v>
      </c>
      <c r="H27" s="183" t="s">
        <v>783</v>
      </c>
      <c r="I27" s="184" t="s">
        <v>97</v>
      </c>
      <c r="J27" s="135" t="s">
        <v>780</v>
      </c>
    </row>
    <row r="28" spans="1:10" s="4" customFormat="1">
      <c r="A28" s="126">
        <v>76</v>
      </c>
      <c r="B28" s="5" t="s">
        <v>122</v>
      </c>
      <c r="C28" s="185" t="s">
        <v>25</v>
      </c>
      <c r="D28" s="5" t="s">
        <v>26</v>
      </c>
      <c r="E28" s="7"/>
      <c r="F28" s="7"/>
      <c r="G28" s="6">
        <v>390000</v>
      </c>
      <c r="H28" s="183" t="s">
        <v>783</v>
      </c>
      <c r="I28" s="184" t="s">
        <v>97</v>
      </c>
      <c r="J28" s="135" t="s">
        <v>780</v>
      </c>
    </row>
    <row r="29" spans="1:10" s="4" customFormat="1">
      <c r="A29" s="126">
        <v>76</v>
      </c>
      <c r="B29" s="5" t="s">
        <v>122</v>
      </c>
      <c r="C29" s="185" t="s">
        <v>25</v>
      </c>
      <c r="D29" s="5" t="s">
        <v>26</v>
      </c>
      <c r="E29" s="7"/>
      <c r="F29" s="7"/>
      <c r="G29" s="6">
        <v>750000</v>
      </c>
      <c r="H29" s="183" t="s">
        <v>783</v>
      </c>
      <c r="I29" s="184" t="s">
        <v>97</v>
      </c>
      <c r="J29" s="135" t="s">
        <v>780</v>
      </c>
    </row>
    <row r="30" spans="1:10" s="4" customFormat="1">
      <c r="A30" s="126">
        <v>76</v>
      </c>
      <c r="B30" s="5" t="s">
        <v>122</v>
      </c>
      <c r="C30" s="185" t="s">
        <v>25</v>
      </c>
      <c r="D30" s="5" t="s">
        <v>26</v>
      </c>
      <c r="E30" s="7"/>
      <c r="F30" s="7"/>
      <c r="G30" s="6">
        <v>600000</v>
      </c>
      <c r="H30" s="183" t="s">
        <v>783</v>
      </c>
      <c r="I30" s="184" t="s">
        <v>97</v>
      </c>
      <c r="J30" s="135" t="s">
        <v>780</v>
      </c>
    </row>
    <row r="31" spans="1:10" s="4" customFormat="1">
      <c r="A31" s="126">
        <v>76</v>
      </c>
      <c r="B31" s="5" t="s">
        <v>122</v>
      </c>
      <c r="C31" s="185" t="s">
        <v>25</v>
      </c>
      <c r="D31" s="5" t="s">
        <v>26</v>
      </c>
      <c r="E31" s="7"/>
      <c r="F31" s="7"/>
      <c r="G31" s="6">
        <v>600000</v>
      </c>
      <c r="H31" s="183" t="s">
        <v>783</v>
      </c>
      <c r="I31" s="184" t="s">
        <v>97</v>
      </c>
      <c r="J31" s="135" t="s">
        <v>780</v>
      </c>
    </row>
    <row r="32" spans="1:10" s="4" customFormat="1">
      <c r="A32" s="126">
        <v>76</v>
      </c>
      <c r="B32" s="5" t="s">
        <v>122</v>
      </c>
      <c r="C32" s="185" t="s">
        <v>29</v>
      </c>
      <c r="D32" s="5" t="s">
        <v>124</v>
      </c>
      <c r="E32" s="7"/>
      <c r="F32" s="7"/>
      <c r="G32" s="6">
        <v>12000</v>
      </c>
      <c r="H32" s="183" t="s">
        <v>783</v>
      </c>
      <c r="I32" s="184" t="s">
        <v>97</v>
      </c>
      <c r="J32" s="135" t="s">
        <v>780</v>
      </c>
    </row>
    <row r="33" spans="1:10" s="4" customFormat="1">
      <c r="A33" s="126">
        <v>76</v>
      </c>
      <c r="B33" s="5" t="s">
        <v>122</v>
      </c>
      <c r="C33" s="185" t="s">
        <v>29</v>
      </c>
      <c r="D33" s="5" t="s">
        <v>125</v>
      </c>
      <c r="E33" s="7"/>
      <c r="F33" s="7"/>
      <c r="G33" s="6">
        <v>38000</v>
      </c>
      <c r="H33" s="183" t="s">
        <v>783</v>
      </c>
      <c r="I33" s="184" t="s">
        <v>97</v>
      </c>
      <c r="J33" s="135" t="s">
        <v>780</v>
      </c>
    </row>
    <row r="34" spans="1:10" s="4" customFormat="1">
      <c r="A34" s="126">
        <v>76</v>
      </c>
      <c r="B34" s="5" t="s">
        <v>122</v>
      </c>
      <c r="C34" s="185" t="s">
        <v>29</v>
      </c>
      <c r="D34" s="5" t="s">
        <v>126</v>
      </c>
      <c r="E34" s="7"/>
      <c r="F34" s="7"/>
      <c r="G34" s="6">
        <v>52500</v>
      </c>
      <c r="H34" s="183" t="s">
        <v>783</v>
      </c>
      <c r="I34" s="184" t="s">
        <v>97</v>
      </c>
      <c r="J34" s="135" t="s">
        <v>780</v>
      </c>
    </row>
    <row r="35" spans="1:10" s="4" customFormat="1">
      <c r="A35" s="126">
        <v>76</v>
      </c>
      <c r="B35" s="5" t="s">
        <v>122</v>
      </c>
      <c r="C35" s="185" t="s">
        <v>174</v>
      </c>
      <c r="D35" s="5" t="s">
        <v>28</v>
      </c>
      <c r="E35" s="7"/>
      <c r="F35" s="7"/>
      <c r="G35" s="6">
        <v>770000</v>
      </c>
      <c r="H35" s="183" t="s">
        <v>783</v>
      </c>
      <c r="I35" s="184" t="s">
        <v>97</v>
      </c>
      <c r="J35" s="135" t="s">
        <v>780</v>
      </c>
    </row>
    <row r="36" spans="1:10" s="4" customFormat="1">
      <c r="A36" s="126">
        <v>76</v>
      </c>
      <c r="B36" s="5" t="s">
        <v>122</v>
      </c>
      <c r="C36" s="185" t="s">
        <v>174</v>
      </c>
      <c r="D36" s="5" t="s">
        <v>28</v>
      </c>
      <c r="E36" s="7"/>
      <c r="F36" s="7"/>
      <c r="G36" s="6">
        <v>80000</v>
      </c>
      <c r="H36" s="183" t="s">
        <v>783</v>
      </c>
      <c r="I36" s="184" t="s">
        <v>97</v>
      </c>
      <c r="J36" s="135" t="s">
        <v>780</v>
      </c>
    </row>
    <row r="37" spans="1:10" s="4" customFormat="1">
      <c r="A37" s="126">
        <v>77</v>
      </c>
      <c r="B37" s="5" t="s">
        <v>127</v>
      </c>
      <c r="C37" s="185" t="s">
        <v>18</v>
      </c>
      <c r="D37" s="5" t="s">
        <v>19</v>
      </c>
      <c r="E37" s="7"/>
      <c r="F37" s="7"/>
      <c r="G37" s="6">
        <v>100000</v>
      </c>
      <c r="H37" s="183" t="s">
        <v>783</v>
      </c>
      <c r="I37" s="184" t="s">
        <v>97</v>
      </c>
      <c r="J37" s="135" t="s">
        <v>780</v>
      </c>
    </row>
    <row r="38" spans="1:10" s="4" customFormat="1">
      <c r="A38" s="126">
        <v>77</v>
      </c>
      <c r="B38" s="5" t="s">
        <v>127</v>
      </c>
      <c r="C38" s="185" t="s">
        <v>18</v>
      </c>
      <c r="D38" s="5" t="s">
        <v>19</v>
      </c>
      <c r="E38" s="7"/>
      <c r="F38" s="7"/>
      <c r="G38" s="6">
        <v>100000</v>
      </c>
      <c r="H38" s="183" t="s">
        <v>783</v>
      </c>
      <c r="I38" s="184" t="s">
        <v>97</v>
      </c>
      <c r="J38" s="135" t="s">
        <v>780</v>
      </c>
    </row>
    <row r="39" spans="1:10" s="4" customFormat="1">
      <c r="A39" s="126">
        <v>77</v>
      </c>
      <c r="B39" s="5" t="s">
        <v>127</v>
      </c>
      <c r="C39" s="185" t="s">
        <v>18</v>
      </c>
      <c r="D39" s="5" t="s">
        <v>19</v>
      </c>
      <c r="E39" s="7"/>
      <c r="F39" s="7"/>
      <c r="G39" s="6">
        <v>100000</v>
      </c>
      <c r="H39" s="183" t="s">
        <v>783</v>
      </c>
      <c r="I39" s="184" t="s">
        <v>97</v>
      </c>
      <c r="J39" s="135" t="s">
        <v>780</v>
      </c>
    </row>
    <row r="40" spans="1:10" s="4" customFormat="1">
      <c r="A40" s="126">
        <v>77</v>
      </c>
      <c r="B40" s="5" t="s">
        <v>127</v>
      </c>
      <c r="C40" s="185" t="s">
        <v>18</v>
      </c>
      <c r="D40" s="5" t="s">
        <v>19</v>
      </c>
      <c r="E40" s="7"/>
      <c r="F40" s="7"/>
      <c r="G40" s="6">
        <v>100000</v>
      </c>
      <c r="H40" s="183" t="s">
        <v>783</v>
      </c>
      <c r="I40" s="184" t="s">
        <v>97</v>
      </c>
      <c r="J40" s="135" t="s">
        <v>780</v>
      </c>
    </row>
    <row r="41" spans="1:10" s="4" customFormat="1">
      <c r="A41" s="126">
        <v>77</v>
      </c>
      <c r="B41" s="5" t="s">
        <v>127</v>
      </c>
      <c r="C41" s="185" t="s">
        <v>18</v>
      </c>
      <c r="D41" s="5" t="s">
        <v>19</v>
      </c>
      <c r="E41" s="7"/>
      <c r="F41" s="7"/>
      <c r="G41" s="6">
        <v>100000</v>
      </c>
      <c r="H41" s="183" t="s">
        <v>783</v>
      </c>
      <c r="I41" s="184" t="s">
        <v>97</v>
      </c>
      <c r="J41" s="135" t="s">
        <v>780</v>
      </c>
    </row>
    <row r="42" spans="1:10" s="4" customFormat="1">
      <c r="A42" s="126">
        <v>77</v>
      </c>
      <c r="B42" s="5" t="s">
        <v>127</v>
      </c>
      <c r="C42" s="185" t="s">
        <v>18</v>
      </c>
      <c r="D42" s="5" t="s">
        <v>128</v>
      </c>
      <c r="E42" s="7"/>
      <c r="F42" s="7"/>
      <c r="G42" s="6">
        <v>3500</v>
      </c>
      <c r="H42" s="183" t="s">
        <v>783</v>
      </c>
      <c r="I42" s="184" t="s">
        <v>97</v>
      </c>
      <c r="J42" s="135" t="s">
        <v>780</v>
      </c>
    </row>
    <row r="43" spans="1:10" s="4" customFormat="1">
      <c r="A43" s="126">
        <v>77</v>
      </c>
      <c r="B43" s="5" t="s">
        <v>127</v>
      </c>
      <c r="C43" s="185" t="s">
        <v>18</v>
      </c>
      <c r="D43" s="5" t="s">
        <v>19</v>
      </c>
      <c r="E43" s="7"/>
      <c r="F43" s="7"/>
      <c r="G43" s="6">
        <v>66000</v>
      </c>
      <c r="H43" s="183" t="s">
        <v>783</v>
      </c>
      <c r="I43" s="184" t="s">
        <v>97</v>
      </c>
      <c r="J43" s="135" t="s">
        <v>780</v>
      </c>
    </row>
    <row r="44" spans="1:10" s="4" customFormat="1">
      <c r="A44" s="126">
        <v>77</v>
      </c>
      <c r="B44" s="5" t="s">
        <v>127</v>
      </c>
      <c r="C44" s="185" t="s">
        <v>18</v>
      </c>
      <c r="D44" s="5" t="s">
        <v>24</v>
      </c>
      <c r="E44" s="7"/>
      <c r="F44" s="7"/>
      <c r="G44" s="6">
        <v>30000</v>
      </c>
      <c r="H44" s="183" t="s">
        <v>783</v>
      </c>
      <c r="I44" s="184" t="s">
        <v>97</v>
      </c>
      <c r="J44" s="135" t="s">
        <v>780</v>
      </c>
    </row>
    <row r="45" spans="1:10" s="4" customFormat="1">
      <c r="A45" s="126">
        <v>77</v>
      </c>
      <c r="B45" s="5" t="s">
        <v>127</v>
      </c>
      <c r="C45" s="185" t="s">
        <v>18</v>
      </c>
      <c r="D45" s="5" t="s">
        <v>19</v>
      </c>
      <c r="E45" s="7"/>
      <c r="F45" s="7"/>
      <c r="G45" s="6">
        <v>100000</v>
      </c>
      <c r="H45" s="183" t="s">
        <v>783</v>
      </c>
      <c r="I45" s="184" t="s">
        <v>97</v>
      </c>
      <c r="J45" s="135" t="s">
        <v>780</v>
      </c>
    </row>
    <row r="46" spans="1:10" s="4" customFormat="1">
      <c r="A46" s="126">
        <v>77</v>
      </c>
      <c r="B46" s="5" t="s">
        <v>127</v>
      </c>
      <c r="C46" s="185" t="s">
        <v>18</v>
      </c>
      <c r="D46" s="5" t="s">
        <v>19</v>
      </c>
      <c r="E46" s="7"/>
      <c r="F46" s="7"/>
      <c r="G46" s="6">
        <v>100000</v>
      </c>
      <c r="H46" s="183" t="s">
        <v>783</v>
      </c>
      <c r="I46" s="184" t="s">
        <v>97</v>
      </c>
      <c r="J46" s="135" t="s">
        <v>780</v>
      </c>
    </row>
    <row r="47" spans="1:10" s="4" customFormat="1">
      <c r="A47" s="126">
        <v>77</v>
      </c>
      <c r="B47" s="5" t="s">
        <v>127</v>
      </c>
      <c r="C47" s="185" t="s">
        <v>18</v>
      </c>
      <c r="D47" s="5" t="s">
        <v>19</v>
      </c>
      <c r="E47" s="7"/>
      <c r="F47" s="7"/>
      <c r="G47" s="6">
        <v>100000</v>
      </c>
      <c r="H47" s="183" t="s">
        <v>783</v>
      </c>
      <c r="I47" s="184" t="s">
        <v>97</v>
      </c>
      <c r="J47" s="135" t="s">
        <v>780</v>
      </c>
    </row>
    <row r="48" spans="1:10" s="4" customFormat="1">
      <c r="A48" s="126">
        <v>77</v>
      </c>
      <c r="B48" s="5" t="s">
        <v>127</v>
      </c>
      <c r="C48" s="185" t="s">
        <v>18</v>
      </c>
      <c r="D48" s="5" t="s">
        <v>19</v>
      </c>
      <c r="E48" s="7"/>
      <c r="F48" s="7"/>
      <c r="G48" s="6">
        <v>100000</v>
      </c>
      <c r="H48" s="183" t="s">
        <v>783</v>
      </c>
      <c r="I48" s="184" t="s">
        <v>97</v>
      </c>
      <c r="J48" s="135" t="s">
        <v>780</v>
      </c>
    </row>
    <row r="49" spans="1:10" s="4" customFormat="1">
      <c r="A49" s="126">
        <v>77</v>
      </c>
      <c r="B49" s="5" t="s">
        <v>127</v>
      </c>
      <c r="C49" s="185" t="s">
        <v>18</v>
      </c>
      <c r="D49" s="5" t="s">
        <v>19</v>
      </c>
      <c r="E49" s="7"/>
      <c r="F49" s="7"/>
      <c r="G49" s="6">
        <v>100000</v>
      </c>
      <c r="H49" s="183" t="s">
        <v>783</v>
      </c>
      <c r="I49" s="184" t="s">
        <v>97</v>
      </c>
      <c r="J49" s="135" t="s">
        <v>780</v>
      </c>
    </row>
    <row r="50" spans="1:10" s="4" customFormat="1">
      <c r="A50" s="126">
        <v>77</v>
      </c>
      <c r="B50" s="5" t="s">
        <v>127</v>
      </c>
      <c r="C50" s="185" t="s">
        <v>18</v>
      </c>
      <c r="D50" s="5" t="s">
        <v>19</v>
      </c>
      <c r="E50" s="7"/>
      <c r="F50" s="7"/>
      <c r="G50" s="6">
        <v>100000</v>
      </c>
      <c r="H50" s="183" t="s">
        <v>783</v>
      </c>
      <c r="I50" s="184" t="s">
        <v>97</v>
      </c>
      <c r="J50" s="135" t="s">
        <v>780</v>
      </c>
    </row>
    <row r="51" spans="1:10" s="4" customFormat="1">
      <c r="A51" s="126">
        <v>77</v>
      </c>
      <c r="B51" s="5" t="s">
        <v>127</v>
      </c>
      <c r="C51" s="185" t="s">
        <v>18</v>
      </c>
      <c r="D51" s="5" t="s">
        <v>24</v>
      </c>
      <c r="E51" s="7"/>
      <c r="F51" s="7"/>
      <c r="G51" s="6">
        <v>31000</v>
      </c>
      <c r="H51" s="183" t="s">
        <v>783</v>
      </c>
      <c r="I51" s="184" t="s">
        <v>97</v>
      </c>
      <c r="J51" s="135" t="s">
        <v>780</v>
      </c>
    </row>
    <row r="52" spans="1:10" s="4" customFormat="1">
      <c r="A52" s="126">
        <v>77</v>
      </c>
      <c r="B52" s="5" t="s">
        <v>127</v>
      </c>
      <c r="C52" s="185" t="s">
        <v>18</v>
      </c>
      <c r="D52" s="5" t="s">
        <v>19</v>
      </c>
      <c r="E52" s="7"/>
      <c r="F52" s="7"/>
      <c r="G52" s="6">
        <v>100000</v>
      </c>
      <c r="H52" s="183" t="s">
        <v>783</v>
      </c>
      <c r="I52" s="184" t="s">
        <v>97</v>
      </c>
      <c r="J52" s="135" t="s">
        <v>780</v>
      </c>
    </row>
    <row r="53" spans="1:10" s="4" customFormat="1">
      <c r="A53" s="126">
        <v>77</v>
      </c>
      <c r="B53" s="5" t="s">
        <v>127</v>
      </c>
      <c r="C53" s="185" t="s">
        <v>18</v>
      </c>
      <c r="D53" s="5" t="s">
        <v>19</v>
      </c>
      <c r="E53" s="7"/>
      <c r="F53" s="7"/>
      <c r="G53" s="6">
        <v>100000</v>
      </c>
      <c r="H53" s="183" t="s">
        <v>783</v>
      </c>
      <c r="I53" s="184" t="s">
        <v>97</v>
      </c>
      <c r="J53" s="135" t="s">
        <v>780</v>
      </c>
    </row>
    <row r="54" spans="1:10" s="4" customFormat="1">
      <c r="A54" s="126">
        <v>77</v>
      </c>
      <c r="B54" s="5" t="s">
        <v>127</v>
      </c>
      <c r="C54" s="185" t="s">
        <v>18</v>
      </c>
      <c r="D54" s="5" t="s">
        <v>23</v>
      </c>
      <c r="E54" s="7"/>
      <c r="F54" s="7"/>
      <c r="G54" s="6">
        <v>1139500</v>
      </c>
      <c r="H54" s="183" t="s">
        <v>783</v>
      </c>
      <c r="I54" s="184" t="s">
        <v>97</v>
      </c>
      <c r="J54" s="135" t="s">
        <v>780</v>
      </c>
    </row>
    <row r="55" spans="1:10" s="4" customFormat="1">
      <c r="A55" s="126">
        <v>77</v>
      </c>
      <c r="B55" s="5" t="s">
        <v>127</v>
      </c>
      <c r="C55" s="185" t="s">
        <v>18</v>
      </c>
      <c r="D55" s="5" t="s">
        <v>19</v>
      </c>
      <c r="E55" s="7"/>
      <c r="F55" s="7"/>
      <c r="G55" s="6">
        <v>100000</v>
      </c>
      <c r="H55" s="183" t="s">
        <v>783</v>
      </c>
      <c r="I55" s="184" t="s">
        <v>97</v>
      </c>
      <c r="J55" s="135" t="s">
        <v>780</v>
      </c>
    </row>
    <row r="56" spans="1:10" s="4" customFormat="1">
      <c r="A56" s="126">
        <v>77</v>
      </c>
      <c r="B56" s="5" t="s">
        <v>127</v>
      </c>
      <c r="C56" s="185" t="s">
        <v>18</v>
      </c>
      <c r="D56" s="5" t="s">
        <v>19</v>
      </c>
      <c r="E56" s="7"/>
      <c r="F56" s="7"/>
      <c r="G56" s="6">
        <v>100000</v>
      </c>
      <c r="H56" s="183" t="s">
        <v>783</v>
      </c>
      <c r="I56" s="184" t="s">
        <v>97</v>
      </c>
      <c r="J56" s="135" t="s">
        <v>780</v>
      </c>
    </row>
    <row r="57" spans="1:10" s="4" customFormat="1">
      <c r="A57" s="126">
        <v>77</v>
      </c>
      <c r="B57" s="5" t="s">
        <v>127</v>
      </c>
      <c r="C57" s="185" t="s">
        <v>18</v>
      </c>
      <c r="D57" s="5" t="s">
        <v>19</v>
      </c>
      <c r="E57" s="7"/>
      <c r="F57" s="7"/>
      <c r="G57" s="6">
        <v>100000</v>
      </c>
      <c r="H57" s="183" t="s">
        <v>783</v>
      </c>
      <c r="I57" s="184" t="s">
        <v>97</v>
      </c>
      <c r="J57" s="135" t="s">
        <v>780</v>
      </c>
    </row>
    <row r="58" spans="1:10" s="4" customFormat="1">
      <c r="A58" s="126">
        <v>77</v>
      </c>
      <c r="B58" s="5" t="s">
        <v>127</v>
      </c>
      <c r="C58" s="185" t="s">
        <v>18</v>
      </c>
      <c r="D58" s="5" t="s">
        <v>19</v>
      </c>
      <c r="E58" s="7"/>
      <c r="F58" s="7"/>
      <c r="G58" s="6">
        <v>100000</v>
      </c>
      <c r="H58" s="183" t="s">
        <v>783</v>
      </c>
      <c r="I58" s="184" t="s">
        <v>97</v>
      </c>
      <c r="J58" s="135" t="s">
        <v>780</v>
      </c>
    </row>
    <row r="59" spans="1:10" s="4" customFormat="1">
      <c r="A59" s="126">
        <v>77</v>
      </c>
      <c r="B59" s="5" t="s">
        <v>127</v>
      </c>
      <c r="C59" s="185" t="s">
        <v>18</v>
      </c>
      <c r="D59" s="5" t="s">
        <v>24</v>
      </c>
      <c r="E59" s="7"/>
      <c r="F59" s="7"/>
      <c r="G59" s="6">
        <v>30000</v>
      </c>
      <c r="H59" s="183" t="s">
        <v>783</v>
      </c>
      <c r="I59" s="184" t="s">
        <v>97</v>
      </c>
      <c r="J59" s="135" t="s">
        <v>780</v>
      </c>
    </row>
    <row r="60" spans="1:10" s="4" customFormat="1">
      <c r="A60" s="126">
        <v>77</v>
      </c>
      <c r="B60" s="5" t="s">
        <v>127</v>
      </c>
      <c r="C60" s="185" t="s">
        <v>25</v>
      </c>
      <c r="D60" s="5" t="s">
        <v>26</v>
      </c>
      <c r="E60" s="7"/>
      <c r="F60" s="7"/>
      <c r="G60" s="6">
        <v>750000</v>
      </c>
      <c r="H60" s="183" t="s">
        <v>783</v>
      </c>
      <c r="I60" s="184" t="s">
        <v>97</v>
      </c>
      <c r="J60" s="135" t="s">
        <v>780</v>
      </c>
    </row>
    <row r="61" spans="1:10" s="4" customFormat="1">
      <c r="A61" s="126">
        <v>77</v>
      </c>
      <c r="B61" s="5" t="s">
        <v>127</v>
      </c>
      <c r="C61" s="185" t="s">
        <v>25</v>
      </c>
      <c r="D61" s="5" t="s">
        <v>26</v>
      </c>
      <c r="E61" s="7"/>
      <c r="F61" s="7"/>
      <c r="G61" s="6">
        <v>600000</v>
      </c>
      <c r="H61" s="183" t="s">
        <v>783</v>
      </c>
      <c r="I61" s="184" t="s">
        <v>97</v>
      </c>
      <c r="J61" s="135" t="s">
        <v>780</v>
      </c>
    </row>
    <row r="62" spans="1:10" s="4" customFormat="1">
      <c r="A62" s="126">
        <v>77</v>
      </c>
      <c r="B62" s="5" t="s">
        <v>127</v>
      </c>
      <c r="C62" s="185" t="s">
        <v>25</v>
      </c>
      <c r="D62" s="5" t="s">
        <v>26</v>
      </c>
      <c r="E62" s="7"/>
      <c r="F62" s="7"/>
      <c r="G62" s="6">
        <v>600000</v>
      </c>
      <c r="H62" s="183" t="s">
        <v>783</v>
      </c>
      <c r="I62" s="184" t="s">
        <v>97</v>
      </c>
      <c r="J62" s="135" t="s">
        <v>780</v>
      </c>
    </row>
    <row r="63" spans="1:10" s="4" customFormat="1">
      <c r="A63" s="126">
        <v>77</v>
      </c>
      <c r="B63" s="5" t="s">
        <v>127</v>
      </c>
      <c r="C63" s="185" t="s">
        <v>25</v>
      </c>
      <c r="D63" s="5" t="s">
        <v>26</v>
      </c>
      <c r="E63" s="7"/>
      <c r="F63" s="7"/>
      <c r="G63" s="6">
        <v>750000</v>
      </c>
      <c r="H63" s="183" t="s">
        <v>783</v>
      </c>
      <c r="I63" s="184" t="s">
        <v>97</v>
      </c>
      <c r="J63" s="135" t="s">
        <v>780</v>
      </c>
    </row>
    <row r="64" spans="1:10" s="4" customFormat="1">
      <c r="A64" s="126">
        <v>77</v>
      </c>
      <c r="B64" s="5" t="s">
        <v>127</v>
      </c>
      <c r="C64" s="185" t="s">
        <v>25</v>
      </c>
      <c r="D64" s="5" t="s">
        <v>26</v>
      </c>
      <c r="E64" s="7"/>
      <c r="F64" s="7"/>
      <c r="G64" s="6">
        <v>600000</v>
      </c>
      <c r="H64" s="183" t="s">
        <v>783</v>
      </c>
      <c r="I64" s="184" t="s">
        <v>97</v>
      </c>
      <c r="J64" s="135" t="s">
        <v>780</v>
      </c>
    </row>
    <row r="65" spans="1:10" s="4" customFormat="1">
      <c r="A65" s="126">
        <v>77</v>
      </c>
      <c r="B65" s="5" t="s">
        <v>127</v>
      </c>
      <c r="C65" s="185" t="s">
        <v>25</v>
      </c>
      <c r="D65" s="5" t="s">
        <v>26</v>
      </c>
      <c r="E65" s="7"/>
      <c r="F65" s="7"/>
      <c r="G65" s="6">
        <v>600000</v>
      </c>
      <c r="H65" s="183" t="s">
        <v>783</v>
      </c>
      <c r="I65" s="184" t="s">
        <v>97</v>
      </c>
      <c r="J65" s="135" t="s">
        <v>780</v>
      </c>
    </row>
    <row r="66" spans="1:10" s="4" customFormat="1">
      <c r="A66" s="126">
        <v>77</v>
      </c>
      <c r="B66" s="5" t="s">
        <v>127</v>
      </c>
      <c r="C66" s="185" t="s">
        <v>25</v>
      </c>
      <c r="D66" s="5" t="s">
        <v>26</v>
      </c>
      <c r="E66" s="7"/>
      <c r="F66" s="7"/>
      <c r="G66" s="6">
        <v>750000</v>
      </c>
      <c r="H66" s="183" t="s">
        <v>783</v>
      </c>
      <c r="I66" s="184" t="s">
        <v>97</v>
      </c>
      <c r="J66" s="135" t="s">
        <v>780</v>
      </c>
    </row>
    <row r="67" spans="1:10" s="4" customFormat="1">
      <c r="A67" s="126">
        <v>77</v>
      </c>
      <c r="B67" s="5" t="s">
        <v>127</v>
      </c>
      <c r="C67" s="185" t="s">
        <v>25</v>
      </c>
      <c r="D67" s="5" t="s">
        <v>26</v>
      </c>
      <c r="E67" s="7"/>
      <c r="F67" s="7"/>
      <c r="G67" s="6">
        <v>600000</v>
      </c>
      <c r="H67" s="183" t="s">
        <v>783</v>
      </c>
      <c r="I67" s="184" t="s">
        <v>97</v>
      </c>
      <c r="J67" s="135" t="s">
        <v>780</v>
      </c>
    </row>
    <row r="68" spans="1:10" s="4" customFormat="1">
      <c r="A68" s="126">
        <v>77</v>
      </c>
      <c r="B68" s="5" t="s">
        <v>127</v>
      </c>
      <c r="C68" s="185" t="s">
        <v>25</v>
      </c>
      <c r="D68" s="5" t="s">
        <v>26</v>
      </c>
      <c r="E68" s="7"/>
      <c r="F68" s="7"/>
      <c r="G68" s="6">
        <v>600000</v>
      </c>
      <c r="H68" s="183" t="s">
        <v>783</v>
      </c>
      <c r="I68" s="184" t="s">
        <v>97</v>
      </c>
      <c r="J68" s="135" t="s">
        <v>780</v>
      </c>
    </row>
    <row r="69" spans="1:10" s="4" customFormat="1">
      <c r="A69" s="126">
        <v>77</v>
      </c>
      <c r="B69" s="5" t="s">
        <v>127</v>
      </c>
      <c r="C69" s="185" t="s">
        <v>174</v>
      </c>
      <c r="D69" s="5" t="s">
        <v>28</v>
      </c>
      <c r="E69" s="7"/>
      <c r="F69" s="7"/>
      <c r="G69" s="6">
        <v>300000</v>
      </c>
      <c r="H69" s="183" t="s">
        <v>783</v>
      </c>
      <c r="I69" s="184" t="s">
        <v>97</v>
      </c>
      <c r="J69" s="135" t="s">
        <v>780</v>
      </c>
    </row>
    <row r="70" spans="1:10" s="4" customFormat="1">
      <c r="A70" s="126">
        <v>77</v>
      </c>
      <c r="B70" s="5" t="s">
        <v>127</v>
      </c>
      <c r="C70" s="185" t="s">
        <v>174</v>
      </c>
      <c r="D70" s="5" t="s">
        <v>28</v>
      </c>
      <c r="E70" s="7"/>
      <c r="F70" s="7"/>
      <c r="G70" s="6">
        <v>600000</v>
      </c>
      <c r="H70" s="183" t="s">
        <v>783</v>
      </c>
      <c r="I70" s="184" t="s">
        <v>97</v>
      </c>
      <c r="J70" s="135" t="s">
        <v>780</v>
      </c>
    </row>
    <row r="71" spans="1:10" s="4" customFormat="1">
      <c r="A71" s="126">
        <v>77</v>
      </c>
      <c r="B71" s="5" t="s">
        <v>127</v>
      </c>
      <c r="C71" s="185" t="s">
        <v>29</v>
      </c>
      <c r="D71" s="5" t="s">
        <v>40</v>
      </c>
      <c r="E71" s="7"/>
      <c r="F71" s="7"/>
      <c r="G71" s="6">
        <v>250000</v>
      </c>
      <c r="H71" s="183" t="s">
        <v>783</v>
      </c>
      <c r="I71" s="184" t="s">
        <v>97</v>
      </c>
      <c r="J71" s="135" t="s">
        <v>780</v>
      </c>
    </row>
    <row r="72" spans="1:10" s="4" customFormat="1">
      <c r="A72" s="126">
        <v>78</v>
      </c>
      <c r="B72" s="5" t="s">
        <v>129</v>
      </c>
      <c r="C72" s="185" t="s">
        <v>18</v>
      </c>
      <c r="D72" s="5" t="s">
        <v>19</v>
      </c>
      <c r="E72" s="7"/>
      <c r="F72" s="7"/>
      <c r="G72" s="6">
        <v>140000</v>
      </c>
      <c r="H72" s="183" t="s">
        <v>783</v>
      </c>
      <c r="I72" s="184" t="s">
        <v>97</v>
      </c>
      <c r="J72" s="135" t="s">
        <v>780</v>
      </c>
    </row>
    <row r="73" spans="1:10" s="4" customFormat="1">
      <c r="A73" s="126">
        <v>78</v>
      </c>
      <c r="B73" s="5" t="s">
        <v>129</v>
      </c>
      <c r="C73" s="185" t="s">
        <v>18</v>
      </c>
      <c r="D73" s="5" t="s">
        <v>19</v>
      </c>
      <c r="E73" s="7"/>
      <c r="F73" s="7"/>
      <c r="G73" s="6">
        <v>149000</v>
      </c>
      <c r="H73" s="183" t="s">
        <v>783</v>
      </c>
      <c r="I73" s="184" t="s">
        <v>97</v>
      </c>
      <c r="J73" s="135" t="s">
        <v>780</v>
      </c>
    </row>
    <row r="74" spans="1:10" s="4" customFormat="1">
      <c r="A74" s="126">
        <v>78</v>
      </c>
      <c r="B74" s="5" t="s">
        <v>129</v>
      </c>
      <c r="C74" s="185" t="s">
        <v>18</v>
      </c>
      <c r="D74" s="5" t="s">
        <v>19</v>
      </c>
      <c r="E74" s="7"/>
      <c r="F74" s="7"/>
      <c r="G74" s="6">
        <v>120000</v>
      </c>
      <c r="H74" s="183" t="s">
        <v>783</v>
      </c>
      <c r="I74" s="184" t="s">
        <v>97</v>
      </c>
      <c r="J74" s="135" t="s">
        <v>780</v>
      </c>
    </row>
    <row r="75" spans="1:10" s="4" customFormat="1">
      <c r="A75" s="126">
        <v>78</v>
      </c>
      <c r="B75" s="5" t="s">
        <v>129</v>
      </c>
      <c r="C75" s="185" t="s">
        <v>18</v>
      </c>
      <c r="D75" s="5" t="s">
        <v>19</v>
      </c>
      <c r="E75" s="7"/>
      <c r="F75" s="7"/>
      <c r="G75" s="6">
        <v>160000</v>
      </c>
      <c r="H75" s="183" t="s">
        <v>783</v>
      </c>
      <c r="I75" s="184" t="s">
        <v>97</v>
      </c>
      <c r="J75" s="135" t="s">
        <v>780</v>
      </c>
    </row>
    <row r="76" spans="1:10" s="4" customFormat="1">
      <c r="A76" s="126">
        <v>78</v>
      </c>
      <c r="B76" s="5" t="s">
        <v>129</v>
      </c>
      <c r="C76" s="185" t="s">
        <v>18</v>
      </c>
      <c r="D76" s="5" t="s">
        <v>19</v>
      </c>
      <c r="E76" s="7"/>
      <c r="F76" s="7"/>
      <c r="G76" s="6">
        <v>106500</v>
      </c>
      <c r="H76" s="183" t="s">
        <v>783</v>
      </c>
      <c r="I76" s="184" t="s">
        <v>97</v>
      </c>
      <c r="J76" s="135" t="s">
        <v>780</v>
      </c>
    </row>
    <row r="77" spans="1:10" s="4" customFormat="1">
      <c r="A77" s="126">
        <v>78</v>
      </c>
      <c r="B77" s="5" t="s">
        <v>129</v>
      </c>
      <c r="C77" s="185" t="s">
        <v>18</v>
      </c>
      <c r="D77" s="5" t="s">
        <v>24</v>
      </c>
      <c r="E77" s="7"/>
      <c r="F77" s="7"/>
      <c r="G77" s="6">
        <v>31000</v>
      </c>
      <c r="H77" s="183" t="s">
        <v>783</v>
      </c>
      <c r="I77" s="184" t="s">
        <v>97</v>
      </c>
      <c r="J77" s="135" t="s">
        <v>780</v>
      </c>
    </row>
    <row r="78" spans="1:10" s="4" customFormat="1">
      <c r="A78" s="126">
        <v>78</v>
      </c>
      <c r="B78" s="5" t="s">
        <v>129</v>
      </c>
      <c r="C78" s="185" t="s">
        <v>25</v>
      </c>
      <c r="D78" s="5" t="s">
        <v>26</v>
      </c>
      <c r="E78" s="7"/>
      <c r="F78" s="7"/>
      <c r="G78" s="6">
        <v>750000</v>
      </c>
      <c r="H78" s="183" t="s">
        <v>783</v>
      </c>
      <c r="I78" s="184" t="s">
        <v>97</v>
      </c>
      <c r="J78" s="135" t="s">
        <v>780</v>
      </c>
    </row>
    <row r="79" spans="1:10" s="4" customFormat="1">
      <c r="A79" s="126">
        <v>78</v>
      </c>
      <c r="B79" s="5" t="s">
        <v>129</v>
      </c>
      <c r="C79" s="185" t="s">
        <v>25</v>
      </c>
      <c r="D79" s="5" t="s">
        <v>26</v>
      </c>
      <c r="E79" s="7"/>
      <c r="F79" s="7"/>
      <c r="G79" s="6">
        <v>600000</v>
      </c>
      <c r="H79" s="183" t="s">
        <v>783</v>
      </c>
      <c r="I79" s="184" t="s">
        <v>97</v>
      </c>
      <c r="J79" s="135" t="s">
        <v>780</v>
      </c>
    </row>
    <row r="80" spans="1:10" s="4" customFormat="1">
      <c r="A80" s="126">
        <v>78</v>
      </c>
      <c r="B80" s="5" t="s">
        <v>129</v>
      </c>
      <c r="C80" s="185" t="s">
        <v>25</v>
      </c>
      <c r="D80" s="5" t="s">
        <v>26</v>
      </c>
      <c r="E80" s="7"/>
      <c r="F80" s="7"/>
      <c r="G80" s="6">
        <v>600000</v>
      </c>
      <c r="H80" s="183" t="s">
        <v>783</v>
      </c>
      <c r="I80" s="184" t="s">
        <v>97</v>
      </c>
      <c r="J80" s="135" t="s">
        <v>780</v>
      </c>
    </row>
    <row r="81" spans="1:10" s="4" customFormat="1">
      <c r="A81" s="126">
        <v>78</v>
      </c>
      <c r="B81" s="5" t="s">
        <v>129</v>
      </c>
      <c r="C81" s="185" t="s">
        <v>174</v>
      </c>
      <c r="D81" s="5" t="s">
        <v>28</v>
      </c>
      <c r="E81" s="7"/>
      <c r="F81" s="7"/>
      <c r="G81" s="6">
        <v>400000</v>
      </c>
      <c r="H81" s="183" t="s">
        <v>783</v>
      </c>
      <c r="I81" s="184" t="s">
        <v>97</v>
      </c>
      <c r="J81" s="135" t="s">
        <v>780</v>
      </c>
    </row>
    <row r="82" spans="1:10" s="4" customFormat="1">
      <c r="A82" s="126">
        <v>78</v>
      </c>
      <c r="B82" s="5" t="s">
        <v>129</v>
      </c>
      <c r="C82" s="185" t="s">
        <v>174</v>
      </c>
      <c r="D82" s="5" t="s">
        <v>130</v>
      </c>
      <c r="E82" s="7"/>
      <c r="F82" s="7"/>
      <c r="G82" s="6">
        <v>73500</v>
      </c>
      <c r="H82" s="183" t="s">
        <v>783</v>
      </c>
      <c r="I82" s="184" t="s">
        <v>97</v>
      </c>
      <c r="J82" s="135" t="s">
        <v>780</v>
      </c>
    </row>
    <row r="83" spans="1:10" s="4" customFormat="1">
      <c r="A83" s="126">
        <v>78</v>
      </c>
      <c r="B83" s="5" t="s">
        <v>129</v>
      </c>
      <c r="C83" s="185" t="s">
        <v>174</v>
      </c>
      <c r="D83" s="5" t="s">
        <v>131</v>
      </c>
      <c r="E83" s="7"/>
      <c r="F83" s="7"/>
      <c r="G83" s="6">
        <v>70000</v>
      </c>
      <c r="H83" s="183" t="s">
        <v>783</v>
      </c>
      <c r="I83" s="184" t="s">
        <v>97</v>
      </c>
      <c r="J83" s="135" t="s">
        <v>780</v>
      </c>
    </row>
    <row r="84" spans="1:10" s="4" customFormat="1">
      <c r="A84" s="126">
        <v>78</v>
      </c>
      <c r="B84" s="5" t="s">
        <v>129</v>
      </c>
      <c r="C84" s="185" t="s">
        <v>29</v>
      </c>
      <c r="D84" s="5" t="s">
        <v>126</v>
      </c>
      <c r="E84" s="7"/>
      <c r="F84" s="7"/>
      <c r="G84" s="6">
        <v>150000</v>
      </c>
      <c r="H84" s="183" t="s">
        <v>783</v>
      </c>
      <c r="I84" s="184" t="s">
        <v>97</v>
      </c>
      <c r="J84" s="135" t="s">
        <v>780</v>
      </c>
    </row>
    <row r="85" spans="1:10" s="4" customFormat="1">
      <c r="A85" s="126">
        <v>78</v>
      </c>
      <c r="B85" s="5" t="s">
        <v>129</v>
      </c>
      <c r="C85" s="185" t="s">
        <v>18</v>
      </c>
      <c r="D85" s="5" t="s">
        <v>19</v>
      </c>
      <c r="E85" s="7"/>
      <c r="F85" s="7"/>
      <c r="G85" s="6">
        <v>125210</v>
      </c>
      <c r="H85" s="183" t="s">
        <v>783</v>
      </c>
      <c r="I85" s="184" t="s">
        <v>97</v>
      </c>
      <c r="J85" s="135" t="s">
        <v>780</v>
      </c>
    </row>
    <row r="86" spans="1:10" s="4" customFormat="1">
      <c r="A86" s="126">
        <v>78</v>
      </c>
      <c r="B86" s="5" t="s">
        <v>129</v>
      </c>
      <c r="C86" s="185" t="s">
        <v>18</v>
      </c>
      <c r="D86" s="5" t="s">
        <v>19</v>
      </c>
      <c r="E86" s="7"/>
      <c r="F86" s="7"/>
      <c r="G86" s="6">
        <v>171990</v>
      </c>
      <c r="H86" s="183" t="s">
        <v>783</v>
      </c>
      <c r="I86" s="184" t="s">
        <v>97</v>
      </c>
      <c r="J86" s="135" t="s">
        <v>780</v>
      </c>
    </row>
    <row r="87" spans="1:10" s="4" customFormat="1">
      <c r="A87" s="126">
        <v>78</v>
      </c>
      <c r="B87" s="5" t="s">
        <v>129</v>
      </c>
      <c r="C87" s="185" t="s">
        <v>18</v>
      </c>
      <c r="D87" s="5" t="s">
        <v>132</v>
      </c>
      <c r="E87" s="7"/>
      <c r="F87" s="7"/>
      <c r="G87" s="6">
        <v>35000</v>
      </c>
      <c r="H87" s="183" t="s">
        <v>783</v>
      </c>
      <c r="I87" s="184" t="s">
        <v>97</v>
      </c>
      <c r="J87" s="135" t="s">
        <v>780</v>
      </c>
    </row>
    <row r="88" spans="1:10" s="4" customFormat="1">
      <c r="A88" s="126">
        <v>78</v>
      </c>
      <c r="B88" s="5" t="s">
        <v>129</v>
      </c>
      <c r="C88" s="185" t="s">
        <v>18</v>
      </c>
      <c r="D88" s="5" t="s">
        <v>19</v>
      </c>
      <c r="E88" s="7"/>
      <c r="F88" s="7"/>
      <c r="G88" s="6">
        <v>164400</v>
      </c>
      <c r="H88" s="183" t="s">
        <v>783</v>
      </c>
      <c r="I88" s="184" t="s">
        <v>97</v>
      </c>
      <c r="J88" s="135" t="s">
        <v>780</v>
      </c>
    </row>
    <row r="89" spans="1:10" s="4" customFormat="1">
      <c r="A89" s="126">
        <v>78</v>
      </c>
      <c r="B89" s="5" t="s">
        <v>129</v>
      </c>
      <c r="C89" s="185" t="s">
        <v>18</v>
      </c>
      <c r="D89" s="5" t="s">
        <v>19</v>
      </c>
      <c r="E89" s="7"/>
      <c r="F89" s="7"/>
      <c r="G89" s="6">
        <v>137600</v>
      </c>
      <c r="H89" s="183" t="s">
        <v>783</v>
      </c>
      <c r="I89" s="184" t="s">
        <v>97</v>
      </c>
      <c r="J89" s="135" t="s">
        <v>780</v>
      </c>
    </row>
    <row r="90" spans="1:10" s="4" customFormat="1">
      <c r="A90" s="126">
        <v>78</v>
      </c>
      <c r="B90" s="5" t="s">
        <v>129</v>
      </c>
      <c r="C90" s="185" t="s">
        <v>18</v>
      </c>
      <c r="D90" s="5" t="s">
        <v>24</v>
      </c>
      <c r="E90" s="7"/>
      <c r="F90" s="7"/>
      <c r="G90" s="6">
        <v>15000</v>
      </c>
      <c r="H90" s="183" t="s">
        <v>783</v>
      </c>
      <c r="I90" s="184" t="s">
        <v>97</v>
      </c>
      <c r="J90" s="135" t="s">
        <v>780</v>
      </c>
    </row>
    <row r="91" spans="1:10" s="4" customFormat="1">
      <c r="A91" s="126">
        <v>78</v>
      </c>
      <c r="B91" s="5" t="s">
        <v>129</v>
      </c>
      <c r="C91" s="185" t="s">
        <v>174</v>
      </c>
      <c r="D91" s="5" t="s">
        <v>28</v>
      </c>
      <c r="E91" s="7"/>
      <c r="F91" s="7"/>
      <c r="G91" s="6">
        <v>450000</v>
      </c>
      <c r="H91" s="183" t="s">
        <v>783</v>
      </c>
      <c r="I91" s="184" t="s">
        <v>97</v>
      </c>
      <c r="J91" s="135" t="s">
        <v>780</v>
      </c>
    </row>
    <row r="92" spans="1:10" s="4" customFormat="1">
      <c r="A92" s="126">
        <v>78</v>
      </c>
      <c r="B92" s="5" t="s">
        <v>129</v>
      </c>
      <c r="C92" s="185" t="s">
        <v>29</v>
      </c>
      <c r="D92" s="5" t="s">
        <v>40</v>
      </c>
      <c r="E92" s="7"/>
      <c r="F92" s="7"/>
      <c r="G92" s="6">
        <v>200800</v>
      </c>
      <c r="H92" s="183" t="s">
        <v>783</v>
      </c>
      <c r="I92" s="184" t="s">
        <v>97</v>
      </c>
      <c r="J92" s="135" t="s">
        <v>780</v>
      </c>
    </row>
    <row r="93" spans="1:10" s="4" customFormat="1">
      <c r="A93" s="126">
        <v>78</v>
      </c>
      <c r="B93" s="5" t="s">
        <v>129</v>
      </c>
      <c r="C93" s="185" t="s">
        <v>29</v>
      </c>
      <c r="D93" s="5" t="s">
        <v>133</v>
      </c>
      <c r="E93" s="7"/>
      <c r="F93" s="7"/>
      <c r="G93" s="6">
        <v>250000</v>
      </c>
      <c r="H93" s="183" t="s">
        <v>783</v>
      </c>
      <c r="I93" s="184" t="s">
        <v>97</v>
      </c>
      <c r="J93" s="135" t="s">
        <v>780</v>
      </c>
    </row>
    <row r="94" spans="1:10">
      <c r="A94" s="127">
        <v>79</v>
      </c>
      <c r="B94" s="5" t="s">
        <v>17</v>
      </c>
      <c r="C94" s="185" t="s">
        <v>18</v>
      </c>
      <c r="D94" s="5" t="s">
        <v>19</v>
      </c>
      <c r="E94" s="7">
        <v>0</v>
      </c>
      <c r="F94" s="7">
        <v>0</v>
      </c>
      <c r="G94" s="6">
        <v>163000</v>
      </c>
      <c r="H94" s="183" t="s">
        <v>783</v>
      </c>
      <c r="I94" s="185" t="s">
        <v>97</v>
      </c>
      <c r="J94" s="135" t="s">
        <v>780</v>
      </c>
    </row>
    <row r="95" spans="1:10">
      <c r="A95" s="127">
        <v>79</v>
      </c>
      <c r="B95" s="5" t="s">
        <v>17</v>
      </c>
      <c r="C95" s="185" t="s">
        <v>18</v>
      </c>
      <c r="D95" s="5" t="s">
        <v>20</v>
      </c>
      <c r="E95" s="7">
        <v>0</v>
      </c>
      <c r="F95" s="7">
        <v>0</v>
      </c>
      <c r="G95" s="6">
        <v>20000</v>
      </c>
      <c r="H95" s="183" t="s">
        <v>783</v>
      </c>
      <c r="I95" s="185" t="s">
        <v>97</v>
      </c>
      <c r="J95" s="135" t="s">
        <v>780</v>
      </c>
    </row>
    <row r="96" spans="1:10">
      <c r="A96" s="127">
        <v>79</v>
      </c>
      <c r="B96" s="5" t="s">
        <v>17</v>
      </c>
      <c r="C96" s="185" t="s">
        <v>18</v>
      </c>
      <c r="D96" s="5" t="s">
        <v>21</v>
      </c>
      <c r="E96" s="7">
        <v>0</v>
      </c>
      <c r="F96" s="7">
        <v>0</v>
      </c>
      <c r="G96" s="6">
        <v>16000</v>
      </c>
      <c r="H96" s="183" t="s">
        <v>783</v>
      </c>
      <c r="I96" s="185" t="s">
        <v>97</v>
      </c>
      <c r="J96" s="135" t="s">
        <v>780</v>
      </c>
    </row>
    <row r="97" spans="1:10">
      <c r="A97" s="127">
        <v>79</v>
      </c>
      <c r="B97" s="5" t="s">
        <v>17</v>
      </c>
      <c r="C97" s="185" t="s">
        <v>18</v>
      </c>
      <c r="D97" s="5" t="s">
        <v>19</v>
      </c>
      <c r="E97" s="7">
        <v>0</v>
      </c>
      <c r="F97" s="7">
        <v>0</v>
      </c>
      <c r="G97" s="6">
        <v>179000</v>
      </c>
      <c r="H97" s="183" t="s">
        <v>783</v>
      </c>
      <c r="I97" s="185" t="s">
        <v>97</v>
      </c>
      <c r="J97" s="135" t="s">
        <v>780</v>
      </c>
    </row>
    <row r="98" spans="1:10">
      <c r="A98" s="127">
        <v>79</v>
      </c>
      <c r="B98" s="5" t="s">
        <v>17</v>
      </c>
      <c r="C98" s="185" t="s">
        <v>18</v>
      </c>
      <c r="D98" s="5" t="s">
        <v>19</v>
      </c>
      <c r="E98" s="7">
        <v>0</v>
      </c>
      <c r="F98" s="7">
        <v>0</v>
      </c>
      <c r="G98" s="6">
        <v>140000</v>
      </c>
      <c r="H98" s="183" t="s">
        <v>783</v>
      </c>
      <c r="I98" s="185" t="s">
        <v>97</v>
      </c>
      <c r="J98" s="135" t="s">
        <v>780</v>
      </c>
    </row>
    <row r="99" spans="1:10">
      <c r="A99" s="127">
        <v>79</v>
      </c>
      <c r="B99" s="5" t="s">
        <v>17</v>
      </c>
      <c r="C99" s="185" t="s">
        <v>18</v>
      </c>
      <c r="D99" s="5" t="s">
        <v>19</v>
      </c>
      <c r="E99" s="7">
        <v>0</v>
      </c>
      <c r="F99" s="7">
        <v>0</v>
      </c>
      <c r="G99" s="6">
        <v>147000</v>
      </c>
      <c r="H99" s="183" t="s">
        <v>783</v>
      </c>
      <c r="I99" s="185" t="s">
        <v>97</v>
      </c>
      <c r="J99" s="135" t="s">
        <v>780</v>
      </c>
    </row>
    <row r="100" spans="1:10">
      <c r="A100" s="127">
        <v>79</v>
      </c>
      <c r="B100" s="5" t="s">
        <v>17</v>
      </c>
      <c r="C100" s="185" t="s">
        <v>18</v>
      </c>
      <c r="D100" s="5" t="s">
        <v>22</v>
      </c>
      <c r="E100" s="7">
        <v>0</v>
      </c>
      <c r="F100" s="7">
        <v>0</v>
      </c>
      <c r="G100" s="6">
        <v>4000</v>
      </c>
      <c r="H100" s="183" t="s">
        <v>783</v>
      </c>
      <c r="I100" s="185" t="s">
        <v>97</v>
      </c>
      <c r="J100" s="135" t="s">
        <v>780</v>
      </c>
    </row>
    <row r="101" spans="1:10">
      <c r="A101" s="127">
        <v>79</v>
      </c>
      <c r="B101" s="5" t="s">
        <v>17</v>
      </c>
      <c r="C101" s="185" t="s">
        <v>18</v>
      </c>
      <c r="D101" s="5" t="s">
        <v>23</v>
      </c>
      <c r="E101" s="7">
        <v>0</v>
      </c>
      <c r="F101" s="7">
        <v>0</v>
      </c>
      <c r="G101" s="6">
        <v>200000</v>
      </c>
      <c r="H101" s="183" t="s">
        <v>783</v>
      </c>
      <c r="I101" s="185" t="s">
        <v>97</v>
      </c>
      <c r="J101" s="135" t="s">
        <v>780</v>
      </c>
    </row>
    <row r="102" spans="1:10">
      <c r="A102" s="127">
        <v>79</v>
      </c>
      <c r="B102" s="5" t="s">
        <v>17</v>
      </c>
      <c r="C102" s="185" t="s">
        <v>18</v>
      </c>
      <c r="D102" s="5" t="s">
        <v>19</v>
      </c>
      <c r="E102" s="7">
        <v>0</v>
      </c>
      <c r="F102" s="7">
        <v>0</v>
      </c>
      <c r="G102" s="6">
        <v>156000</v>
      </c>
      <c r="H102" s="183" t="s">
        <v>783</v>
      </c>
      <c r="I102" s="185" t="s">
        <v>97</v>
      </c>
      <c r="J102" s="135" t="s">
        <v>780</v>
      </c>
    </row>
    <row r="103" spans="1:10">
      <c r="A103" s="127">
        <v>79</v>
      </c>
      <c r="B103" s="5" t="s">
        <v>17</v>
      </c>
      <c r="C103" s="185" t="s">
        <v>18</v>
      </c>
      <c r="D103" s="5" t="s">
        <v>23</v>
      </c>
      <c r="E103" s="7">
        <v>0</v>
      </c>
      <c r="F103" s="7">
        <v>0</v>
      </c>
      <c r="G103" s="6">
        <v>986000</v>
      </c>
      <c r="H103" s="183" t="s">
        <v>783</v>
      </c>
      <c r="I103" s="185" t="s">
        <v>97</v>
      </c>
      <c r="J103" s="135" t="s">
        <v>780</v>
      </c>
    </row>
    <row r="104" spans="1:10">
      <c r="A104" s="127">
        <v>79</v>
      </c>
      <c r="B104" s="5" t="s">
        <v>17</v>
      </c>
      <c r="C104" s="185" t="s">
        <v>18</v>
      </c>
      <c r="D104" s="5" t="s">
        <v>24</v>
      </c>
      <c r="E104" s="7">
        <v>0</v>
      </c>
      <c r="F104" s="7">
        <v>0</v>
      </c>
      <c r="G104" s="6">
        <v>30000</v>
      </c>
      <c r="H104" s="183" t="s">
        <v>783</v>
      </c>
      <c r="I104" s="185" t="s">
        <v>97</v>
      </c>
      <c r="J104" s="135" t="s">
        <v>780</v>
      </c>
    </row>
    <row r="105" spans="1:10">
      <c r="A105" s="127">
        <v>79</v>
      </c>
      <c r="B105" s="5" t="s">
        <v>17</v>
      </c>
      <c r="C105" s="185" t="s">
        <v>25</v>
      </c>
      <c r="D105" s="5" t="s">
        <v>26</v>
      </c>
      <c r="E105" s="7"/>
      <c r="F105" s="7"/>
      <c r="G105" s="6">
        <v>750000</v>
      </c>
      <c r="H105" s="183" t="s">
        <v>783</v>
      </c>
      <c r="I105" s="185" t="s">
        <v>97</v>
      </c>
      <c r="J105" s="135" t="s">
        <v>780</v>
      </c>
    </row>
    <row r="106" spans="1:10">
      <c r="A106" s="127">
        <v>79</v>
      </c>
      <c r="B106" s="5" t="s">
        <v>17</v>
      </c>
      <c r="C106" s="185" t="s">
        <v>25</v>
      </c>
      <c r="D106" s="5" t="s">
        <v>26</v>
      </c>
      <c r="E106" s="7"/>
      <c r="F106" s="7"/>
      <c r="G106" s="6">
        <v>600000</v>
      </c>
      <c r="H106" s="183" t="s">
        <v>783</v>
      </c>
      <c r="I106" s="185" t="s">
        <v>97</v>
      </c>
      <c r="J106" s="135" t="s">
        <v>780</v>
      </c>
    </row>
    <row r="107" spans="1:10">
      <c r="A107" s="127">
        <v>79</v>
      </c>
      <c r="B107" s="5" t="s">
        <v>17</v>
      </c>
      <c r="C107" s="185" t="s">
        <v>25</v>
      </c>
      <c r="D107" s="5" t="s">
        <v>26</v>
      </c>
      <c r="E107" s="7"/>
      <c r="F107" s="7"/>
      <c r="G107" s="6">
        <v>600000</v>
      </c>
      <c r="H107" s="183" t="s">
        <v>783</v>
      </c>
      <c r="I107" s="185" t="s">
        <v>97</v>
      </c>
      <c r="J107" s="135" t="s">
        <v>780</v>
      </c>
    </row>
    <row r="108" spans="1:10">
      <c r="A108" s="127">
        <v>79</v>
      </c>
      <c r="B108" s="5" t="s">
        <v>17</v>
      </c>
      <c r="C108" s="185" t="s">
        <v>25</v>
      </c>
      <c r="D108" s="5" t="s">
        <v>26</v>
      </c>
      <c r="E108" s="7"/>
      <c r="F108" s="7"/>
      <c r="G108" s="6">
        <v>750000</v>
      </c>
      <c r="H108" s="183" t="s">
        <v>783</v>
      </c>
      <c r="I108" s="185" t="s">
        <v>97</v>
      </c>
      <c r="J108" s="135" t="s">
        <v>780</v>
      </c>
    </row>
    <row r="109" spans="1:10">
      <c r="A109" s="127">
        <v>79</v>
      </c>
      <c r="B109" s="5" t="s">
        <v>17</v>
      </c>
      <c r="C109" s="185" t="s">
        <v>25</v>
      </c>
      <c r="D109" s="5" t="s">
        <v>26</v>
      </c>
      <c r="E109" s="7"/>
      <c r="F109" s="7"/>
      <c r="G109" s="6">
        <v>600000</v>
      </c>
      <c r="H109" s="183" t="s">
        <v>783</v>
      </c>
      <c r="I109" s="185" t="s">
        <v>97</v>
      </c>
      <c r="J109" s="135" t="s">
        <v>780</v>
      </c>
    </row>
    <row r="110" spans="1:10">
      <c r="A110" s="127">
        <v>79</v>
      </c>
      <c r="B110" s="5" t="s">
        <v>17</v>
      </c>
      <c r="C110" s="185" t="s">
        <v>25</v>
      </c>
      <c r="D110" s="5" t="s">
        <v>26</v>
      </c>
      <c r="E110" s="7"/>
      <c r="F110" s="7"/>
      <c r="G110" s="6">
        <v>600000</v>
      </c>
      <c r="H110" s="183" t="s">
        <v>783</v>
      </c>
      <c r="I110" s="185" t="s">
        <v>97</v>
      </c>
      <c r="J110" s="135" t="s">
        <v>780</v>
      </c>
    </row>
    <row r="111" spans="1:10">
      <c r="A111" s="127">
        <v>79</v>
      </c>
      <c r="B111" s="5" t="s">
        <v>17</v>
      </c>
      <c r="C111" s="185" t="s">
        <v>174</v>
      </c>
      <c r="D111" s="5" t="s">
        <v>28</v>
      </c>
      <c r="E111" s="7">
        <v>0</v>
      </c>
      <c r="F111" s="7">
        <v>0</v>
      </c>
      <c r="G111" s="6">
        <v>645000</v>
      </c>
      <c r="H111" s="183" t="s">
        <v>783</v>
      </c>
      <c r="I111" s="185" t="s">
        <v>97</v>
      </c>
      <c r="J111" s="135" t="s">
        <v>780</v>
      </c>
    </row>
    <row r="112" spans="1:10">
      <c r="A112" s="127">
        <v>79</v>
      </c>
      <c r="B112" s="5" t="s">
        <v>17</v>
      </c>
      <c r="C112" s="185" t="s">
        <v>29</v>
      </c>
      <c r="D112" s="5" t="s">
        <v>30</v>
      </c>
      <c r="E112" s="7">
        <v>0</v>
      </c>
      <c r="F112" s="7">
        <v>0</v>
      </c>
      <c r="G112" s="6">
        <v>10000</v>
      </c>
      <c r="H112" s="183" t="s">
        <v>783</v>
      </c>
      <c r="I112" s="185" t="s">
        <v>97</v>
      </c>
      <c r="J112" s="135" t="s">
        <v>780</v>
      </c>
    </row>
    <row r="113" spans="1:10">
      <c r="A113" s="127">
        <v>79</v>
      </c>
      <c r="B113" s="5" t="s">
        <v>17</v>
      </c>
      <c r="C113" s="185" t="s">
        <v>29</v>
      </c>
      <c r="D113" s="5" t="s">
        <v>30</v>
      </c>
      <c r="E113" s="7">
        <v>0</v>
      </c>
      <c r="F113" s="7">
        <v>0</v>
      </c>
      <c r="G113" s="6">
        <v>14500</v>
      </c>
      <c r="H113" s="183" t="s">
        <v>783</v>
      </c>
      <c r="I113" s="185" t="s">
        <v>97</v>
      </c>
      <c r="J113" s="135" t="s">
        <v>780</v>
      </c>
    </row>
    <row r="114" spans="1:10">
      <c r="A114" s="127">
        <v>79</v>
      </c>
      <c r="B114" s="5" t="s">
        <v>17</v>
      </c>
      <c r="C114" s="185" t="s">
        <v>29</v>
      </c>
      <c r="D114" s="5" t="s">
        <v>30</v>
      </c>
      <c r="E114" s="7">
        <v>0</v>
      </c>
      <c r="F114" s="7">
        <v>0</v>
      </c>
      <c r="G114" s="6">
        <v>16500</v>
      </c>
      <c r="H114" s="183" t="s">
        <v>783</v>
      </c>
      <c r="I114" s="185" t="s">
        <v>97</v>
      </c>
      <c r="J114" s="135" t="s">
        <v>780</v>
      </c>
    </row>
    <row r="115" spans="1:10">
      <c r="A115" s="127">
        <v>79</v>
      </c>
      <c r="B115" s="5" t="s">
        <v>17</v>
      </c>
      <c r="C115" s="185" t="s">
        <v>29</v>
      </c>
      <c r="D115" s="5" t="s">
        <v>30</v>
      </c>
      <c r="E115" s="7">
        <v>0</v>
      </c>
      <c r="F115" s="7">
        <v>0</v>
      </c>
      <c r="G115" s="6">
        <v>16000</v>
      </c>
      <c r="H115" s="183" t="s">
        <v>783</v>
      </c>
      <c r="I115" s="185" t="s">
        <v>97</v>
      </c>
      <c r="J115" s="135" t="s">
        <v>780</v>
      </c>
    </row>
    <row r="116" spans="1:10">
      <c r="A116" s="127">
        <v>79</v>
      </c>
      <c r="B116" s="5" t="s">
        <v>17</v>
      </c>
      <c r="C116" s="185" t="s">
        <v>29</v>
      </c>
      <c r="D116" s="5" t="s">
        <v>30</v>
      </c>
      <c r="E116" s="7">
        <v>0</v>
      </c>
      <c r="F116" s="7">
        <v>0</v>
      </c>
      <c r="G116" s="6">
        <v>15500</v>
      </c>
      <c r="H116" s="183" t="s">
        <v>783</v>
      </c>
      <c r="I116" s="185" t="s">
        <v>97</v>
      </c>
      <c r="J116" s="135" t="s">
        <v>780</v>
      </c>
    </row>
    <row r="117" spans="1:10">
      <c r="A117" s="127">
        <v>79</v>
      </c>
      <c r="B117" s="5" t="s">
        <v>17</v>
      </c>
      <c r="C117" s="185" t="s">
        <v>29</v>
      </c>
      <c r="D117" s="5" t="s">
        <v>30</v>
      </c>
      <c r="E117" s="7">
        <v>0</v>
      </c>
      <c r="F117" s="7">
        <v>0</v>
      </c>
      <c r="G117" s="6">
        <v>16000</v>
      </c>
      <c r="H117" s="183" t="s">
        <v>783</v>
      </c>
      <c r="I117" s="185" t="s">
        <v>97</v>
      </c>
      <c r="J117" s="135" t="s">
        <v>780</v>
      </c>
    </row>
    <row r="118" spans="1:10">
      <c r="A118" s="127">
        <v>79</v>
      </c>
      <c r="B118" s="5" t="s">
        <v>17</v>
      </c>
      <c r="C118" s="185" t="s">
        <v>29</v>
      </c>
      <c r="D118" s="5" t="s">
        <v>30</v>
      </c>
      <c r="E118" s="7">
        <v>0</v>
      </c>
      <c r="F118" s="7">
        <v>0</v>
      </c>
      <c r="G118" s="6">
        <v>15000</v>
      </c>
      <c r="H118" s="183" t="s">
        <v>783</v>
      </c>
      <c r="I118" s="185" t="s">
        <v>97</v>
      </c>
      <c r="J118" s="135" t="s">
        <v>780</v>
      </c>
    </row>
    <row r="119" spans="1:10">
      <c r="A119" s="127">
        <v>79</v>
      </c>
      <c r="B119" s="5" t="s">
        <v>17</v>
      </c>
      <c r="C119" s="185" t="s">
        <v>29</v>
      </c>
      <c r="D119" s="5" t="s">
        <v>30</v>
      </c>
      <c r="E119" s="7">
        <v>0</v>
      </c>
      <c r="F119" s="7">
        <v>0</v>
      </c>
      <c r="G119" s="6">
        <v>15500</v>
      </c>
      <c r="H119" s="183" t="s">
        <v>783</v>
      </c>
      <c r="I119" s="185" t="s">
        <v>97</v>
      </c>
      <c r="J119" s="135" t="s">
        <v>780</v>
      </c>
    </row>
    <row r="120" spans="1:10">
      <c r="A120" s="127">
        <v>79</v>
      </c>
      <c r="B120" s="5" t="s">
        <v>17</v>
      </c>
      <c r="C120" s="185" t="s">
        <v>18</v>
      </c>
      <c r="D120" s="5" t="s">
        <v>19</v>
      </c>
      <c r="E120" s="7">
        <v>0</v>
      </c>
      <c r="F120" s="7">
        <v>0</v>
      </c>
      <c r="G120" s="6">
        <v>179000</v>
      </c>
      <c r="H120" s="183" t="s">
        <v>783</v>
      </c>
      <c r="I120" s="185" t="s">
        <v>97</v>
      </c>
      <c r="J120" s="135" t="s">
        <v>780</v>
      </c>
    </row>
    <row r="121" spans="1:10">
      <c r="A121" s="127">
        <v>79</v>
      </c>
      <c r="B121" s="5" t="s">
        <v>17</v>
      </c>
      <c r="C121" s="185" t="s">
        <v>18</v>
      </c>
      <c r="D121" s="5" t="s">
        <v>19</v>
      </c>
      <c r="E121" s="7">
        <v>0</v>
      </c>
      <c r="F121" s="7">
        <v>0</v>
      </c>
      <c r="G121" s="6">
        <v>181000</v>
      </c>
      <c r="H121" s="183" t="s">
        <v>783</v>
      </c>
      <c r="I121" s="185" t="s">
        <v>97</v>
      </c>
      <c r="J121" s="135" t="s">
        <v>780</v>
      </c>
    </row>
    <row r="122" spans="1:10">
      <c r="A122" s="127">
        <v>79</v>
      </c>
      <c r="B122" s="5" t="s">
        <v>17</v>
      </c>
      <c r="C122" s="185" t="s">
        <v>18</v>
      </c>
      <c r="D122" s="5" t="s">
        <v>19</v>
      </c>
      <c r="E122" s="7">
        <v>0</v>
      </c>
      <c r="F122" s="7">
        <v>0</v>
      </c>
      <c r="G122" s="6">
        <v>160000</v>
      </c>
      <c r="H122" s="183" t="s">
        <v>783</v>
      </c>
      <c r="I122" s="185" t="s">
        <v>97</v>
      </c>
      <c r="J122" s="135" t="s">
        <v>780</v>
      </c>
    </row>
    <row r="123" spans="1:10">
      <c r="A123" s="127">
        <v>79</v>
      </c>
      <c r="B123" s="5" t="s">
        <v>17</v>
      </c>
      <c r="C123" s="185" t="s">
        <v>18</v>
      </c>
      <c r="D123" s="5" t="s">
        <v>19</v>
      </c>
      <c r="E123" s="7">
        <v>0</v>
      </c>
      <c r="F123" s="7">
        <v>0</v>
      </c>
      <c r="G123" s="6">
        <v>180000</v>
      </c>
      <c r="H123" s="183" t="s">
        <v>783</v>
      </c>
      <c r="I123" s="185" t="s">
        <v>97</v>
      </c>
      <c r="J123" s="135" t="s">
        <v>780</v>
      </c>
    </row>
    <row r="124" spans="1:10">
      <c r="A124" s="127">
        <v>79</v>
      </c>
      <c r="B124" s="5" t="s">
        <v>17</v>
      </c>
      <c r="C124" s="185" t="s">
        <v>18</v>
      </c>
      <c r="D124" s="5" t="s">
        <v>19</v>
      </c>
      <c r="E124" s="7">
        <v>0</v>
      </c>
      <c r="F124" s="7">
        <v>0</v>
      </c>
      <c r="G124" s="6">
        <v>159000</v>
      </c>
      <c r="H124" s="183" t="s">
        <v>783</v>
      </c>
      <c r="I124" s="185" t="s">
        <v>97</v>
      </c>
      <c r="J124" s="135" t="s">
        <v>780</v>
      </c>
    </row>
    <row r="125" spans="1:10">
      <c r="A125" s="127">
        <v>79</v>
      </c>
      <c r="B125" s="5" t="s">
        <v>17</v>
      </c>
      <c r="C125" s="185" t="s">
        <v>18</v>
      </c>
      <c r="D125" s="5" t="s">
        <v>19</v>
      </c>
      <c r="E125" s="7">
        <v>0</v>
      </c>
      <c r="F125" s="7">
        <v>0</v>
      </c>
      <c r="G125" s="6">
        <v>39000</v>
      </c>
      <c r="H125" s="183" t="s">
        <v>783</v>
      </c>
      <c r="I125" s="185" t="s">
        <v>97</v>
      </c>
      <c r="J125" s="135" t="s">
        <v>780</v>
      </c>
    </row>
    <row r="126" spans="1:10">
      <c r="A126" s="127">
        <v>79</v>
      </c>
      <c r="B126" s="5" t="s">
        <v>17</v>
      </c>
      <c r="C126" s="185" t="s">
        <v>18</v>
      </c>
      <c r="D126" s="5" t="s">
        <v>24</v>
      </c>
      <c r="E126" s="7">
        <v>0</v>
      </c>
      <c r="F126" s="7">
        <v>0</v>
      </c>
      <c r="G126" s="6">
        <v>31000</v>
      </c>
      <c r="H126" s="183" t="s">
        <v>783</v>
      </c>
      <c r="I126" s="185" t="s">
        <v>97</v>
      </c>
      <c r="J126" s="135" t="s">
        <v>780</v>
      </c>
    </row>
    <row r="127" spans="1:10">
      <c r="A127" s="127">
        <v>79</v>
      </c>
      <c r="B127" s="5" t="s">
        <v>17</v>
      </c>
      <c r="C127" s="185" t="s">
        <v>25</v>
      </c>
      <c r="D127" s="5" t="s">
        <v>26</v>
      </c>
      <c r="E127" s="7"/>
      <c r="F127" s="7"/>
      <c r="G127" s="6">
        <v>750000</v>
      </c>
      <c r="H127" s="183" t="s">
        <v>783</v>
      </c>
      <c r="I127" s="185" t="s">
        <v>97</v>
      </c>
      <c r="J127" s="135" t="s">
        <v>780</v>
      </c>
    </row>
    <row r="128" spans="1:10">
      <c r="A128" s="127">
        <v>79</v>
      </c>
      <c r="B128" s="5" t="s">
        <v>17</v>
      </c>
      <c r="C128" s="185" t="s">
        <v>25</v>
      </c>
      <c r="D128" s="5" t="s">
        <v>26</v>
      </c>
      <c r="E128" s="7"/>
      <c r="F128" s="7"/>
      <c r="G128" s="6">
        <v>600000</v>
      </c>
      <c r="H128" s="183" t="s">
        <v>783</v>
      </c>
      <c r="I128" s="185" t="s">
        <v>97</v>
      </c>
      <c r="J128" s="135" t="s">
        <v>780</v>
      </c>
    </row>
    <row r="129" spans="1:10">
      <c r="A129" s="127">
        <v>79</v>
      </c>
      <c r="B129" s="5" t="s">
        <v>17</v>
      </c>
      <c r="C129" s="185" t="s">
        <v>25</v>
      </c>
      <c r="D129" s="5" t="s">
        <v>26</v>
      </c>
      <c r="E129" s="7"/>
      <c r="F129" s="7"/>
      <c r="G129" s="6">
        <v>600000</v>
      </c>
      <c r="H129" s="183" t="s">
        <v>783</v>
      </c>
      <c r="I129" s="185" t="s">
        <v>97</v>
      </c>
      <c r="J129" s="135" t="s">
        <v>780</v>
      </c>
    </row>
    <row r="130" spans="1:10">
      <c r="A130" s="127">
        <v>79</v>
      </c>
      <c r="B130" s="5" t="s">
        <v>17</v>
      </c>
      <c r="C130" s="185" t="s">
        <v>174</v>
      </c>
      <c r="D130" s="5" t="s">
        <v>28</v>
      </c>
      <c r="E130" s="7">
        <v>0</v>
      </c>
      <c r="F130" s="7">
        <v>0</v>
      </c>
      <c r="G130" s="6">
        <v>390000</v>
      </c>
      <c r="H130" s="183" t="s">
        <v>783</v>
      </c>
      <c r="I130" s="185" t="s">
        <v>97</v>
      </c>
      <c r="J130" s="135" t="s">
        <v>780</v>
      </c>
    </row>
    <row r="131" spans="1:10">
      <c r="A131" s="127">
        <v>79</v>
      </c>
      <c r="B131" s="5" t="s">
        <v>17</v>
      </c>
      <c r="C131" s="185" t="s">
        <v>29</v>
      </c>
      <c r="D131" s="5" t="s">
        <v>30</v>
      </c>
      <c r="E131" s="7"/>
      <c r="F131" s="7"/>
      <c r="G131" s="6">
        <v>15000</v>
      </c>
      <c r="H131" s="183" t="s">
        <v>783</v>
      </c>
      <c r="I131" s="185" t="s">
        <v>97</v>
      </c>
      <c r="J131" s="135" t="s">
        <v>780</v>
      </c>
    </row>
    <row r="132" spans="1:10">
      <c r="A132" s="127">
        <v>79</v>
      </c>
      <c r="B132" s="5" t="s">
        <v>17</v>
      </c>
      <c r="C132" s="185" t="s">
        <v>29</v>
      </c>
      <c r="D132" s="5" t="s">
        <v>30</v>
      </c>
      <c r="E132" s="7"/>
      <c r="F132" s="7"/>
      <c r="G132" s="6">
        <v>15000</v>
      </c>
      <c r="H132" s="183" t="s">
        <v>783</v>
      </c>
      <c r="I132" s="185" t="s">
        <v>97</v>
      </c>
      <c r="J132" s="135" t="s">
        <v>780</v>
      </c>
    </row>
    <row r="133" spans="1:10">
      <c r="A133" s="127">
        <v>79</v>
      </c>
      <c r="B133" s="5" t="s">
        <v>17</v>
      </c>
      <c r="C133" s="185" t="s">
        <v>29</v>
      </c>
      <c r="D133" s="5" t="s">
        <v>30</v>
      </c>
      <c r="E133" s="7"/>
      <c r="F133" s="7"/>
      <c r="G133" s="6">
        <v>15000</v>
      </c>
      <c r="H133" s="183" t="s">
        <v>783</v>
      </c>
      <c r="I133" s="185" t="s">
        <v>97</v>
      </c>
      <c r="J133" s="135" t="s">
        <v>780</v>
      </c>
    </row>
    <row r="134" spans="1:10">
      <c r="A134" s="127">
        <v>79</v>
      </c>
      <c r="B134" s="5" t="s">
        <v>17</v>
      </c>
      <c r="C134" s="185" t="s">
        <v>29</v>
      </c>
      <c r="D134" s="5" t="s">
        <v>30</v>
      </c>
      <c r="E134" s="7"/>
      <c r="F134" s="7"/>
      <c r="G134" s="6">
        <v>15000</v>
      </c>
      <c r="H134" s="183" t="s">
        <v>783</v>
      </c>
      <c r="I134" s="185" t="s">
        <v>97</v>
      </c>
      <c r="J134" s="135" t="s">
        <v>780</v>
      </c>
    </row>
    <row r="135" spans="1:10">
      <c r="A135" s="127">
        <v>79</v>
      </c>
      <c r="B135" s="5" t="s">
        <v>17</v>
      </c>
      <c r="C135" s="185" t="s">
        <v>29</v>
      </c>
      <c r="D135" s="5" t="s">
        <v>30</v>
      </c>
      <c r="E135" s="7"/>
      <c r="F135" s="7"/>
      <c r="G135" s="6">
        <v>15200</v>
      </c>
      <c r="H135" s="183" t="s">
        <v>783</v>
      </c>
      <c r="I135" s="185" t="s">
        <v>97</v>
      </c>
      <c r="J135" s="135" t="s">
        <v>780</v>
      </c>
    </row>
    <row r="136" spans="1:10">
      <c r="A136" s="127">
        <v>79</v>
      </c>
      <c r="B136" s="5" t="s">
        <v>17</v>
      </c>
      <c r="C136" s="185" t="s">
        <v>29</v>
      </c>
      <c r="D136" s="5" t="s">
        <v>30</v>
      </c>
      <c r="E136" s="7"/>
      <c r="F136" s="7"/>
      <c r="G136" s="6">
        <v>14800</v>
      </c>
      <c r="H136" s="183" t="s">
        <v>783</v>
      </c>
      <c r="I136" s="185" t="s">
        <v>97</v>
      </c>
      <c r="J136" s="135" t="s">
        <v>780</v>
      </c>
    </row>
    <row r="137" spans="1:10">
      <c r="A137" s="127">
        <v>79</v>
      </c>
      <c r="B137" s="5" t="s">
        <v>17</v>
      </c>
      <c r="C137" s="185" t="s">
        <v>29</v>
      </c>
      <c r="D137" s="5" t="s">
        <v>30</v>
      </c>
      <c r="E137" s="7"/>
      <c r="F137" s="7"/>
      <c r="G137" s="6">
        <v>76000</v>
      </c>
      <c r="H137" s="183" t="s">
        <v>783</v>
      </c>
      <c r="I137" s="185" t="s">
        <v>97</v>
      </c>
      <c r="J137" s="135" t="s">
        <v>780</v>
      </c>
    </row>
    <row r="138" spans="1:10">
      <c r="A138" s="127">
        <v>79</v>
      </c>
      <c r="B138" s="5" t="s">
        <v>17</v>
      </c>
      <c r="C138" s="185" t="s">
        <v>29</v>
      </c>
      <c r="D138" s="5" t="s">
        <v>30</v>
      </c>
      <c r="E138" s="7"/>
      <c r="F138" s="7"/>
      <c r="G138" s="6">
        <v>15000</v>
      </c>
      <c r="H138" s="183" t="s">
        <v>783</v>
      </c>
      <c r="I138" s="185" t="s">
        <v>97</v>
      </c>
      <c r="J138" s="135" t="s">
        <v>780</v>
      </c>
    </row>
    <row r="139" spans="1:10">
      <c r="A139" s="127">
        <v>79</v>
      </c>
      <c r="B139" s="5" t="s">
        <v>17</v>
      </c>
      <c r="C139" s="185" t="s">
        <v>29</v>
      </c>
      <c r="D139" s="5" t="s">
        <v>30</v>
      </c>
      <c r="E139" s="7"/>
      <c r="F139" s="7"/>
      <c r="G139" s="6">
        <v>15000</v>
      </c>
      <c r="H139" s="183" t="s">
        <v>783</v>
      </c>
      <c r="I139" s="185" t="s">
        <v>97</v>
      </c>
      <c r="J139" s="135" t="s">
        <v>780</v>
      </c>
    </row>
    <row r="140" spans="1:10">
      <c r="A140" s="127">
        <v>79</v>
      </c>
      <c r="B140" s="5" t="s">
        <v>17</v>
      </c>
      <c r="C140" s="185" t="s">
        <v>29</v>
      </c>
      <c r="D140" s="5" t="s">
        <v>43</v>
      </c>
      <c r="E140" s="7"/>
      <c r="F140" s="7"/>
      <c r="G140" s="6">
        <v>5000</v>
      </c>
      <c r="H140" s="183" t="s">
        <v>783</v>
      </c>
      <c r="I140" s="185" t="s">
        <v>97</v>
      </c>
      <c r="J140" s="135" t="s">
        <v>780</v>
      </c>
    </row>
    <row r="141" spans="1:10">
      <c r="A141" s="127">
        <v>79</v>
      </c>
      <c r="B141" s="5" t="s">
        <v>17</v>
      </c>
      <c r="C141" s="185" t="s">
        <v>29</v>
      </c>
      <c r="D141" s="5" t="s">
        <v>30</v>
      </c>
      <c r="E141" s="7"/>
      <c r="F141" s="7"/>
      <c r="G141" s="6">
        <v>15000</v>
      </c>
      <c r="H141" s="183" t="s">
        <v>783</v>
      </c>
      <c r="I141" s="185" t="s">
        <v>97</v>
      </c>
      <c r="J141" s="135" t="s">
        <v>780</v>
      </c>
    </row>
    <row r="142" spans="1:10">
      <c r="A142" s="127">
        <v>79</v>
      </c>
      <c r="B142" s="5" t="s">
        <v>17</v>
      </c>
      <c r="C142" s="185" t="s">
        <v>29</v>
      </c>
      <c r="D142" s="5" t="s">
        <v>30</v>
      </c>
      <c r="E142" s="7"/>
      <c r="F142" s="7"/>
      <c r="G142" s="6">
        <v>13000</v>
      </c>
      <c r="H142" s="183" t="s">
        <v>783</v>
      </c>
      <c r="I142" s="185" t="s">
        <v>97</v>
      </c>
      <c r="J142" s="135" t="s">
        <v>780</v>
      </c>
    </row>
    <row r="143" spans="1:10">
      <c r="A143" s="127">
        <v>79</v>
      </c>
      <c r="B143" s="5" t="s">
        <v>17</v>
      </c>
      <c r="C143" s="185" t="s">
        <v>29</v>
      </c>
      <c r="D143" s="5" t="s">
        <v>30</v>
      </c>
      <c r="E143" s="7"/>
      <c r="F143" s="7"/>
      <c r="G143" s="6">
        <v>12000</v>
      </c>
      <c r="H143" s="183" t="s">
        <v>783</v>
      </c>
      <c r="I143" s="185" t="s">
        <v>97</v>
      </c>
      <c r="J143" s="135" t="s">
        <v>780</v>
      </c>
    </row>
    <row r="144" spans="1:10">
      <c r="A144" s="127">
        <v>80</v>
      </c>
      <c r="B144" s="5" t="s">
        <v>45</v>
      </c>
      <c r="C144" s="185" t="s">
        <v>18</v>
      </c>
      <c r="D144" s="5" t="s">
        <v>19</v>
      </c>
      <c r="E144" s="7"/>
      <c r="F144" s="7"/>
      <c r="G144" s="6">
        <v>156000</v>
      </c>
      <c r="H144" s="183" t="s">
        <v>783</v>
      </c>
      <c r="I144" s="185" t="s">
        <v>97</v>
      </c>
      <c r="J144" s="135" t="s">
        <v>780</v>
      </c>
    </row>
    <row r="145" spans="1:10">
      <c r="A145" s="127">
        <v>80</v>
      </c>
      <c r="B145" s="5" t="s">
        <v>45</v>
      </c>
      <c r="C145" s="185" t="s">
        <v>18</v>
      </c>
      <c r="D145" s="5" t="s">
        <v>46</v>
      </c>
      <c r="E145" s="7"/>
      <c r="F145" s="7"/>
      <c r="G145" s="6">
        <v>10000</v>
      </c>
      <c r="H145" s="183" t="s">
        <v>783</v>
      </c>
      <c r="I145" s="185" t="s">
        <v>97</v>
      </c>
      <c r="J145" s="135" t="s">
        <v>780</v>
      </c>
    </row>
    <row r="146" spans="1:10">
      <c r="A146" s="127">
        <v>80</v>
      </c>
      <c r="B146" s="5" t="s">
        <v>45</v>
      </c>
      <c r="C146" s="185" t="s">
        <v>18</v>
      </c>
      <c r="D146" s="5" t="s">
        <v>19</v>
      </c>
      <c r="E146" s="7"/>
      <c r="F146" s="7"/>
      <c r="G146" s="6">
        <v>169000</v>
      </c>
      <c r="H146" s="183" t="s">
        <v>783</v>
      </c>
      <c r="I146" s="185" t="s">
        <v>97</v>
      </c>
      <c r="J146" s="135" t="s">
        <v>780</v>
      </c>
    </row>
    <row r="147" spans="1:10">
      <c r="A147" s="127">
        <v>80</v>
      </c>
      <c r="B147" s="5" t="s">
        <v>45</v>
      </c>
      <c r="C147" s="185" t="s">
        <v>18</v>
      </c>
      <c r="D147" s="5" t="s">
        <v>19</v>
      </c>
      <c r="E147" s="7"/>
      <c r="F147" s="7"/>
      <c r="G147" s="6">
        <v>172000</v>
      </c>
      <c r="H147" s="183" t="s">
        <v>783</v>
      </c>
      <c r="I147" s="185" t="s">
        <v>97</v>
      </c>
      <c r="J147" s="135" t="s">
        <v>780</v>
      </c>
    </row>
    <row r="148" spans="1:10">
      <c r="A148" s="127">
        <v>80</v>
      </c>
      <c r="B148" s="5" t="s">
        <v>45</v>
      </c>
      <c r="C148" s="185" t="s">
        <v>18</v>
      </c>
      <c r="D148" s="5" t="s">
        <v>47</v>
      </c>
      <c r="E148" s="7"/>
      <c r="F148" s="7"/>
      <c r="G148" s="6">
        <v>1400000</v>
      </c>
      <c r="H148" s="183" t="s">
        <v>783</v>
      </c>
      <c r="I148" s="185" t="s">
        <v>97</v>
      </c>
      <c r="J148" s="135" t="s">
        <v>780</v>
      </c>
    </row>
    <row r="149" spans="1:10">
      <c r="A149" s="127">
        <v>80</v>
      </c>
      <c r="B149" s="5" t="s">
        <v>45</v>
      </c>
      <c r="C149" s="185" t="s">
        <v>18</v>
      </c>
      <c r="D149" s="5" t="s">
        <v>23</v>
      </c>
      <c r="E149" s="7"/>
      <c r="F149" s="7"/>
      <c r="G149" s="6">
        <v>1451000</v>
      </c>
      <c r="H149" s="183" t="s">
        <v>783</v>
      </c>
      <c r="I149" s="185" t="s">
        <v>97</v>
      </c>
      <c r="J149" s="135" t="s">
        <v>780</v>
      </c>
    </row>
    <row r="150" spans="1:10">
      <c r="A150" s="127">
        <v>80</v>
      </c>
      <c r="B150" s="5" t="s">
        <v>45</v>
      </c>
      <c r="C150" s="185" t="s">
        <v>18</v>
      </c>
      <c r="D150" s="5" t="s">
        <v>19</v>
      </c>
      <c r="E150" s="7"/>
      <c r="F150" s="7"/>
      <c r="G150" s="6">
        <v>174000</v>
      </c>
      <c r="H150" s="183" t="s">
        <v>783</v>
      </c>
      <c r="I150" s="185" t="s">
        <v>97</v>
      </c>
      <c r="J150" s="135" t="s">
        <v>780</v>
      </c>
    </row>
    <row r="151" spans="1:10">
      <c r="A151" s="127">
        <v>80</v>
      </c>
      <c r="B151" s="5" t="s">
        <v>45</v>
      </c>
      <c r="C151" s="185" t="s">
        <v>18</v>
      </c>
      <c r="D151" s="5" t="s">
        <v>19</v>
      </c>
      <c r="E151" s="7"/>
      <c r="F151" s="7"/>
      <c r="G151" s="6">
        <v>170000</v>
      </c>
      <c r="H151" s="183" t="s">
        <v>783</v>
      </c>
      <c r="I151" s="185" t="s">
        <v>97</v>
      </c>
      <c r="J151" s="135" t="s">
        <v>780</v>
      </c>
    </row>
    <row r="152" spans="1:10">
      <c r="A152" s="127">
        <v>80</v>
      </c>
      <c r="B152" s="5" t="s">
        <v>45</v>
      </c>
      <c r="C152" s="185" t="s">
        <v>18</v>
      </c>
      <c r="D152" s="5" t="s">
        <v>24</v>
      </c>
      <c r="E152" s="7"/>
      <c r="F152" s="7"/>
      <c r="G152" s="6">
        <v>25000</v>
      </c>
      <c r="H152" s="183" t="s">
        <v>783</v>
      </c>
      <c r="I152" s="185" t="s">
        <v>97</v>
      </c>
      <c r="J152" s="135" t="s">
        <v>780</v>
      </c>
    </row>
    <row r="153" spans="1:10">
      <c r="A153" s="127">
        <v>80</v>
      </c>
      <c r="B153" s="5" t="s">
        <v>45</v>
      </c>
      <c r="C153" s="185" t="s">
        <v>25</v>
      </c>
      <c r="D153" s="5" t="s">
        <v>26</v>
      </c>
      <c r="E153" s="7"/>
      <c r="F153" s="7"/>
      <c r="G153" s="6">
        <v>750000</v>
      </c>
      <c r="H153" s="183" t="s">
        <v>783</v>
      </c>
      <c r="I153" s="185" t="s">
        <v>97</v>
      </c>
      <c r="J153" s="135" t="s">
        <v>780</v>
      </c>
    </row>
    <row r="154" spans="1:10">
      <c r="A154" s="127">
        <v>80</v>
      </c>
      <c r="B154" s="5" t="s">
        <v>45</v>
      </c>
      <c r="C154" s="185" t="s">
        <v>25</v>
      </c>
      <c r="D154" s="5" t="s">
        <v>26</v>
      </c>
      <c r="E154" s="7"/>
      <c r="F154" s="7"/>
      <c r="G154" s="6">
        <v>600000</v>
      </c>
      <c r="H154" s="183" t="s">
        <v>783</v>
      </c>
      <c r="I154" s="185" t="s">
        <v>97</v>
      </c>
      <c r="J154" s="135" t="s">
        <v>780</v>
      </c>
    </row>
    <row r="155" spans="1:10">
      <c r="A155" s="127">
        <v>80</v>
      </c>
      <c r="B155" s="5" t="s">
        <v>45</v>
      </c>
      <c r="C155" s="185" t="s">
        <v>25</v>
      </c>
      <c r="D155" s="5" t="s">
        <v>26</v>
      </c>
      <c r="E155" s="7"/>
      <c r="F155" s="7"/>
      <c r="G155" s="6">
        <v>600000</v>
      </c>
      <c r="H155" s="183" t="s">
        <v>783</v>
      </c>
      <c r="I155" s="185" t="s">
        <v>97</v>
      </c>
      <c r="J155" s="135" t="s">
        <v>780</v>
      </c>
    </row>
    <row r="156" spans="1:10">
      <c r="A156" s="127">
        <v>80</v>
      </c>
      <c r="B156" s="5" t="s">
        <v>45</v>
      </c>
      <c r="C156" s="185" t="s">
        <v>174</v>
      </c>
      <c r="D156" s="5" t="s">
        <v>28</v>
      </c>
      <c r="E156" s="7"/>
      <c r="F156" s="7"/>
      <c r="G156" s="6">
        <v>300000</v>
      </c>
      <c r="H156" s="183" t="s">
        <v>783</v>
      </c>
      <c r="I156" s="185" t="s">
        <v>97</v>
      </c>
      <c r="J156" s="135" t="s">
        <v>780</v>
      </c>
    </row>
    <row r="157" spans="1:10">
      <c r="A157" s="127">
        <v>80</v>
      </c>
      <c r="B157" s="5" t="s">
        <v>45</v>
      </c>
      <c r="C157" s="185" t="s">
        <v>18</v>
      </c>
      <c r="D157" s="5" t="s">
        <v>23</v>
      </c>
      <c r="E157" s="7"/>
      <c r="F157" s="7"/>
      <c r="G157" s="6">
        <v>50000</v>
      </c>
      <c r="H157" s="183" t="s">
        <v>783</v>
      </c>
      <c r="I157" s="185" t="s">
        <v>97</v>
      </c>
      <c r="J157" s="135" t="s">
        <v>780</v>
      </c>
    </row>
    <row r="158" spans="1:10">
      <c r="A158" s="127">
        <v>80</v>
      </c>
      <c r="B158" s="5" t="s">
        <v>45</v>
      </c>
      <c r="C158" s="185" t="s">
        <v>18</v>
      </c>
      <c r="D158" s="5" t="s">
        <v>19</v>
      </c>
      <c r="E158" s="7"/>
      <c r="F158" s="7"/>
      <c r="G158" s="6">
        <v>131000</v>
      </c>
      <c r="H158" s="183" t="s">
        <v>783</v>
      </c>
      <c r="I158" s="185" t="s">
        <v>97</v>
      </c>
      <c r="J158" s="135" t="s">
        <v>780</v>
      </c>
    </row>
    <row r="159" spans="1:10">
      <c r="A159" s="127">
        <v>80</v>
      </c>
      <c r="B159" s="5" t="s">
        <v>45</v>
      </c>
      <c r="C159" s="185" t="s">
        <v>18</v>
      </c>
      <c r="D159" s="5" t="s">
        <v>19</v>
      </c>
      <c r="E159" s="7"/>
      <c r="F159" s="7"/>
      <c r="G159" s="6">
        <v>165000</v>
      </c>
      <c r="H159" s="183" t="s">
        <v>783</v>
      </c>
      <c r="I159" s="185" t="s">
        <v>97</v>
      </c>
      <c r="J159" s="135" t="s">
        <v>780</v>
      </c>
    </row>
    <row r="160" spans="1:10">
      <c r="A160" s="127">
        <v>80</v>
      </c>
      <c r="B160" s="5" t="s">
        <v>45</v>
      </c>
      <c r="C160" s="185" t="s">
        <v>18</v>
      </c>
      <c r="D160" s="5" t="s">
        <v>19</v>
      </c>
      <c r="E160" s="7"/>
      <c r="F160" s="7"/>
      <c r="G160" s="6">
        <v>165000</v>
      </c>
      <c r="H160" s="183" t="s">
        <v>783</v>
      </c>
      <c r="I160" s="185" t="s">
        <v>97</v>
      </c>
      <c r="J160" s="135" t="s">
        <v>780</v>
      </c>
    </row>
    <row r="161" spans="1:10">
      <c r="A161" s="127">
        <v>80</v>
      </c>
      <c r="B161" s="5" t="s">
        <v>45</v>
      </c>
      <c r="C161" s="185" t="s">
        <v>18</v>
      </c>
      <c r="D161" s="5" t="s">
        <v>23</v>
      </c>
      <c r="E161" s="7"/>
      <c r="F161" s="7"/>
      <c r="G161" s="6">
        <v>248000</v>
      </c>
      <c r="H161" s="183" t="s">
        <v>783</v>
      </c>
      <c r="I161" s="185" t="s">
        <v>97</v>
      </c>
      <c r="J161" s="135" t="s">
        <v>780</v>
      </c>
    </row>
    <row r="162" spans="1:10">
      <c r="A162" s="127">
        <v>80</v>
      </c>
      <c r="B162" s="5" t="s">
        <v>45</v>
      </c>
      <c r="C162" s="185" t="s">
        <v>18</v>
      </c>
      <c r="D162" s="5" t="s">
        <v>19</v>
      </c>
      <c r="E162" s="7"/>
      <c r="F162" s="7"/>
      <c r="G162" s="6">
        <v>173000</v>
      </c>
      <c r="H162" s="183" t="s">
        <v>783</v>
      </c>
      <c r="I162" s="185" t="s">
        <v>97</v>
      </c>
      <c r="J162" s="135" t="s">
        <v>780</v>
      </c>
    </row>
    <row r="163" spans="1:10">
      <c r="A163" s="127">
        <v>80</v>
      </c>
      <c r="B163" s="5" t="s">
        <v>45</v>
      </c>
      <c r="C163" s="185" t="s">
        <v>18</v>
      </c>
      <c r="D163" s="5" t="s">
        <v>23</v>
      </c>
      <c r="E163" s="7"/>
      <c r="F163" s="7"/>
      <c r="G163" s="6">
        <v>31000</v>
      </c>
      <c r="H163" s="183" t="s">
        <v>783</v>
      </c>
      <c r="I163" s="185" t="s">
        <v>97</v>
      </c>
      <c r="J163" s="135" t="s">
        <v>780</v>
      </c>
    </row>
    <row r="164" spans="1:10">
      <c r="A164" s="127">
        <v>80</v>
      </c>
      <c r="B164" s="5" t="s">
        <v>45</v>
      </c>
      <c r="C164" s="185" t="s">
        <v>25</v>
      </c>
      <c r="D164" s="5" t="s">
        <v>26</v>
      </c>
      <c r="E164" s="7"/>
      <c r="F164" s="7"/>
      <c r="G164" s="6">
        <v>750000</v>
      </c>
      <c r="H164" s="183" t="s">
        <v>783</v>
      </c>
      <c r="I164" s="185" t="s">
        <v>97</v>
      </c>
      <c r="J164" s="135" t="s">
        <v>780</v>
      </c>
    </row>
    <row r="165" spans="1:10">
      <c r="A165" s="127">
        <v>80</v>
      </c>
      <c r="B165" s="5" t="s">
        <v>45</v>
      </c>
      <c r="C165" s="185" t="s">
        <v>25</v>
      </c>
      <c r="D165" s="5" t="s">
        <v>26</v>
      </c>
      <c r="E165" s="7"/>
      <c r="F165" s="7"/>
      <c r="G165" s="6">
        <v>600000</v>
      </c>
      <c r="H165" s="183" t="s">
        <v>783</v>
      </c>
      <c r="I165" s="185" t="s">
        <v>97</v>
      </c>
      <c r="J165" s="135" t="s">
        <v>780</v>
      </c>
    </row>
    <row r="166" spans="1:10">
      <c r="A166" s="127">
        <v>80</v>
      </c>
      <c r="B166" s="5" t="s">
        <v>45</v>
      </c>
      <c r="C166" s="185" t="s">
        <v>25</v>
      </c>
      <c r="D166" s="5" t="s">
        <v>26</v>
      </c>
      <c r="E166" s="7"/>
      <c r="F166" s="7"/>
      <c r="G166" s="6">
        <v>600000</v>
      </c>
      <c r="H166" s="183" t="s">
        <v>783</v>
      </c>
      <c r="I166" s="185" t="s">
        <v>97</v>
      </c>
      <c r="J166" s="135" t="s">
        <v>780</v>
      </c>
    </row>
    <row r="167" spans="1:10">
      <c r="A167" s="127">
        <v>80</v>
      </c>
      <c r="B167" s="5" t="s">
        <v>45</v>
      </c>
      <c r="C167" s="185" t="s">
        <v>174</v>
      </c>
      <c r="D167" s="5" t="s">
        <v>28</v>
      </c>
      <c r="E167" s="7"/>
      <c r="F167" s="7"/>
      <c r="G167" s="6">
        <v>325000</v>
      </c>
      <c r="H167" s="183" t="s">
        <v>783</v>
      </c>
      <c r="I167" s="185" t="s">
        <v>97</v>
      </c>
      <c r="J167" s="135" t="s">
        <v>780</v>
      </c>
    </row>
    <row r="168" spans="1:10">
      <c r="A168" s="127">
        <v>80</v>
      </c>
      <c r="B168" s="5" t="s">
        <v>45</v>
      </c>
      <c r="C168" s="185" t="s">
        <v>29</v>
      </c>
      <c r="D168" s="5" t="s">
        <v>48</v>
      </c>
      <c r="E168" s="7"/>
      <c r="F168" s="7"/>
      <c r="G168" s="6">
        <v>80000</v>
      </c>
      <c r="H168" s="183" t="s">
        <v>783</v>
      </c>
      <c r="I168" s="185" t="s">
        <v>97</v>
      </c>
      <c r="J168" s="135" t="s">
        <v>780</v>
      </c>
    </row>
    <row r="169" spans="1:10">
      <c r="A169" s="127">
        <v>80</v>
      </c>
      <c r="B169" s="5" t="s">
        <v>45</v>
      </c>
      <c r="C169" s="185" t="s">
        <v>29</v>
      </c>
      <c r="D169" s="5" t="s">
        <v>30</v>
      </c>
      <c r="E169" s="7"/>
      <c r="F169" s="7"/>
      <c r="G169" s="6">
        <v>15000</v>
      </c>
      <c r="H169" s="183" t="s">
        <v>783</v>
      </c>
      <c r="I169" s="185" t="s">
        <v>97</v>
      </c>
      <c r="J169" s="135" t="s">
        <v>780</v>
      </c>
    </row>
    <row r="170" spans="1:10">
      <c r="A170" s="127">
        <v>80</v>
      </c>
      <c r="B170" s="5" t="s">
        <v>45</v>
      </c>
      <c r="C170" s="185" t="s">
        <v>29</v>
      </c>
      <c r="D170" s="5" t="s">
        <v>30</v>
      </c>
      <c r="E170" s="7"/>
      <c r="F170" s="7"/>
      <c r="G170" s="6">
        <v>15000</v>
      </c>
      <c r="H170" s="183" t="s">
        <v>783</v>
      </c>
      <c r="I170" s="185" t="s">
        <v>97</v>
      </c>
      <c r="J170" s="135" t="s">
        <v>780</v>
      </c>
    </row>
    <row r="171" spans="1:10">
      <c r="A171" s="127">
        <v>80</v>
      </c>
      <c r="B171" s="5" t="s">
        <v>45</v>
      </c>
      <c r="C171" s="185" t="s">
        <v>29</v>
      </c>
      <c r="D171" s="5" t="s">
        <v>30</v>
      </c>
      <c r="E171" s="7"/>
      <c r="F171" s="7"/>
      <c r="G171" s="6">
        <v>15000</v>
      </c>
      <c r="H171" s="183" t="s">
        <v>783</v>
      </c>
      <c r="I171" s="185" t="s">
        <v>97</v>
      </c>
      <c r="J171" s="135" t="s">
        <v>780</v>
      </c>
    </row>
    <row r="172" spans="1:10">
      <c r="A172" s="127">
        <v>80</v>
      </c>
      <c r="B172" s="5" t="s">
        <v>45</v>
      </c>
      <c r="C172" s="185" t="s">
        <v>29</v>
      </c>
      <c r="D172" s="5" t="s">
        <v>30</v>
      </c>
      <c r="E172" s="7"/>
      <c r="F172" s="7"/>
      <c r="G172" s="6">
        <v>15000</v>
      </c>
      <c r="H172" s="183" t="s">
        <v>783</v>
      </c>
      <c r="I172" s="185" t="s">
        <v>97</v>
      </c>
      <c r="J172" s="135" t="s">
        <v>780</v>
      </c>
    </row>
    <row r="173" spans="1:10">
      <c r="A173" s="127">
        <v>80</v>
      </c>
      <c r="B173" s="5" t="s">
        <v>45</v>
      </c>
      <c r="C173" s="185" t="s">
        <v>29</v>
      </c>
      <c r="D173" s="5" t="s">
        <v>49</v>
      </c>
      <c r="E173" s="7"/>
      <c r="F173" s="7"/>
      <c r="G173" s="6">
        <v>136000</v>
      </c>
      <c r="H173" s="183" t="s">
        <v>783</v>
      </c>
      <c r="I173" s="185" t="s">
        <v>97</v>
      </c>
      <c r="J173" s="135" t="s">
        <v>780</v>
      </c>
    </row>
    <row r="174" spans="1:10">
      <c r="A174" s="127">
        <v>80</v>
      </c>
      <c r="B174" s="5" t="s">
        <v>45</v>
      </c>
      <c r="C174" s="185" t="s">
        <v>29</v>
      </c>
      <c r="D174" s="5" t="s">
        <v>30</v>
      </c>
      <c r="E174" s="7"/>
      <c r="F174" s="7"/>
      <c r="G174" s="6">
        <v>15000</v>
      </c>
      <c r="H174" s="183" t="s">
        <v>783</v>
      </c>
      <c r="I174" s="185" t="s">
        <v>97</v>
      </c>
      <c r="J174" s="135" t="s">
        <v>780</v>
      </c>
    </row>
    <row r="175" spans="1:10">
      <c r="A175" s="127">
        <v>80</v>
      </c>
      <c r="B175" s="5" t="s">
        <v>45</v>
      </c>
      <c r="C175" s="185" t="s">
        <v>29</v>
      </c>
      <c r="D175" s="5" t="s">
        <v>30</v>
      </c>
      <c r="E175" s="7"/>
      <c r="F175" s="7"/>
      <c r="G175" s="6">
        <v>15000</v>
      </c>
      <c r="H175" s="183" t="s">
        <v>783</v>
      </c>
      <c r="I175" s="185" t="s">
        <v>97</v>
      </c>
      <c r="J175" s="135" t="s">
        <v>780</v>
      </c>
    </row>
    <row r="176" spans="1:10">
      <c r="A176" s="127">
        <v>80</v>
      </c>
      <c r="B176" s="5" t="s">
        <v>45</v>
      </c>
      <c r="C176" s="185" t="s">
        <v>29</v>
      </c>
      <c r="D176" s="5" t="s">
        <v>50</v>
      </c>
      <c r="E176" s="7"/>
      <c r="F176" s="7"/>
      <c r="G176" s="6">
        <v>135000</v>
      </c>
      <c r="H176" s="183" t="s">
        <v>783</v>
      </c>
      <c r="I176" s="185" t="s">
        <v>97</v>
      </c>
      <c r="J176" s="135" t="s">
        <v>780</v>
      </c>
    </row>
    <row r="177" spans="1:10">
      <c r="A177" s="127">
        <v>80</v>
      </c>
      <c r="B177" s="5" t="s">
        <v>45</v>
      </c>
      <c r="C177" s="185" t="s">
        <v>29</v>
      </c>
      <c r="D177" s="5" t="s">
        <v>30</v>
      </c>
      <c r="E177" s="7"/>
      <c r="F177" s="7"/>
      <c r="G177" s="6">
        <v>14000</v>
      </c>
      <c r="H177" s="183" t="s">
        <v>783</v>
      </c>
      <c r="I177" s="185" t="s">
        <v>97</v>
      </c>
      <c r="J177" s="135" t="s">
        <v>780</v>
      </c>
    </row>
    <row r="178" spans="1:10">
      <c r="A178" s="127">
        <v>81</v>
      </c>
      <c r="B178" s="5" t="s">
        <v>31</v>
      </c>
      <c r="C178" s="185" t="s">
        <v>18</v>
      </c>
      <c r="D178" s="5" t="s">
        <v>19</v>
      </c>
      <c r="E178" s="7">
        <v>0</v>
      </c>
      <c r="F178" s="7">
        <v>0</v>
      </c>
      <c r="G178" s="6">
        <v>118000</v>
      </c>
      <c r="H178" s="183" t="s">
        <v>783</v>
      </c>
      <c r="I178" s="185" t="s">
        <v>97</v>
      </c>
      <c r="J178" s="135" t="s">
        <v>780</v>
      </c>
    </row>
    <row r="179" spans="1:10">
      <c r="A179" s="127">
        <v>81</v>
      </c>
      <c r="B179" s="5" t="s">
        <v>31</v>
      </c>
      <c r="C179" s="185" t="s">
        <v>18</v>
      </c>
      <c r="D179" s="5" t="s">
        <v>19</v>
      </c>
      <c r="E179" s="7">
        <v>0</v>
      </c>
      <c r="F179" s="7">
        <v>0</v>
      </c>
      <c r="G179" s="6">
        <v>138000</v>
      </c>
      <c r="H179" s="183" t="s">
        <v>783</v>
      </c>
      <c r="I179" s="185" t="s">
        <v>97</v>
      </c>
      <c r="J179" s="135" t="s">
        <v>780</v>
      </c>
    </row>
    <row r="180" spans="1:10">
      <c r="A180" s="127">
        <v>81</v>
      </c>
      <c r="B180" s="5" t="s">
        <v>31</v>
      </c>
      <c r="C180" s="185" t="s">
        <v>18</v>
      </c>
      <c r="D180" s="5" t="s">
        <v>19</v>
      </c>
      <c r="E180" s="7">
        <v>0</v>
      </c>
      <c r="F180" s="7">
        <v>0</v>
      </c>
      <c r="G180" s="6">
        <v>130000</v>
      </c>
      <c r="H180" s="183" t="s">
        <v>783</v>
      </c>
      <c r="I180" s="185" t="s">
        <v>97</v>
      </c>
      <c r="J180" s="135" t="s">
        <v>780</v>
      </c>
    </row>
    <row r="181" spans="1:10">
      <c r="A181" s="127">
        <v>81</v>
      </c>
      <c r="B181" s="5" t="s">
        <v>31</v>
      </c>
      <c r="C181" s="185" t="s">
        <v>18</v>
      </c>
      <c r="D181" s="5" t="s">
        <v>24</v>
      </c>
      <c r="E181" s="7">
        <v>0</v>
      </c>
      <c r="F181" s="7">
        <v>0</v>
      </c>
      <c r="G181" s="6">
        <v>31000</v>
      </c>
      <c r="H181" s="183" t="s">
        <v>783</v>
      </c>
      <c r="I181" s="185" t="s">
        <v>97</v>
      </c>
      <c r="J181" s="135" t="s">
        <v>780</v>
      </c>
    </row>
    <row r="182" spans="1:10">
      <c r="A182" s="127">
        <v>81</v>
      </c>
      <c r="B182" s="5" t="s">
        <v>31</v>
      </c>
      <c r="C182" s="185" t="s">
        <v>25</v>
      </c>
      <c r="D182" s="5" t="s">
        <v>26</v>
      </c>
      <c r="E182" s="7"/>
      <c r="F182" s="7"/>
      <c r="G182" s="6">
        <v>960000</v>
      </c>
      <c r="H182" s="183" t="s">
        <v>783</v>
      </c>
      <c r="I182" s="185" t="s">
        <v>97</v>
      </c>
      <c r="J182" s="135" t="s">
        <v>780</v>
      </c>
    </row>
    <row r="183" spans="1:10">
      <c r="A183" s="127">
        <v>81</v>
      </c>
      <c r="B183" s="5" t="s">
        <v>31</v>
      </c>
      <c r="C183" s="185" t="s">
        <v>25</v>
      </c>
      <c r="D183" s="5" t="s">
        <v>26</v>
      </c>
      <c r="E183" s="7"/>
      <c r="F183" s="7"/>
      <c r="G183" s="6">
        <v>720000</v>
      </c>
      <c r="H183" s="183" t="s">
        <v>783</v>
      </c>
      <c r="I183" s="185" t="s">
        <v>97</v>
      </c>
      <c r="J183" s="135" t="s">
        <v>780</v>
      </c>
    </row>
    <row r="184" spans="1:10">
      <c r="A184" s="127">
        <v>81</v>
      </c>
      <c r="B184" s="5" t="s">
        <v>31</v>
      </c>
      <c r="C184" s="185" t="s">
        <v>25</v>
      </c>
      <c r="D184" s="5" t="s">
        <v>26</v>
      </c>
      <c r="E184" s="7"/>
      <c r="F184" s="7"/>
      <c r="G184" s="6">
        <v>720000</v>
      </c>
      <c r="H184" s="183" t="s">
        <v>783</v>
      </c>
      <c r="I184" s="185" t="s">
        <v>97</v>
      </c>
      <c r="J184" s="135" t="s">
        <v>780</v>
      </c>
    </row>
    <row r="185" spans="1:10">
      <c r="A185" s="127">
        <v>81</v>
      </c>
      <c r="B185" s="5" t="s">
        <v>31</v>
      </c>
      <c r="C185" s="185" t="s">
        <v>174</v>
      </c>
      <c r="D185" s="5" t="s">
        <v>28</v>
      </c>
      <c r="G185" s="6">
        <v>90000</v>
      </c>
      <c r="H185" s="183" t="s">
        <v>783</v>
      </c>
      <c r="I185" s="185" t="s">
        <v>97</v>
      </c>
      <c r="J185" s="135" t="s">
        <v>780</v>
      </c>
    </row>
    <row r="186" spans="1:10">
      <c r="A186" s="127">
        <v>81</v>
      </c>
      <c r="B186" s="5" t="s">
        <v>31</v>
      </c>
      <c r="C186" s="185" t="s">
        <v>18</v>
      </c>
      <c r="D186" s="5" t="s">
        <v>19</v>
      </c>
      <c r="G186" s="6">
        <v>178000</v>
      </c>
      <c r="H186" s="183" t="s">
        <v>783</v>
      </c>
      <c r="I186" s="185" t="s">
        <v>97</v>
      </c>
      <c r="J186" s="135" t="s">
        <v>780</v>
      </c>
    </row>
    <row r="187" spans="1:10">
      <c r="A187" s="127">
        <v>81</v>
      </c>
      <c r="B187" s="5" t="s">
        <v>31</v>
      </c>
      <c r="C187" s="185" t="s">
        <v>18</v>
      </c>
      <c r="D187" s="5" t="s">
        <v>19</v>
      </c>
      <c r="G187" s="6">
        <v>189000</v>
      </c>
      <c r="H187" s="183" t="s">
        <v>783</v>
      </c>
      <c r="I187" s="185" t="s">
        <v>97</v>
      </c>
      <c r="J187" s="135" t="s">
        <v>780</v>
      </c>
    </row>
    <row r="188" spans="1:10">
      <c r="A188" s="127">
        <v>81</v>
      </c>
      <c r="B188" s="5" t="s">
        <v>31</v>
      </c>
      <c r="C188" s="185" t="s">
        <v>18</v>
      </c>
      <c r="D188" s="5" t="s">
        <v>19</v>
      </c>
      <c r="G188" s="6">
        <v>187000</v>
      </c>
      <c r="H188" s="183" t="s">
        <v>783</v>
      </c>
      <c r="I188" s="185" t="s">
        <v>97</v>
      </c>
      <c r="J188" s="135" t="s">
        <v>780</v>
      </c>
    </row>
    <row r="189" spans="1:10">
      <c r="A189" s="127">
        <v>81</v>
      </c>
      <c r="B189" s="5" t="s">
        <v>31</v>
      </c>
      <c r="C189" s="185" t="s">
        <v>18</v>
      </c>
      <c r="D189" s="5" t="s">
        <v>19</v>
      </c>
      <c r="G189" s="6">
        <v>188000</v>
      </c>
      <c r="H189" s="183" t="s">
        <v>783</v>
      </c>
      <c r="I189" s="185" t="s">
        <v>97</v>
      </c>
      <c r="J189" s="135" t="s">
        <v>780</v>
      </c>
    </row>
    <row r="190" spans="1:10">
      <c r="A190" s="127">
        <v>81</v>
      </c>
      <c r="B190" s="5" t="s">
        <v>31</v>
      </c>
      <c r="C190" s="185" t="s">
        <v>18</v>
      </c>
      <c r="D190" s="5" t="s">
        <v>19</v>
      </c>
      <c r="G190" s="6">
        <v>112000</v>
      </c>
      <c r="H190" s="183" t="s">
        <v>783</v>
      </c>
      <c r="I190" s="185" t="s">
        <v>97</v>
      </c>
      <c r="J190" s="135" t="s">
        <v>780</v>
      </c>
    </row>
    <row r="191" spans="1:10">
      <c r="A191" s="127">
        <v>81</v>
      </c>
      <c r="B191" s="5" t="s">
        <v>31</v>
      </c>
      <c r="C191" s="185" t="s">
        <v>18</v>
      </c>
      <c r="D191" s="5" t="s">
        <v>24</v>
      </c>
      <c r="G191" s="6">
        <v>31000</v>
      </c>
      <c r="H191" s="183" t="s">
        <v>783</v>
      </c>
      <c r="I191" s="185" t="s">
        <v>97</v>
      </c>
      <c r="J191" s="135" t="s">
        <v>780</v>
      </c>
    </row>
    <row r="192" spans="1:10">
      <c r="A192" s="127">
        <v>81</v>
      </c>
      <c r="B192" s="5" t="s">
        <v>31</v>
      </c>
      <c r="C192" s="185" t="s">
        <v>25</v>
      </c>
      <c r="D192" s="5" t="s">
        <v>26</v>
      </c>
      <c r="E192" s="7"/>
      <c r="F192" s="7"/>
      <c r="G192" s="6">
        <v>960000</v>
      </c>
      <c r="H192" s="183" t="s">
        <v>783</v>
      </c>
      <c r="I192" s="185" t="s">
        <v>97</v>
      </c>
      <c r="J192" s="135" t="s">
        <v>780</v>
      </c>
    </row>
    <row r="193" spans="1:10">
      <c r="A193" s="127">
        <v>81</v>
      </c>
      <c r="B193" s="5" t="s">
        <v>31</v>
      </c>
      <c r="C193" s="185" t="s">
        <v>25</v>
      </c>
      <c r="D193" s="5" t="s">
        <v>26</v>
      </c>
      <c r="E193" s="7"/>
      <c r="F193" s="7"/>
      <c r="G193" s="6">
        <v>720000</v>
      </c>
      <c r="H193" s="183" t="s">
        <v>783</v>
      </c>
      <c r="I193" s="185" t="s">
        <v>97</v>
      </c>
      <c r="J193" s="135" t="s">
        <v>780</v>
      </c>
    </row>
    <row r="194" spans="1:10">
      <c r="A194" s="127">
        <v>81</v>
      </c>
      <c r="B194" s="5" t="s">
        <v>31</v>
      </c>
      <c r="C194" s="185" t="s">
        <v>25</v>
      </c>
      <c r="D194" s="5" t="s">
        <v>26</v>
      </c>
      <c r="E194" s="7"/>
      <c r="F194" s="7"/>
      <c r="G194" s="6">
        <v>720000</v>
      </c>
      <c r="H194" s="183" t="s">
        <v>783</v>
      </c>
      <c r="I194" s="185" t="s">
        <v>97</v>
      </c>
      <c r="J194" s="135" t="s">
        <v>780</v>
      </c>
    </row>
    <row r="195" spans="1:10">
      <c r="A195" s="127">
        <v>81</v>
      </c>
      <c r="B195" s="5" t="s">
        <v>31</v>
      </c>
      <c r="C195" s="185" t="s">
        <v>174</v>
      </c>
      <c r="D195" s="5" t="s">
        <v>28</v>
      </c>
      <c r="G195" s="6">
        <v>420000</v>
      </c>
      <c r="H195" s="183" t="s">
        <v>783</v>
      </c>
      <c r="I195" s="185" t="s">
        <v>97</v>
      </c>
      <c r="J195" s="135" t="s">
        <v>780</v>
      </c>
    </row>
    <row r="196" spans="1:10">
      <c r="A196" s="127">
        <v>81</v>
      </c>
      <c r="B196" s="5" t="s">
        <v>31</v>
      </c>
      <c r="C196" s="185" t="s">
        <v>18</v>
      </c>
      <c r="D196" s="5" t="s">
        <v>19</v>
      </c>
      <c r="G196" s="6">
        <v>464500</v>
      </c>
      <c r="H196" s="183" t="s">
        <v>783</v>
      </c>
      <c r="I196" s="185" t="s">
        <v>97</v>
      </c>
      <c r="J196" s="135" t="s">
        <v>780</v>
      </c>
    </row>
    <row r="197" spans="1:10">
      <c r="A197" s="127">
        <v>81</v>
      </c>
      <c r="B197" s="5" t="s">
        <v>31</v>
      </c>
      <c r="C197" s="185" t="s">
        <v>18</v>
      </c>
      <c r="D197" s="5" t="s">
        <v>19</v>
      </c>
      <c r="G197" s="6">
        <v>531000</v>
      </c>
      <c r="H197" s="183" t="s">
        <v>783</v>
      </c>
      <c r="I197" s="185" t="s">
        <v>97</v>
      </c>
      <c r="J197" s="135" t="s">
        <v>780</v>
      </c>
    </row>
    <row r="198" spans="1:10">
      <c r="A198" s="127">
        <v>81</v>
      </c>
      <c r="B198" s="5" t="s">
        <v>31</v>
      </c>
      <c r="C198" s="185" t="s">
        <v>18</v>
      </c>
      <c r="D198" s="5" t="s">
        <v>19</v>
      </c>
      <c r="G198" s="6">
        <v>589000</v>
      </c>
      <c r="H198" s="183" t="s">
        <v>783</v>
      </c>
      <c r="I198" s="185" t="s">
        <v>97</v>
      </c>
      <c r="J198" s="135" t="s">
        <v>780</v>
      </c>
    </row>
    <row r="199" spans="1:10">
      <c r="A199" s="127">
        <v>81</v>
      </c>
      <c r="B199" s="5" t="s">
        <v>31</v>
      </c>
      <c r="C199" s="185" t="s">
        <v>18</v>
      </c>
      <c r="D199" s="5" t="s">
        <v>23</v>
      </c>
      <c r="G199" s="6">
        <v>1308500</v>
      </c>
      <c r="H199" s="183" t="s">
        <v>783</v>
      </c>
      <c r="I199" s="185" t="s">
        <v>97</v>
      </c>
      <c r="J199" s="135" t="s">
        <v>780</v>
      </c>
    </row>
    <row r="200" spans="1:10">
      <c r="A200" s="127">
        <v>81</v>
      </c>
      <c r="B200" s="5" t="s">
        <v>31</v>
      </c>
      <c r="C200" s="185" t="s">
        <v>174</v>
      </c>
      <c r="D200" s="5" t="s">
        <v>28</v>
      </c>
      <c r="G200" s="6">
        <v>300000</v>
      </c>
      <c r="H200" s="183" t="s">
        <v>783</v>
      </c>
      <c r="I200" s="185" t="s">
        <v>97</v>
      </c>
      <c r="J200" s="135" t="s">
        <v>780</v>
      </c>
    </row>
    <row r="201" spans="1:10">
      <c r="A201" s="127">
        <v>81</v>
      </c>
      <c r="B201" s="5" t="s">
        <v>31</v>
      </c>
      <c r="C201" s="185" t="s">
        <v>29</v>
      </c>
      <c r="G201" s="6">
        <v>95000</v>
      </c>
      <c r="H201" s="183" t="s">
        <v>783</v>
      </c>
      <c r="I201" s="185" t="s">
        <v>97</v>
      </c>
      <c r="J201" s="135" t="s">
        <v>780</v>
      </c>
    </row>
    <row r="202" spans="1:10">
      <c r="A202" s="127">
        <v>81</v>
      </c>
      <c r="B202" s="5" t="s">
        <v>31</v>
      </c>
      <c r="C202" s="185" t="s">
        <v>25</v>
      </c>
      <c r="D202" s="5" t="s">
        <v>26</v>
      </c>
      <c r="G202" s="6">
        <v>960000</v>
      </c>
      <c r="H202" s="183" t="s">
        <v>783</v>
      </c>
      <c r="I202" s="185" t="s">
        <v>97</v>
      </c>
      <c r="J202" s="135" t="s">
        <v>780</v>
      </c>
    </row>
    <row r="203" spans="1:10">
      <c r="A203" s="127">
        <v>81</v>
      </c>
      <c r="B203" s="5" t="s">
        <v>31</v>
      </c>
      <c r="C203" s="185" t="s">
        <v>25</v>
      </c>
      <c r="D203" s="5" t="s">
        <v>26</v>
      </c>
      <c r="G203" s="6">
        <v>720000</v>
      </c>
      <c r="H203" s="183" t="s">
        <v>783</v>
      </c>
      <c r="I203" s="185" t="s">
        <v>97</v>
      </c>
      <c r="J203" s="135" t="s">
        <v>780</v>
      </c>
    </row>
    <row r="204" spans="1:10">
      <c r="A204" s="127">
        <v>81</v>
      </c>
      <c r="B204" s="5" t="s">
        <v>31</v>
      </c>
      <c r="C204" s="185" t="s">
        <v>25</v>
      </c>
      <c r="D204" s="5" t="s">
        <v>26</v>
      </c>
      <c r="G204" s="6">
        <v>720000</v>
      </c>
      <c r="H204" s="183" t="s">
        <v>783</v>
      </c>
      <c r="I204" s="185" t="s">
        <v>97</v>
      </c>
      <c r="J204" s="135" t="s">
        <v>780</v>
      </c>
    </row>
    <row r="205" spans="1:10">
      <c r="A205" s="127">
        <v>81</v>
      </c>
      <c r="B205" s="5" t="s">
        <v>31</v>
      </c>
      <c r="C205" s="185" t="s">
        <v>25</v>
      </c>
      <c r="D205" s="5" t="s">
        <v>26</v>
      </c>
      <c r="G205" s="6">
        <v>880000</v>
      </c>
      <c r="H205" s="183" t="s">
        <v>783</v>
      </c>
      <c r="I205" s="185" t="s">
        <v>97</v>
      </c>
      <c r="J205" s="135" t="s">
        <v>780</v>
      </c>
    </row>
    <row r="206" spans="1:10">
      <c r="A206" s="127">
        <v>81</v>
      </c>
      <c r="B206" s="5" t="s">
        <v>31</v>
      </c>
      <c r="C206" s="185" t="s">
        <v>25</v>
      </c>
      <c r="D206" s="5" t="s">
        <v>26</v>
      </c>
      <c r="G206" s="6">
        <v>660000</v>
      </c>
      <c r="H206" s="183" t="s">
        <v>783</v>
      </c>
      <c r="I206" s="185" t="s">
        <v>97</v>
      </c>
      <c r="J206" s="135" t="s">
        <v>780</v>
      </c>
    </row>
    <row r="207" spans="1:10">
      <c r="A207" s="127">
        <v>81</v>
      </c>
      <c r="B207" s="5" t="s">
        <v>31</v>
      </c>
      <c r="C207" s="185" t="s">
        <v>25</v>
      </c>
      <c r="D207" s="5" t="s">
        <v>26</v>
      </c>
      <c r="G207" s="6">
        <v>660000</v>
      </c>
      <c r="H207" s="183" t="s">
        <v>783</v>
      </c>
      <c r="I207" s="185" t="s">
        <v>97</v>
      </c>
      <c r="J207" s="135" t="s">
        <v>780</v>
      </c>
    </row>
    <row r="208" spans="1:10">
      <c r="A208" s="127">
        <v>89</v>
      </c>
      <c r="B208" s="5" t="s">
        <v>32</v>
      </c>
      <c r="C208" s="185" t="s">
        <v>18</v>
      </c>
      <c r="D208" s="5" t="s">
        <v>19</v>
      </c>
      <c r="G208" s="6">
        <v>120000</v>
      </c>
      <c r="H208" s="183" t="s">
        <v>783</v>
      </c>
      <c r="I208" s="185" t="s">
        <v>97</v>
      </c>
      <c r="J208" s="135" t="s">
        <v>780</v>
      </c>
    </row>
    <row r="209" spans="1:10">
      <c r="A209" s="127">
        <v>89</v>
      </c>
      <c r="B209" s="5" t="s">
        <v>32</v>
      </c>
      <c r="C209" s="185" t="s">
        <v>18</v>
      </c>
      <c r="D209" s="5" t="s">
        <v>19</v>
      </c>
      <c r="G209" s="6">
        <v>130000</v>
      </c>
      <c r="H209" s="183" t="s">
        <v>783</v>
      </c>
      <c r="I209" s="185" t="s">
        <v>97</v>
      </c>
      <c r="J209" s="135" t="s">
        <v>780</v>
      </c>
    </row>
    <row r="210" spans="1:10">
      <c r="A210" s="127">
        <v>89</v>
      </c>
      <c r="B210" s="5" t="s">
        <v>32</v>
      </c>
      <c r="C210" s="185" t="s">
        <v>18</v>
      </c>
      <c r="D210" s="5" t="s">
        <v>19</v>
      </c>
      <c r="G210" s="6">
        <v>120000</v>
      </c>
      <c r="H210" s="183" t="s">
        <v>783</v>
      </c>
      <c r="I210" s="185" t="s">
        <v>97</v>
      </c>
      <c r="J210" s="135" t="s">
        <v>780</v>
      </c>
    </row>
    <row r="211" spans="1:10">
      <c r="A211" s="127">
        <v>89</v>
      </c>
      <c r="B211" s="5" t="s">
        <v>32</v>
      </c>
      <c r="C211" s="185" t="s">
        <v>18</v>
      </c>
      <c r="D211" s="5" t="s">
        <v>19</v>
      </c>
      <c r="G211" s="6">
        <v>100000</v>
      </c>
      <c r="H211" s="183" t="s">
        <v>783</v>
      </c>
      <c r="I211" s="185" t="s">
        <v>97</v>
      </c>
      <c r="J211" s="135" t="s">
        <v>780</v>
      </c>
    </row>
    <row r="212" spans="1:10">
      <c r="A212" s="127">
        <v>89</v>
      </c>
      <c r="B212" s="5" t="s">
        <v>32</v>
      </c>
      <c r="C212" s="185" t="s">
        <v>18</v>
      </c>
      <c r="D212" s="5" t="s">
        <v>19</v>
      </c>
      <c r="G212" s="6">
        <v>120000</v>
      </c>
      <c r="H212" s="183" t="s">
        <v>783</v>
      </c>
      <c r="I212" s="185" t="s">
        <v>97</v>
      </c>
      <c r="J212" s="135" t="s">
        <v>780</v>
      </c>
    </row>
    <row r="213" spans="1:10">
      <c r="A213" s="127">
        <v>89</v>
      </c>
      <c r="B213" s="5" t="s">
        <v>32</v>
      </c>
      <c r="C213" s="185" t="s">
        <v>18</v>
      </c>
      <c r="D213" s="5" t="s">
        <v>19</v>
      </c>
      <c r="G213" s="6">
        <v>140000</v>
      </c>
      <c r="H213" s="183" t="s">
        <v>783</v>
      </c>
      <c r="I213" s="185" t="s">
        <v>97</v>
      </c>
      <c r="J213" s="135" t="s">
        <v>780</v>
      </c>
    </row>
    <row r="214" spans="1:10">
      <c r="A214" s="127">
        <v>89</v>
      </c>
      <c r="B214" s="5" t="s">
        <v>32</v>
      </c>
      <c r="C214" s="185" t="s">
        <v>18</v>
      </c>
      <c r="D214" s="5" t="s">
        <v>23</v>
      </c>
      <c r="G214" s="6">
        <v>150000</v>
      </c>
      <c r="H214" s="183" t="s">
        <v>783</v>
      </c>
      <c r="I214" s="185" t="s">
        <v>97</v>
      </c>
      <c r="J214" s="135" t="s">
        <v>780</v>
      </c>
    </row>
    <row r="215" spans="1:10">
      <c r="A215" s="127">
        <v>89</v>
      </c>
      <c r="B215" s="5" t="s">
        <v>32</v>
      </c>
      <c r="C215" s="185" t="s">
        <v>18</v>
      </c>
      <c r="D215" s="5" t="s">
        <v>19</v>
      </c>
      <c r="G215" s="6">
        <v>116333</v>
      </c>
      <c r="H215" s="183" t="s">
        <v>783</v>
      </c>
      <c r="I215" s="185" t="s">
        <v>97</v>
      </c>
      <c r="J215" s="135" t="s">
        <v>780</v>
      </c>
    </row>
    <row r="216" spans="1:10">
      <c r="A216" s="127">
        <v>89</v>
      </c>
      <c r="B216" s="5" t="s">
        <v>32</v>
      </c>
      <c r="C216" s="185" t="s">
        <v>25</v>
      </c>
      <c r="D216" s="5" t="s">
        <v>33</v>
      </c>
      <c r="E216" s="5" t="s">
        <v>35</v>
      </c>
      <c r="G216" s="6">
        <v>135000</v>
      </c>
      <c r="H216" s="183" t="s">
        <v>783</v>
      </c>
      <c r="I216" s="185" t="s">
        <v>97</v>
      </c>
      <c r="J216" s="135" t="s">
        <v>780</v>
      </c>
    </row>
    <row r="217" spans="1:10">
      <c r="A217" s="127">
        <v>89</v>
      </c>
      <c r="B217" s="5" t="s">
        <v>32</v>
      </c>
      <c r="C217" s="185" t="s">
        <v>25</v>
      </c>
      <c r="D217" s="5" t="s">
        <v>26</v>
      </c>
      <c r="E217" s="7"/>
      <c r="F217" s="7"/>
      <c r="G217" s="6">
        <v>120000</v>
      </c>
      <c r="H217" s="183" t="s">
        <v>783</v>
      </c>
      <c r="I217" s="185" t="s">
        <v>97</v>
      </c>
      <c r="J217" s="135" t="s">
        <v>780</v>
      </c>
    </row>
    <row r="218" spans="1:10">
      <c r="A218" s="127">
        <v>89</v>
      </c>
      <c r="B218" s="5" t="s">
        <v>32</v>
      </c>
      <c r="C218" s="185" t="s">
        <v>25</v>
      </c>
      <c r="D218" s="5" t="s">
        <v>26</v>
      </c>
      <c r="E218" s="7"/>
      <c r="F218" s="7"/>
      <c r="G218" s="6">
        <v>90000</v>
      </c>
      <c r="H218" s="183" t="s">
        <v>783</v>
      </c>
      <c r="I218" s="185" t="s">
        <v>97</v>
      </c>
      <c r="J218" s="135" t="s">
        <v>780</v>
      </c>
    </row>
    <row r="219" spans="1:10">
      <c r="A219" s="127">
        <v>89</v>
      </c>
      <c r="B219" s="5" t="s">
        <v>32</v>
      </c>
      <c r="C219" s="185" t="s">
        <v>25</v>
      </c>
      <c r="D219" s="5" t="s">
        <v>26</v>
      </c>
      <c r="E219" s="7"/>
      <c r="F219" s="7"/>
      <c r="G219" s="6">
        <v>90000</v>
      </c>
      <c r="H219" s="183" t="s">
        <v>783</v>
      </c>
      <c r="I219" s="185" t="s">
        <v>97</v>
      </c>
      <c r="J219" s="135" t="s">
        <v>780</v>
      </c>
    </row>
    <row r="220" spans="1:10">
      <c r="A220" s="127">
        <v>89</v>
      </c>
      <c r="B220" s="5" t="s">
        <v>32</v>
      </c>
      <c r="C220" s="185" t="s">
        <v>25</v>
      </c>
      <c r="D220" s="5" t="s">
        <v>26</v>
      </c>
      <c r="E220" s="7"/>
      <c r="F220" s="7"/>
      <c r="G220" s="6">
        <v>200000</v>
      </c>
      <c r="H220" s="183" t="s">
        <v>783</v>
      </c>
      <c r="I220" s="185" t="s">
        <v>97</v>
      </c>
      <c r="J220" s="135" t="s">
        <v>780</v>
      </c>
    </row>
    <row r="221" spans="1:10">
      <c r="A221" s="127">
        <v>89</v>
      </c>
      <c r="B221" s="5" t="s">
        <v>32</v>
      </c>
      <c r="C221" s="185" t="s">
        <v>25</v>
      </c>
      <c r="D221" s="5" t="s">
        <v>26</v>
      </c>
      <c r="E221" s="7"/>
      <c r="F221" s="7"/>
      <c r="G221" s="6">
        <v>150000</v>
      </c>
      <c r="H221" s="183" t="s">
        <v>783</v>
      </c>
      <c r="I221" s="185" t="s">
        <v>97</v>
      </c>
      <c r="J221" s="135" t="s">
        <v>780</v>
      </c>
    </row>
    <row r="222" spans="1:10">
      <c r="A222" s="127">
        <v>89</v>
      </c>
      <c r="B222" s="5" t="s">
        <v>32</v>
      </c>
      <c r="C222" s="185" t="s">
        <v>25</v>
      </c>
      <c r="D222" s="5" t="s">
        <v>26</v>
      </c>
      <c r="E222" s="7"/>
      <c r="F222" s="7"/>
      <c r="G222" s="6">
        <v>150000</v>
      </c>
      <c r="H222" s="183" t="s">
        <v>783</v>
      </c>
      <c r="I222" s="185" t="s">
        <v>97</v>
      </c>
      <c r="J222" s="135" t="s">
        <v>780</v>
      </c>
    </row>
    <row r="223" spans="1:10">
      <c r="A223" s="127">
        <v>89</v>
      </c>
      <c r="B223" s="5" t="s">
        <v>32</v>
      </c>
      <c r="C223" s="185" t="s">
        <v>174</v>
      </c>
      <c r="D223" s="5" t="s">
        <v>36</v>
      </c>
      <c r="E223" s="5" t="s">
        <v>37</v>
      </c>
      <c r="G223" s="6">
        <v>80667</v>
      </c>
      <c r="H223" s="183" t="s">
        <v>783</v>
      </c>
      <c r="I223" s="185" t="s">
        <v>97</v>
      </c>
      <c r="J223" s="135" t="s">
        <v>780</v>
      </c>
    </row>
    <row r="224" spans="1:10">
      <c r="A224" s="127">
        <v>89</v>
      </c>
      <c r="B224" s="5" t="s">
        <v>32</v>
      </c>
      <c r="C224" s="185" t="s">
        <v>174</v>
      </c>
      <c r="D224" s="5" t="s">
        <v>28</v>
      </c>
      <c r="G224" s="6">
        <v>250000</v>
      </c>
      <c r="H224" s="183" t="s">
        <v>783</v>
      </c>
      <c r="I224" s="185" t="s">
        <v>97</v>
      </c>
      <c r="J224" s="135" t="s">
        <v>780</v>
      </c>
    </row>
    <row r="225" spans="1:10">
      <c r="A225" s="127">
        <v>89</v>
      </c>
      <c r="B225" s="5" t="s">
        <v>32</v>
      </c>
      <c r="C225" s="185" t="s">
        <v>29</v>
      </c>
      <c r="D225" s="5" t="s">
        <v>38</v>
      </c>
      <c r="G225" s="6">
        <v>500000</v>
      </c>
      <c r="H225" s="183" t="s">
        <v>783</v>
      </c>
      <c r="I225" s="185" t="s">
        <v>97</v>
      </c>
      <c r="J225" s="135" t="s">
        <v>780</v>
      </c>
    </row>
    <row r="226" spans="1:10">
      <c r="A226" s="127">
        <v>89</v>
      </c>
      <c r="B226" s="5" t="s">
        <v>32</v>
      </c>
      <c r="C226" s="185" t="s">
        <v>29</v>
      </c>
      <c r="D226" s="5" t="s">
        <v>30</v>
      </c>
      <c r="G226" s="6">
        <v>20000</v>
      </c>
      <c r="H226" s="183" t="s">
        <v>783</v>
      </c>
      <c r="I226" s="185" t="s">
        <v>97</v>
      </c>
      <c r="J226" s="135" t="s">
        <v>780</v>
      </c>
    </row>
    <row r="227" spans="1:10">
      <c r="A227" s="127">
        <v>89</v>
      </c>
      <c r="B227" s="5" t="s">
        <v>32</v>
      </c>
      <c r="C227" s="185" t="s">
        <v>29</v>
      </c>
      <c r="D227" s="5" t="s">
        <v>30</v>
      </c>
      <c r="G227" s="6">
        <v>20000</v>
      </c>
      <c r="H227" s="183" t="s">
        <v>783</v>
      </c>
      <c r="I227" s="185" t="s">
        <v>97</v>
      </c>
      <c r="J227" s="135" t="s">
        <v>780</v>
      </c>
    </row>
    <row r="228" spans="1:10">
      <c r="A228" s="127">
        <v>89</v>
      </c>
      <c r="B228" s="5" t="s">
        <v>32</v>
      </c>
      <c r="C228" s="185" t="s">
        <v>29</v>
      </c>
      <c r="D228" s="5" t="s">
        <v>39</v>
      </c>
      <c r="G228" s="6">
        <v>26500</v>
      </c>
      <c r="H228" s="183" t="s">
        <v>783</v>
      </c>
      <c r="I228" s="185" t="s">
        <v>97</v>
      </c>
      <c r="J228" s="135" t="s">
        <v>780</v>
      </c>
    </row>
    <row r="229" spans="1:10">
      <c r="A229" s="127">
        <v>89</v>
      </c>
      <c r="B229" s="5" t="s">
        <v>32</v>
      </c>
      <c r="C229" s="185" t="s">
        <v>29</v>
      </c>
      <c r="D229" s="5" t="s">
        <v>40</v>
      </c>
      <c r="G229" s="6">
        <v>184000</v>
      </c>
      <c r="H229" s="183" t="s">
        <v>783</v>
      </c>
      <c r="I229" s="185" t="s">
        <v>97</v>
      </c>
      <c r="J229" s="135" t="s">
        <v>780</v>
      </c>
    </row>
    <row r="230" spans="1:10">
      <c r="A230" s="127">
        <v>89</v>
      </c>
      <c r="B230" s="5" t="s">
        <v>32</v>
      </c>
      <c r="C230" s="185" t="s">
        <v>29</v>
      </c>
      <c r="D230" s="5" t="s">
        <v>41</v>
      </c>
      <c r="G230" s="6">
        <v>435000</v>
      </c>
      <c r="H230" s="183" t="s">
        <v>783</v>
      </c>
      <c r="I230" s="185" t="s">
        <v>97</v>
      </c>
      <c r="J230" s="135" t="s">
        <v>780</v>
      </c>
    </row>
    <row r="231" spans="1:10">
      <c r="A231" s="127">
        <v>89</v>
      </c>
      <c r="B231" s="5" t="s">
        <v>32</v>
      </c>
      <c r="C231" s="185" t="s">
        <v>29</v>
      </c>
      <c r="D231" s="5" t="s">
        <v>38</v>
      </c>
      <c r="G231" s="6">
        <v>1000000</v>
      </c>
      <c r="H231" s="183" t="s">
        <v>783</v>
      </c>
      <c r="I231" s="185" t="s">
        <v>97</v>
      </c>
      <c r="J231" s="135" t="s">
        <v>780</v>
      </c>
    </row>
    <row r="232" spans="1:10">
      <c r="A232" s="127">
        <v>89</v>
      </c>
      <c r="B232" s="5" t="s">
        <v>32</v>
      </c>
      <c r="C232" s="185" t="s">
        <v>29</v>
      </c>
      <c r="D232" s="5" t="s">
        <v>30</v>
      </c>
      <c r="G232" s="6">
        <v>165400</v>
      </c>
      <c r="H232" s="183" t="s">
        <v>783</v>
      </c>
      <c r="I232" s="185" t="s">
        <v>97</v>
      </c>
      <c r="J232" s="135" t="s">
        <v>780</v>
      </c>
    </row>
    <row r="233" spans="1:10">
      <c r="A233" s="127">
        <v>89</v>
      </c>
      <c r="B233" s="5" t="s">
        <v>32</v>
      </c>
      <c r="C233" s="185" t="s">
        <v>29</v>
      </c>
      <c r="D233" s="5" t="s">
        <v>30</v>
      </c>
      <c r="G233" s="6">
        <v>8200</v>
      </c>
      <c r="H233" s="183" t="s">
        <v>783</v>
      </c>
      <c r="I233" s="185" t="s">
        <v>97</v>
      </c>
      <c r="J233" s="135" t="s">
        <v>780</v>
      </c>
    </row>
    <row r="234" spans="1:10">
      <c r="A234" s="127">
        <v>89</v>
      </c>
      <c r="B234" s="5" t="s">
        <v>32</v>
      </c>
      <c r="C234" s="185" t="s">
        <v>29</v>
      </c>
      <c r="D234" s="5" t="s">
        <v>30</v>
      </c>
      <c r="G234" s="6">
        <v>8000</v>
      </c>
      <c r="H234" s="183" t="s">
        <v>783</v>
      </c>
      <c r="I234" s="185" t="s">
        <v>97</v>
      </c>
      <c r="J234" s="135" t="s">
        <v>780</v>
      </c>
    </row>
    <row r="235" spans="1:10">
      <c r="A235" s="127">
        <v>89</v>
      </c>
      <c r="B235" s="5" t="s">
        <v>32</v>
      </c>
      <c r="C235" s="185" t="s">
        <v>29</v>
      </c>
      <c r="D235" s="5" t="s">
        <v>42</v>
      </c>
      <c r="G235" s="6">
        <v>1061000</v>
      </c>
      <c r="H235" s="183" t="s">
        <v>783</v>
      </c>
      <c r="I235" s="185" t="s">
        <v>97</v>
      </c>
      <c r="J235" s="135" t="s">
        <v>780</v>
      </c>
    </row>
    <row r="236" spans="1:10">
      <c r="A236" s="127">
        <v>89</v>
      </c>
      <c r="B236" s="5" t="s">
        <v>32</v>
      </c>
      <c r="C236" s="185" t="s">
        <v>29</v>
      </c>
      <c r="D236" s="5" t="s">
        <v>40</v>
      </c>
      <c r="G236" s="6">
        <v>109900</v>
      </c>
      <c r="H236" s="183" t="s">
        <v>783</v>
      </c>
      <c r="I236" s="185" t="s">
        <v>97</v>
      </c>
      <c r="J236" s="135" t="s">
        <v>780</v>
      </c>
    </row>
    <row r="237" spans="1:10">
      <c r="A237" s="127">
        <v>83</v>
      </c>
      <c r="B237" s="49" t="s">
        <v>89</v>
      </c>
      <c r="C237" s="185" t="s">
        <v>495</v>
      </c>
      <c r="D237" s="5" t="s">
        <v>495</v>
      </c>
      <c r="E237" s="5" t="s">
        <v>495</v>
      </c>
      <c r="F237" s="5" t="s">
        <v>495</v>
      </c>
      <c r="G237" s="6">
        <v>651998.34</v>
      </c>
      <c r="H237" s="183" t="s">
        <v>784</v>
      </c>
      <c r="I237" s="185" t="s">
        <v>495</v>
      </c>
      <c r="J237" s="135" t="s">
        <v>780</v>
      </c>
    </row>
    <row r="238" spans="1:10">
      <c r="A238" s="127">
        <v>84</v>
      </c>
      <c r="B238" s="49" t="s">
        <v>90</v>
      </c>
      <c r="C238" s="185" t="s">
        <v>495</v>
      </c>
      <c r="D238" s="5" t="s">
        <v>495</v>
      </c>
      <c r="E238" s="5" t="s">
        <v>495</v>
      </c>
      <c r="F238" s="5" t="s">
        <v>495</v>
      </c>
      <c r="G238" s="6">
        <v>407412</v>
      </c>
      <c r="H238" s="183" t="s">
        <v>784</v>
      </c>
      <c r="I238" s="185" t="s">
        <v>495</v>
      </c>
      <c r="J238" s="135" t="s">
        <v>780</v>
      </c>
    </row>
    <row r="239" spans="1:10">
      <c r="A239" s="127">
        <v>85</v>
      </c>
      <c r="B239" s="49" t="s">
        <v>139</v>
      </c>
      <c r="C239" s="185" t="s">
        <v>91</v>
      </c>
      <c r="D239" s="5" t="s">
        <v>140</v>
      </c>
      <c r="E239" s="5" t="s">
        <v>141</v>
      </c>
      <c r="F239" s="5" t="s">
        <v>142</v>
      </c>
      <c r="G239" s="6">
        <v>7215445</v>
      </c>
      <c r="H239" s="183" t="s">
        <v>784</v>
      </c>
      <c r="I239" s="185" t="s">
        <v>495</v>
      </c>
      <c r="J239" s="135" t="s">
        <v>781</v>
      </c>
    </row>
    <row r="240" spans="1:10" s="131" customFormat="1">
      <c r="A240" s="129" t="s">
        <v>745</v>
      </c>
      <c r="B240" s="130" t="s">
        <v>746</v>
      </c>
      <c r="C240" s="187" t="s">
        <v>98</v>
      </c>
      <c r="D240" s="131" t="s">
        <v>747</v>
      </c>
      <c r="G240" s="132">
        <v>39245000</v>
      </c>
      <c r="H240" s="186" t="s">
        <v>785</v>
      </c>
      <c r="I240" s="187" t="s">
        <v>98</v>
      </c>
      <c r="J240" s="135" t="s">
        <v>781</v>
      </c>
    </row>
    <row r="241" spans="1:10">
      <c r="A241" s="127">
        <v>86</v>
      </c>
      <c r="B241" s="49" t="s">
        <v>143</v>
      </c>
      <c r="C241" s="185" t="s">
        <v>29</v>
      </c>
      <c r="D241" s="5" t="s">
        <v>144</v>
      </c>
      <c r="E241" s="5" t="s">
        <v>145</v>
      </c>
      <c r="F241" s="5" t="s">
        <v>146</v>
      </c>
      <c r="G241" s="6">
        <v>9042512.1999999993</v>
      </c>
      <c r="H241" s="183" t="s">
        <v>784</v>
      </c>
      <c r="I241" s="185" t="s">
        <v>495</v>
      </c>
      <c r="J241" s="135" t="s">
        <v>781</v>
      </c>
    </row>
    <row r="242" spans="1:10">
      <c r="A242" s="127">
        <v>87</v>
      </c>
      <c r="B242" s="49" t="s">
        <v>147</v>
      </c>
      <c r="C242" s="185" t="s">
        <v>18</v>
      </c>
      <c r="D242" s="5" t="s">
        <v>148</v>
      </c>
      <c r="E242" s="5" t="s">
        <v>149</v>
      </c>
      <c r="F242" s="5" t="s">
        <v>150</v>
      </c>
      <c r="G242" s="6">
        <v>2880000</v>
      </c>
      <c r="H242" s="183" t="s">
        <v>783</v>
      </c>
      <c r="I242" s="185" t="s">
        <v>97</v>
      </c>
      <c r="J242" s="135" t="s">
        <v>781</v>
      </c>
    </row>
    <row r="243" spans="1:10">
      <c r="A243" s="127">
        <v>88</v>
      </c>
      <c r="B243" s="49" t="s">
        <v>151</v>
      </c>
      <c r="C243" s="185" t="s">
        <v>91</v>
      </c>
      <c r="D243" s="5" t="s">
        <v>152</v>
      </c>
      <c r="E243" s="5" t="s">
        <v>141</v>
      </c>
      <c r="F243" s="5" t="s">
        <v>153</v>
      </c>
      <c r="G243" s="6">
        <v>7169678</v>
      </c>
      <c r="H243" s="183" t="s">
        <v>784</v>
      </c>
      <c r="I243" s="185" t="s">
        <v>495</v>
      </c>
      <c r="J243" s="135" t="s">
        <v>781</v>
      </c>
    </row>
    <row r="244" spans="1:10">
      <c r="A244" s="127">
        <v>91</v>
      </c>
      <c r="B244" s="49" t="s">
        <v>154</v>
      </c>
      <c r="C244" s="185" t="s">
        <v>18</v>
      </c>
      <c r="D244" s="5" t="s">
        <v>19</v>
      </c>
      <c r="E244" s="5" t="s">
        <v>155</v>
      </c>
      <c r="F244" s="5" t="s">
        <v>156</v>
      </c>
      <c r="G244" s="6">
        <v>180000</v>
      </c>
      <c r="H244" s="183" t="s">
        <v>783</v>
      </c>
      <c r="I244" s="185" t="s">
        <v>97</v>
      </c>
      <c r="J244" s="135" t="s">
        <v>781</v>
      </c>
    </row>
    <row r="245" spans="1:10">
      <c r="A245" s="127">
        <v>91</v>
      </c>
      <c r="B245" s="49" t="s">
        <v>154</v>
      </c>
      <c r="C245" s="185" t="s">
        <v>18</v>
      </c>
      <c r="D245" s="5" t="s">
        <v>19</v>
      </c>
      <c r="E245" s="5" t="s">
        <v>157</v>
      </c>
      <c r="F245" s="5" t="s">
        <v>158</v>
      </c>
      <c r="G245" s="6">
        <v>188000</v>
      </c>
      <c r="H245" s="183" t="s">
        <v>783</v>
      </c>
      <c r="I245" s="185" t="s">
        <v>97</v>
      </c>
      <c r="J245" s="135" t="s">
        <v>781</v>
      </c>
    </row>
    <row r="246" spans="1:10">
      <c r="A246" s="127">
        <v>91</v>
      </c>
      <c r="B246" s="49" t="s">
        <v>154</v>
      </c>
      <c r="C246" s="185" t="s">
        <v>18</v>
      </c>
      <c r="D246" s="5" t="s">
        <v>159</v>
      </c>
      <c r="E246" s="5" t="s">
        <v>160</v>
      </c>
      <c r="F246" s="5" t="s">
        <v>161</v>
      </c>
      <c r="G246" s="6">
        <v>1478000</v>
      </c>
      <c r="H246" s="183" t="s">
        <v>783</v>
      </c>
      <c r="I246" s="185" t="s">
        <v>97</v>
      </c>
      <c r="J246" s="135" t="s">
        <v>781</v>
      </c>
    </row>
    <row r="247" spans="1:10">
      <c r="A247" s="127">
        <v>91</v>
      </c>
      <c r="B247" s="49" t="s">
        <v>154</v>
      </c>
      <c r="C247" s="185" t="s">
        <v>18</v>
      </c>
      <c r="D247" s="5" t="s">
        <v>19</v>
      </c>
      <c r="E247" s="5" t="s">
        <v>162</v>
      </c>
      <c r="F247" s="5" t="s">
        <v>163</v>
      </c>
      <c r="G247" s="6">
        <v>187000</v>
      </c>
      <c r="H247" s="183" t="s">
        <v>783</v>
      </c>
      <c r="I247" s="185" t="s">
        <v>97</v>
      </c>
      <c r="J247" s="135" t="s">
        <v>781</v>
      </c>
    </row>
    <row r="248" spans="1:10">
      <c r="A248" s="127">
        <v>91</v>
      </c>
      <c r="B248" s="49" t="s">
        <v>154</v>
      </c>
      <c r="C248" s="185" t="s">
        <v>18</v>
      </c>
      <c r="D248" s="5" t="s">
        <v>19</v>
      </c>
      <c r="E248" s="5" t="s">
        <v>164</v>
      </c>
      <c r="F248" s="5" t="s">
        <v>165</v>
      </c>
      <c r="G248" s="6">
        <v>188000</v>
      </c>
      <c r="H248" s="183" t="s">
        <v>783</v>
      </c>
      <c r="I248" s="185" t="s">
        <v>97</v>
      </c>
      <c r="J248" s="135" t="s">
        <v>781</v>
      </c>
    </row>
    <row r="249" spans="1:10">
      <c r="A249" s="127">
        <v>91</v>
      </c>
      <c r="B249" s="49" t="s">
        <v>154</v>
      </c>
      <c r="C249" s="185" t="s">
        <v>18</v>
      </c>
      <c r="D249" s="5" t="s">
        <v>24</v>
      </c>
      <c r="E249" s="5" t="s">
        <v>167</v>
      </c>
      <c r="F249" s="5" t="s">
        <v>168</v>
      </c>
      <c r="G249" s="6">
        <v>25000</v>
      </c>
      <c r="H249" s="183" t="s">
        <v>783</v>
      </c>
      <c r="I249" s="185" t="s">
        <v>97</v>
      </c>
      <c r="J249" s="135" t="s">
        <v>781</v>
      </c>
    </row>
    <row r="250" spans="1:10">
      <c r="A250" s="127">
        <v>91</v>
      </c>
      <c r="B250" s="49" t="s">
        <v>154</v>
      </c>
      <c r="C250" s="185" t="s">
        <v>25</v>
      </c>
      <c r="D250" s="5" t="s">
        <v>169</v>
      </c>
      <c r="E250" s="5" t="s">
        <v>170</v>
      </c>
      <c r="F250" s="5" t="s">
        <v>154</v>
      </c>
      <c r="G250" s="6">
        <v>100000</v>
      </c>
      <c r="H250" s="183" t="s">
        <v>783</v>
      </c>
      <c r="I250" s="185" t="s">
        <v>97</v>
      </c>
      <c r="J250" s="135" t="s">
        <v>781</v>
      </c>
    </row>
    <row r="251" spans="1:10">
      <c r="A251" s="127">
        <v>91</v>
      </c>
      <c r="B251" s="49" t="s">
        <v>154</v>
      </c>
      <c r="C251" s="185" t="s">
        <v>25</v>
      </c>
      <c r="D251" s="5" t="s">
        <v>169</v>
      </c>
      <c r="E251" s="5" t="s">
        <v>171</v>
      </c>
      <c r="F251" s="5" t="s">
        <v>154</v>
      </c>
      <c r="G251" s="6">
        <v>420000</v>
      </c>
      <c r="H251" s="183" t="s">
        <v>783</v>
      </c>
      <c r="I251" s="185" t="s">
        <v>97</v>
      </c>
      <c r="J251" s="135" t="s">
        <v>781</v>
      </c>
    </row>
    <row r="252" spans="1:10">
      <c r="A252" s="127">
        <v>91</v>
      </c>
      <c r="B252" s="49" t="s">
        <v>154</v>
      </c>
      <c r="C252" s="185" t="s">
        <v>25</v>
      </c>
      <c r="D252" s="5" t="s">
        <v>169</v>
      </c>
      <c r="E252" s="5" t="s">
        <v>172</v>
      </c>
      <c r="F252" s="5" t="s">
        <v>154</v>
      </c>
      <c r="G252" s="6">
        <v>40000</v>
      </c>
      <c r="H252" s="183" t="s">
        <v>783</v>
      </c>
      <c r="I252" s="185" t="s">
        <v>97</v>
      </c>
      <c r="J252" s="135" t="s">
        <v>781</v>
      </c>
    </row>
    <row r="253" spans="1:10">
      <c r="A253" s="127">
        <v>91</v>
      </c>
      <c r="B253" s="49" t="s">
        <v>154</v>
      </c>
      <c r="C253" s="185" t="s">
        <v>25</v>
      </c>
      <c r="D253" s="5" t="s">
        <v>33</v>
      </c>
      <c r="E253" s="5" t="s">
        <v>170</v>
      </c>
      <c r="F253" s="5" t="s">
        <v>173</v>
      </c>
      <c r="G253" s="6">
        <v>1050000</v>
      </c>
      <c r="H253" s="183" t="s">
        <v>783</v>
      </c>
      <c r="I253" s="185" t="s">
        <v>97</v>
      </c>
      <c r="J253" s="135" t="s">
        <v>781</v>
      </c>
    </row>
    <row r="254" spans="1:10">
      <c r="A254" s="127">
        <v>91</v>
      </c>
      <c r="B254" s="49" t="s">
        <v>154</v>
      </c>
      <c r="C254" s="185" t="s">
        <v>25</v>
      </c>
      <c r="D254" s="5" t="s">
        <v>26</v>
      </c>
      <c r="E254" s="5" t="s">
        <v>170</v>
      </c>
      <c r="F254" s="5" t="s">
        <v>165</v>
      </c>
      <c r="G254" s="6">
        <v>960000</v>
      </c>
      <c r="H254" s="183" t="s">
        <v>138</v>
      </c>
      <c r="I254" s="185" t="s">
        <v>97</v>
      </c>
      <c r="J254" s="135" t="s">
        <v>781</v>
      </c>
    </row>
    <row r="255" spans="1:10">
      <c r="A255" s="127">
        <v>91</v>
      </c>
      <c r="B255" s="49" t="s">
        <v>154</v>
      </c>
      <c r="C255" s="185" t="s">
        <v>25</v>
      </c>
      <c r="D255" s="5" t="s">
        <v>26</v>
      </c>
      <c r="E255" s="5" t="s">
        <v>170</v>
      </c>
      <c r="F255" s="5" t="s">
        <v>165</v>
      </c>
      <c r="G255" s="6">
        <v>720000</v>
      </c>
      <c r="H255" s="183" t="s">
        <v>138</v>
      </c>
      <c r="I255" s="185" t="s">
        <v>97</v>
      </c>
      <c r="J255" s="135" t="s">
        <v>781</v>
      </c>
    </row>
    <row r="256" spans="1:10">
      <c r="A256" s="127">
        <v>91</v>
      </c>
      <c r="B256" s="49" t="s">
        <v>154</v>
      </c>
      <c r="C256" s="185" t="s">
        <v>25</v>
      </c>
      <c r="D256" s="5" t="s">
        <v>26</v>
      </c>
      <c r="E256" s="5" t="s">
        <v>170</v>
      </c>
      <c r="F256" s="5" t="s">
        <v>165</v>
      </c>
      <c r="G256" s="6">
        <v>720000</v>
      </c>
      <c r="H256" s="183" t="s">
        <v>138</v>
      </c>
      <c r="I256" s="185" t="s">
        <v>97</v>
      </c>
      <c r="J256" s="135" t="s">
        <v>781</v>
      </c>
    </row>
    <row r="257" spans="1:10">
      <c r="A257" s="127">
        <v>91</v>
      </c>
      <c r="B257" s="49" t="s">
        <v>154</v>
      </c>
      <c r="C257" s="185" t="s">
        <v>174</v>
      </c>
      <c r="D257" s="5" t="s">
        <v>28</v>
      </c>
      <c r="E257" s="5" t="s">
        <v>175</v>
      </c>
      <c r="F257" s="5" t="s">
        <v>176</v>
      </c>
      <c r="G257" s="6">
        <v>700000</v>
      </c>
      <c r="H257" s="183" t="s">
        <v>783</v>
      </c>
      <c r="I257" s="185" t="s">
        <v>97</v>
      </c>
      <c r="J257" s="135" t="s">
        <v>781</v>
      </c>
    </row>
    <row r="258" spans="1:10">
      <c r="A258" s="127">
        <v>91</v>
      </c>
      <c r="B258" s="49" t="s">
        <v>154</v>
      </c>
      <c r="C258" s="185" t="s">
        <v>174</v>
      </c>
      <c r="D258" s="5" t="s">
        <v>177</v>
      </c>
      <c r="E258" s="5" t="s">
        <v>178</v>
      </c>
      <c r="F258" s="5" t="s">
        <v>179</v>
      </c>
      <c r="G258" s="6">
        <v>274900</v>
      </c>
      <c r="H258" s="183" t="s">
        <v>783</v>
      </c>
      <c r="I258" s="185" t="s">
        <v>97</v>
      </c>
      <c r="J258" s="135" t="s">
        <v>781</v>
      </c>
    </row>
    <row r="259" spans="1:10">
      <c r="A259" s="127">
        <v>91</v>
      </c>
      <c r="B259" s="49" t="s">
        <v>154</v>
      </c>
      <c r="C259" s="185" t="s">
        <v>174</v>
      </c>
      <c r="D259" s="5" t="s">
        <v>180</v>
      </c>
      <c r="E259" s="5" t="s">
        <v>181</v>
      </c>
      <c r="F259" s="5" t="s">
        <v>182</v>
      </c>
      <c r="G259" s="6">
        <v>40000</v>
      </c>
      <c r="H259" s="183" t="s">
        <v>783</v>
      </c>
      <c r="I259" s="185" t="s">
        <v>97</v>
      </c>
      <c r="J259" s="135" t="s">
        <v>781</v>
      </c>
    </row>
    <row r="260" spans="1:10">
      <c r="A260" s="127">
        <v>91</v>
      </c>
      <c r="B260" s="49" t="s">
        <v>154</v>
      </c>
      <c r="C260" s="185" t="s">
        <v>29</v>
      </c>
      <c r="D260" s="5" t="s">
        <v>30</v>
      </c>
      <c r="E260" s="5" t="s">
        <v>183</v>
      </c>
      <c r="F260" s="5" t="s">
        <v>154</v>
      </c>
      <c r="G260" s="6">
        <v>78000</v>
      </c>
      <c r="H260" s="183" t="s">
        <v>783</v>
      </c>
      <c r="I260" s="185" t="s">
        <v>97</v>
      </c>
      <c r="J260" s="135" t="s">
        <v>781</v>
      </c>
    </row>
    <row r="261" spans="1:10">
      <c r="A261" s="127">
        <v>91</v>
      </c>
      <c r="B261" s="49" t="s">
        <v>154</v>
      </c>
      <c r="C261" s="185" t="s">
        <v>29</v>
      </c>
      <c r="D261" s="5" t="s">
        <v>30</v>
      </c>
      <c r="E261" s="5" t="s">
        <v>184</v>
      </c>
      <c r="F261" s="5" t="s">
        <v>154</v>
      </c>
      <c r="G261" s="6">
        <v>15000</v>
      </c>
      <c r="H261" s="183" t="s">
        <v>783</v>
      </c>
      <c r="I261" s="185" t="s">
        <v>97</v>
      </c>
      <c r="J261" s="135" t="s">
        <v>781</v>
      </c>
    </row>
    <row r="262" spans="1:10">
      <c r="A262" s="127">
        <v>91</v>
      </c>
      <c r="B262" s="49" t="s">
        <v>154</v>
      </c>
      <c r="C262" s="185" t="s">
        <v>29</v>
      </c>
      <c r="D262" s="5" t="s">
        <v>30</v>
      </c>
      <c r="E262" s="5" t="s">
        <v>183</v>
      </c>
      <c r="F262" s="5" t="s">
        <v>176</v>
      </c>
      <c r="G262" s="6">
        <v>20000</v>
      </c>
      <c r="H262" s="183" t="s">
        <v>783</v>
      </c>
      <c r="I262" s="185" t="s">
        <v>97</v>
      </c>
      <c r="J262" s="135" t="s">
        <v>781</v>
      </c>
    </row>
    <row r="263" spans="1:10">
      <c r="A263" s="127">
        <v>91</v>
      </c>
      <c r="B263" s="49" t="s">
        <v>154</v>
      </c>
      <c r="C263" s="185" t="s">
        <v>29</v>
      </c>
      <c r="D263" s="5" t="s">
        <v>39</v>
      </c>
      <c r="E263" s="5" t="s">
        <v>185</v>
      </c>
      <c r="F263" s="5" t="s">
        <v>176</v>
      </c>
      <c r="G263" s="6">
        <v>15000</v>
      </c>
      <c r="H263" s="183" t="s">
        <v>783</v>
      </c>
      <c r="I263" s="185" t="s">
        <v>97</v>
      </c>
      <c r="J263" s="135" t="s">
        <v>781</v>
      </c>
    </row>
    <row r="264" spans="1:10">
      <c r="A264" s="127">
        <v>91</v>
      </c>
      <c r="B264" s="49" t="s">
        <v>154</v>
      </c>
      <c r="C264" s="185" t="s">
        <v>29</v>
      </c>
      <c r="D264" s="5" t="s">
        <v>30</v>
      </c>
      <c r="E264" s="5" t="s">
        <v>183</v>
      </c>
      <c r="F264" s="5" t="s">
        <v>186</v>
      </c>
      <c r="G264" s="6">
        <v>20000</v>
      </c>
      <c r="H264" s="183" t="s">
        <v>783</v>
      </c>
      <c r="I264" s="185" t="s">
        <v>97</v>
      </c>
      <c r="J264" s="135" t="s">
        <v>781</v>
      </c>
    </row>
    <row r="265" spans="1:10">
      <c r="A265" s="127">
        <v>91</v>
      </c>
      <c r="B265" s="49" t="s">
        <v>154</v>
      </c>
      <c r="C265" s="185" t="s">
        <v>29</v>
      </c>
      <c r="D265" s="5" t="s">
        <v>30</v>
      </c>
      <c r="E265" s="5" t="s">
        <v>183</v>
      </c>
      <c r="F265" s="5" t="s">
        <v>163</v>
      </c>
      <c r="G265" s="6">
        <v>20000</v>
      </c>
      <c r="H265" s="183" t="s">
        <v>783</v>
      </c>
      <c r="I265" s="185" t="s">
        <v>97</v>
      </c>
      <c r="J265" s="135" t="s">
        <v>781</v>
      </c>
    </row>
    <row r="266" spans="1:10">
      <c r="A266" s="127">
        <v>91</v>
      </c>
      <c r="B266" s="49" t="s">
        <v>154</v>
      </c>
      <c r="C266" s="185" t="s">
        <v>18</v>
      </c>
      <c r="D266" s="5" t="s">
        <v>19</v>
      </c>
      <c r="E266" s="5" t="s">
        <v>187</v>
      </c>
      <c r="F266" s="5" t="s">
        <v>188</v>
      </c>
      <c r="G266" s="6">
        <v>111000</v>
      </c>
      <c r="H266" s="183" t="s">
        <v>783</v>
      </c>
      <c r="I266" s="185" t="s">
        <v>97</v>
      </c>
      <c r="J266" s="135" t="s">
        <v>781</v>
      </c>
    </row>
    <row r="267" spans="1:10">
      <c r="A267" s="127">
        <v>91</v>
      </c>
      <c r="B267" s="49" t="s">
        <v>154</v>
      </c>
      <c r="C267" s="185" t="s">
        <v>18</v>
      </c>
      <c r="D267" s="5" t="s">
        <v>19</v>
      </c>
      <c r="E267" s="5" t="s">
        <v>189</v>
      </c>
      <c r="F267" s="5" t="s">
        <v>190</v>
      </c>
      <c r="G267" s="6">
        <v>115000</v>
      </c>
      <c r="H267" s="183" t="s">
        <v>783</v>
      </c>
      <c r="I267" s="185" t="s">
        <v>97</v>
      </c>
      <c r="J267" s="135" t="s">
        <v>781</v>
      </c>
    </row>
    <row r="268" spans="1:10">
      <c r="A268" s="127">
        <v>91</v>
      </c>
      <c r="B268" s="49" t="s">
        <v>154</v>
      </c>
      <c r="C268" s="185" t="s">
        <v>18</v>
      </c>
      <c r="D268" s="5" t="s">
        <v>159</v>
      </c>
      <c r="E268" s="5" t="s">
        <v>160</v>
      </c>
      <c r="F268" s="5" t="s">
        <v>191</v>
      </c>
      <c r="G268" s="6">
        <v>4950000</v>
      </c>
      <c r="H268" s="183" t="s">
        <v>783</v>
      </c>
      <c r="I268" s="185" t="s">
        <v>97</v>
      </c>
      <c r="J268" s="135" t="s">
        <v>781</v>
      </c>
    </row>
    <row r="269" spans="1:10">
      <c r="A269" s="127">
        <v>91</v>
      </c>
      <c r="B269" s="49" t="s">
        <v>154</v>
      </c>
      <c r="C269" s="185" t="s">
        <v>18</v>
      </c>
      <c r="D269" s="5" t="s">
        <v>192</v>
      </c>
      <c r="E269" s="5" t="s">
        <v>187</v>
      </c>
      <c r="F269" s="5" t="s">
        <v>193</v>
      </c>
      <c r="G269" s="6">
        <v>110000</v>
      </c>
      <c r="H269" s="183" t="s">
        <v>783</v>
      </c>
      <c r="I269" s="185" t="s">
        <v>97</v>
      </c>
      <c r="J269" s="135" t="s">
        <v>781</v>
      </c>
    </row>
    <row r="270" spans="1:10">
      <c r="A270" s="127">
        <v>91</v>
      </c>
      <c r="B270" s="49" t="s">
        <v>154</v>
      </c>
      <c r="C270" s="185" t="s">
        <v>18</v>
      </c>
      <c r="D270" s="5" t="s">
        <v>19</v>
      </c>
      <c r="E270" s="5" t="s">
        <v>187</v>
      </c>
      <c r="F270" s="5" t="s">
        <v>194</v>
      </c>
      <c r="G270" s="6">
        <v>187000</v>
      </c>
      <c r="H270" s="183" t="s">
        <v>783</v>
      </c>
      <c r="I270" s="185" t="s">
        <v>97</v>
      </c>
      <c r="J270" s="135" t="s">
        <v>781</v>
      </c>
    </row>
    <row r="271" spans="1:10">
      <c r="A271" s="127">
        <v>91</v>
      </c>
      <c r="B271" s="49" t="s">
        <v>154</v>
      </c>
      <c r="C271" s="185" t="s">
        <v>18</v>
      </c>
      <c r="D271" s="5" t="s">
        <v>24</v>
      </c>
      <c r="E271" s="5" t="s">
        <v>167</v>
      </c>
      <c r="F271" s="5" t="s">
        <v>195</v>
      </c>
      <c r="G271" s="6">
        <v>15000</v>
      </c>
      <c r="H271" s="183" t="s">
        <v>783</v>
      </c>
      <c r="I271" s="185" t="s">
        <v>97</v>
      </c>
      <c r="J271" s="135" t="s">
        <v>781</v>
      </c>
    </row>
    <row r="272" spans="1:10">
      <c r="A272" s="127">
        <v>91</v>
      </c>
      <c r="B272" s="49" t="s">
        <v>154</v>
      </c>
      <c r="C272" s="185" t="s">
        <v>174</v>
      </c>
      <c r="D272" s="5" t="s">
        <v>28</v>
      </c>
      <c r="E272" s="5" t="s">
        <v>175</v>
      </c>
      <c r="F272" s="5" t="s">
        <v>188</v>
      </c>
      <c r="G272" s="6">
        <v>500000</v>
      </c>
      <c r="H272" s="183" t="s">
        <v>783</v>
      </c>
      <c r="I272" s="185" t="s">
        <v>97</v>
      </c>
      <c r="J272" s="135" t="s">
        <v>781</v>
      </c>
    </row>
    <row r="273" spans="1:10">
      <c r="A273" s="127">
        <v>91</v>
      </c>
      <c r="B273" s="49" t="s">
        <v>154</v>
      </c>
      <c r="C273" s="185" t="s">
        <v>29</v>
      </c>
      <c r="D273" s="5" t="s">
        <v>50</v>
      </c>
      <c r="E273" s="5" t="s">
        <v>196</v>
      </c>
      <c r="F273" s="5" t="s">
        <v>197</v>
      </c>
      <c r="G273" s="6">
        <v>1600000</v>
      </c>
      <c r="H273" s="183" t="s">
        <v>783</v>
      </c>
      <c r="I273" s="185" t="s">
        <v>97</v>
      </c>
      <c r="J273" s="135" t="s">
        <v>781</v>
      </c>
    </row>
    <row r="274" spans="1:10">
      <c r="A274" s="127">
        <v>91</v>
      </c>
      <c r="B274" s="49" t="s">
        <v>154</v>
      </c>
      <c r="C274" s="185" t="s">
        <v>29</v>
      </c>
      <c r="D274" s="5" t="s">
        <v>30</v>
      </c>
      <c r="E274" s="5" t="s">
        <v>183</v>
      </c>
      <c r="F274" s="5" t="s">
        <v>198</v>
      </c>
      <c r="G274" s="6">
        <v>20000</v>
      </c>
      <c r="H274" s="183" t="s">
        <v>783</v>
      </c>
      <c r="I274" s="185" t="s">
        <v>97</v>
      </c>
      <c r="J274" s="135" t="s">
        <v>781</v>
      </c>
    </row>
    <row r="275" spans="1:10">
      <c r="A275" s="127">
        <v>91</v>
      </c>
      <c r="B275" s="49" t="s">
        <v>154</v>
      </c>
      <c r="C275" s="185" t="s">
        <v>29</v>
      </c>
      <c r="D275" s="5" t="s">
        <v>30</v>
      </c>
      <c r="E275" s="5" t="s">
        <v>183</v>
      </c>
      <c r="F275" s="5" t="s">
        <v>193</v>
      </c>
      <c r="G275" s="6">
        <v>9100</v>
      </c>
      <c r="H275" s="183" t="s">
        <v>783</v>
      </c>
      <c r="I275" s="185" t="s">
        <v>97</v>
      </c>
      <c r="J275" s="135" t="s">
        <v>781</v>
      </c>
    </row>
    <row r="276" spans="1:10">
      <c r="A276" s="127">
        <v>91</v>
      </c>
      <c r="B276" s="49" t="s">
        <v>154</v>
      </c>
      <c r="C276" s="185" t="s">
        <v>29</v>
      </c>
      <c r="D276" s="5" t="s">
        <v>40</v>
      </c>
      <c r="E276" s="5" t="s">
        <v>199</v>
      </c>
      <c r="F276" s="5" t="s">
        <v>200</v>
      </c>
      <c r="G276" s="6">
        <v>5000</v>
      </c>
      <c r="H276" s="183" t="s">
        <v>783</v>
      </c>
      <c r="I276" s="185" t="s">
        <v>97</v>
      </c>
      <c r="J276" s="135" t="s">
        <v>781</v>
      </c>
    </row>
    <row r="277" spans="1:10">
      <c r="A277" s="127">
        <v>91</v>
      </c>
      <c r="B277" s="49" t="s">
        <v>154</v>
      </c>
      <c r="C277" s="185" t="s">
        <v>18</v>
      </c>
      <c r="D277" s="5" t="s">
        <v>19</v>
      </c>
      <c r="E277" s="5" t="s">
        <v>201</v>
      </c>
      <c r="F277" s="5" t="s">
        <v>202</v>
      </c>
      <c r="G277" s="6">
        <v>183000</v>
      </c>
      <c r="H277" s="183" t="s">
        <v>783</v>
      </c>
      <c r="I277" s="185" t="s">
        <v>97</v>
      </c>
      <c r="J277" s="135" t="s">
        <v>781</v>
      </c>
    </row>
    <row r="278" spans="1:10">
      <c r="A278" s="127">
        <v>91</v>
      </c>
      <c r="B278" s="49" t="s">
        <v>154</v>
      </c>
      <c r="C278" s="185" t="s">
        <v>18</v>
      </c>
      <c r="D278" s="5" t="s">
        <v>19</v>
      </c>
      <c r="E278" s="5" t="s">
        <v>203</v>
      </c>
      <c r="F278" s="5" t="s">
        <v>204</v>
      </c>
      <c r="G278" s="6">
        <v>175000</v>
      </c>
      <c r="H278" s="183" t="s">
        <v>783</v>
      </c>
      <c r="I278" s="185" t="s">
        <v>97</v>
      </c>
      <c r="J278" s="135" t="s">
        <v>781</v>
      </c>
    </row>
    <row r="279" spans="1:10">
      <c r="A279" s="127">
        <v>91</v>
      </c>
      <c r="B279" s="49" t="s">
        <v>154</v>
      </c>
      <c r="C279" s="185" t="s">
        <v>18</v>
      </c>
      <c r="D279" s="5" t="s">
        <v>205</v>
      </c>
      <c r="E279" s="5" t="s">
        <v>206</v>
      </c>
      <c r="F279" s="5" t="s">
        <v>207</v>
      </c>
      <c r="G279" s="6">
        <v>18000</v>
      </c>
      <c r="H279" s="183" t="s">
        <v>783</v>
      </c>
      <c r="I279" s="185" t="s">
        <v>97</v>
      </c>
      <c r="J279" s="135" t="s">
        <v>781</v>
      </c>
    </row>
    <row r="280" spans="1:10">
      <c r="A280" s="127">
        <v>91</v>
      </c>
      <c r="B280" s="49" t="s">
        <v>154</v>
      </c>
      <c r="C280" s="185" t="s">
        <v>18</v>
      </c>
      <c r="D280" s="5" t="s">
        <v>19</v>
      </c>
      <c r="E280" s="5" t="s">
        <v>208</v>
      </c>
      <c r="F280" s="5" t="s">
        <v>207</v>
      </c>
      <c r="G280" s="6">
        <v>144000</v>
      </c>
      <c r="H280" s="183" t="s">
        <v>783</v>
      </c>
      <c r="I280" s="185" t="s">
        <v>97</v>
      </c>
      <c r="J280" s="135" t="s">
        <v>781</v>
      </c>
    </row>
    <row r="281" spans="1:10">
      <c r="A281" s="127">
        <v>91</v>
      </c>
      <c r="B281" s="49" t="s">
        <v>154</v>
      </c>
      <c r="C281" s="185" t="s">
        <v>18</v>
      </c>
      <c r="D281" s="5" t="s">
        <v>19</v>
      </c>
      <c r="E281" s="5" t="s">
        <v>209</v>
      </c>
      <c r="F281" s="5" t="s">
        <v>210</v>
      </c>
      <c r="G281" s="6">
        <v>162000</v>
      </c>
      <c r="H281" s="183" t="s">
        <v>783</v>
      </c>
      <c r="I281" s="185" t="s">
        <v>97</v>
      </c>
      <c r="J281" s="135" t="s">
        <v>781</v>
      </c>
    </row>
    <row r="282" spans="1:10">
      <c r="A282" s="127">
        <v>91</v>
      </c>
      <c r="B282" s="49" t="s">
        <v>154</v>
      </c>
      <c r="C282" s="185" t="s">
        <v>18</v>
      </c>
      <c r="D282" s="5" t="s">
        <v>19</v>
      </c>
      <c r="E282" s="5" t="s">
        <v>203</v>
      </c>
      <c r="F282" s="5" t="s">
        <v>211</v>
      </c>
      <c r="G282" s="6">
        <v>182000</v>
      </c>
      <c r="H282" s="183" t="s">
        <v>783</v>
      </c>
      <c r="I282" s="185" t="s">
        <v>97</v>
      </c>
      <c r="J282" s="135" t="s">
        <v>781</v>
      </c>
    </row>
    <row r="283" spans="1:10">
      <c r="A283" s="127">
        <v>91</v>
      </c>
      <c r="B283" s="49" t="s">
        <v>154</v>
      </c>
      <c r="C283" s="185" t="s">
        <v>18</v>
      </c>
      <c r="D283" s="5" t="s">
        <v>19</v>
      </c>
      <c r="E283" s="5" t="s">
        <v>206</v>
      </c>
      <c r="F283" s="5" t="s">
        <v>212</v>
      </c>
      <c r="G283" s="6">
        <v>183000</v>
      </c>
      <c r="H283" s="183" t="s">
        <v>783</v>
      </c>
      <c r="I283" s="185" t="s">
        <v>97</v>
      </c>
      <c r="J283" s="135" t="s">
        <v>781</v>
      </c>
    </row>
    <row r="284" spans="1:10">
      <c r="A284" s="127">
        <v>91</v>
      </c>
      <c r="B284" s="49" t="s">
        <v>154</v>
      </c>
      <c r="C284" s="185" t="s">
        <v>18</v>
      </c>
      <c r="D284" s="5" t="s">
        <v>24</v>
      </c>
      <c r="E284" s="5" t="s">
        <v>167</v>
      </c>
      <c r="F284" s="5" t="s">
        <v>213</v>
      </c>
      <c r="G284" s="6">
        <v>24000</v>
      </c>
      <c r="H284" s="183" t="s">
        <v>783</v>
      </c>
      <c r="I284" s="185" t="s">
        <v>97</v>
      </c>
      <c r="J284" s="135" t="s">
        <v>781</v>
      </c>
    </row>
    <row r="285" spans="1:10">
      <c r="A285" s="127">
        <v>91</v>
      </c>
      <c r="B285" s="49" t="s">
        <v>154</v>
      </c>
      <c r="C285" s="185" t="s">
        <v>25</v>
      </c>
      <c r="D285" s="5" t="s">
        <v>214</v>
      </c>
      <c r="E285" s="5" t="s">
        <v>170</v>
      </c>
      <c r="F285" s="5" t="s">
        <v>215</v>
      </c>
      <c r="G285" s="6">
        <v>470000</v>
      </c>
      <c r="H285" s="183" t="s">
        <v>783</v>
      </c>
      <c r="I285" s="185" t="s">
        <v>97</v>
      </c>
      <c r="J285" s="135" t="s">
        <v>781</v>
      </c>
    </row>
    <row r="286" spans="1:10">
      <c r="A286" s="127">
        <v>91</v>
      </c>
      <c r="B286" s="49" t="s">
        <v>154</v>
      </c>
      <c r="C286" s="185" t="s">
        <v>25</v>
      </c>
      <c r="D286" s="5" t="s">
        <v>33</v>
      </c>
      <c r="E286" s="5" t="s">
        <v>170</v>
      </c>
      <c r="F286" s="5" t="s">
        <v>216</v>
      </c>
      <c r="G286" s="6">
        <v>260000</v>
      </c>
      <c r="H286" s="183" t="s">
        <v>496</v>
      </c>
      <c r="I286" s="185" t="s">
        <v>496</v>
      </c>
      <c r="J286" s="135" t="s">
        <v>781</v>
      </c>
    </row>
    <row r="287" spans="1:10">
      <c r="A287" s="127">
        <v>91</v>
      </c>
      <c r="B287" s="49" t="s">
        <v>154</v>
      </c>
      <c r="C287" s="185" t="s">
        <v>25</v>
      </c>
      <c r="D287" s="5" t="s">
        <v>26</v>
      </c>
      <c r="E287" s="5" t="s">
        <v>170</v>
      </c>
      <c r="F287" s="5" t="s">
        <v>218</v>
      </c>
      <c r="G287" s="6">
        <v>960000</v>
      </c>
      <c r="H287" s="183" t="s">
        <v>783</v>
      </c>
      <c r="I287" s="185" t="s">
        <v>97</v>
      </c>
      <c r="J287" s="135" t="s">
        <v>781</v>
      </c>
    </row>
    <row r="288" spans="1:10">
      <c r="A288" s="127">
        <v>91</v>
      </c>
      <c r="B288" s="49" t="s">
        <v>154</v>
      </c>
      <c r="C288" s="185" t="s">
        <v>25</v>
      </c>
      <c r="D288" s="5" t="s">
        <v>26</v>
      </c>
      <c r="E288" s="5" t="s">
        <v>170</v>
      </c>
      <c r="F288" s="5" t="s">
        <v>218</v>
      </c>
      <c r="G288" s="6">
        <v>720000</v>
      </c>
      <c r="H288" s="183" t="s">
        <v>783</v>
      </c>
      <c r="I288" s="185" t="s">
        <v>97</v>
      </c>
      <c r="J288" s="135" t="s">
        <v>781</v>
      </c>
    </row>
    <row r="289" spans="1:10">
      <c r="A289" s="127">
        <v>91</v>
      </c>
      <c r="B289" s="49" t="s">
        <v>154</v>
      </c>
      <c r="C289" s="185" t="s">
        <v>25</v>
      </c>
      <c r="D289" s="5" t="s">
        <v>26</v>
      </c>
      <c r="E289" s="5" t="s">
        <v>170</v>
      </c>
      <c r="F289" s="5" t="s">
        <v>218</v>
      </c>
      <c r="G289" s="6">
        <v>720000</v>
      </c>
      <c r="H289" s="183" t="s">
        <v>783</v>
      </c>
      <c r="I289" s="185" t="s">
        <v>97</v>
      </c>
      <c r="J289" s="135" t="s">
        <v>781</v>
      </c>
    </row>
    <row r="290" spans="1:10">
      <c r="A290" s="127">
        <v>91</v>
      </c>
      <c r="B290" s="49" t="s">
        <v>154</v>
      </c>
      <c r="C290" s="185" t="s">
        <v>174</v>
      </c>
      <c r="D290" s="5" t="s">
        <v>28</v>
      </c>
      <c r="E290" s="5" t="s">
        <v>175</v>
      </c>
      <c r="F290" s="5" t="s">
        <v>204</v>
      </c>
      <c r="G290" s="6">
        <v>700000</v>
      </c>
      <c r="H290" s="183" t="s">
        <v>783</v>
      </c>
      <c r="I290" s="185" t="s">
        <v>97</v>
      </c>
      <c r="J290" s="135" t="s">
        <v>781</v>
      </c>
    </row>
    <row r="291" spans="1:10">
      <c r="A291" s="127">
        <v>91</v>
      </c>
      <c r="B291" s="49" t="s">
        <v>154</v>
      </c>
      <c r="C291" s="185" t="s">
        <v>174</v>
      </c>
      <c r="D291" s="5" t="s">
        <v>30</v>
      </c>
      <c r="E291" s="5" t="s">
        <v>183</v>
      </c>
      <c r="F291" s="5" t="s">
        <v>219</v>
      </c>
      <c r="G291" s="6">
        <v>25000</v>
      </c>
      <c r="H291" s="183" t="s">
        <v>783</v>
      </c>
      <c r="I291" s="185" t="s">
        <v>97</v>
      </c>
      <c r="J291" s="135" t="s">
        <v>781</v>
      </c>
    </row>
    <row r="292" spans="1:10">
      <c r="A292" s="127">
        <v>91</v>
      </c>
      <c r="B292" s="49" t="s">
        <v>154</v>
      </c>
      <c r="C292" s="185" t="s">
        <v>174</v>
      </c>
      <c r="D292" s="5" t="s">
        <v>30</v>
      </c>
      <c r="E292" s="5" t="s">
        <v>183</v>
      </c>
      <c r="F292" s="5" t="s">
        <v>220</v>
      </c>
      <c r="G292" s="6">
        <v>13000</v>
      </c>
      <c r="H292" s="183" t="s">
        <v>783</v>
      </c>
      <c r="I292" s="185" t="s">
        <v>97</v>
      </c>
      <c r="J292" s="135" t="s">
        <v>781</v>
      </c>
    </row>
    <row r="293" spans="1:10">
      <c r="A293" s="127">
        <v>92</v>
      </c>
      <c r="B293" s="49" t="s">
        <v>221</v>
      </c>
      <c r="C293" s="185" t="s">
        <v>18</v>
      </c>
      <c r="D293" s="5" t="s">
        <v>19</v>
      </c>
      <c r="E293" s="5" t="s">
        <v>189</v>
      </c>
      <c r="G293" s="6">
        <v>184000</v>
      </c>
      <c r="H293" s="183" t="s">
        <v>783</v>
      </c>
      <c r="I293" s="185" t="s">
        <v>97</v>
      </c>
      <c r="J293" s="135" t="s">
        <v>781</v>
      </c>
    </row>
    <row r="294" spans="1:10">
      <c r="A294" s="127">
        <v>92</v>
      </c>
      <c r="B294" s="49" t="s">
        <v>221</v>
      </c>
      <c r="C294" s="185" t="s">
        <v>18</v>
      </c>
      <c r="D294" s="5" t="s">
        <v>19</v>
      </c>
      <c r="E294" s="5" t="s">
        <v>189</v>
      </c>
      <c r="G294" s="6">
        <v>182000</v>
      </c>
      <c r="H294" s="183" t="s">
        <v>783</v>
      </c>
      <c r="I294" s="185" t="s">
        <v>97</v>
      </c>
      <c r="J294" s="135" t="s">
        <v>781</v>
      </c>
    </row>
    <row r="295" spans="1:10">
      <c r="A295" s="127">
        <v>92</v>
      </c>
      <c r="B295" s="49" t="s">
        <v>221</v>
      </c>
      <c r="C295" s="185" t="s">
        <v>18</v>
      </c>
      <c r="D295" s="5" t="s">
        <v>19</v>
      </c>
      <c r="E295" s="5" t="s">
        <v>189</v>
      </c>
      <c r="G295" s="6">
        <v>180000</v>
      </c>
      <c r="H295" s="183" t="s">
        <v>783</v>
      </c>
      <c r="I295" s="185" t="s">
        <v>97</v>
      </c>
      <c r="J295" s="135" t="s">
        <v>781</v>
      </c>
    </row>
    <row r="296" spans="1:10">
      <c r="A296" s="127">
        <v>92</v>
      </c>
      <c r="B296" s="49" t="s">
        <v>221</v>
      </c>
      <c r="C296" s="185" t="s">
        <v>18</v>
      </c>
      <c r="D296" s="5" t="s">
        <v>159</v>
      </c>
      <c r="G296" s="6">
        <v>455000</v>
      </c>
      <c r="H296" s="183" t="s">
        <v>783</v>
      </c>
      <c r="I296" s="185" t="s">
        <v>97</v>
      </c>
      <c r="J296" s="135" t="s">
        <v>781</v>
      </c>
    </row>
    <row r="297" spans="1:10">
      <c r="A297" s="127">
        <v>92</v>
      </c>
      <c r="B297" s="49" t="s">
        <v>221</v>
      </c>
      <c r="C297" s="185" t="s">
        <v>18</v>
      </c>
      <c r="D297" s="5" t="s">
        <v>19</v>
      </c>
      <c r="E297" s="5" t="s">
        <v>189</v>
      </c>
      <c r="G297" s="6">
        <v>181000</v>
      </c>
      <c r="H297" s="183" t="s">
        <v>783</v>
      </c>
      <c r="I297" s="185" t="s">
        <v>97</v>
      </c>
      <c r="J297" s="135" t="s">
        <v>781</v>
      </c>
    </row>
    <row r="298" spans="1:10">
      <c r="A298" s="127">
        <v>92</v>
      </c>
      <c r="B298" s="49" t="s">
        <v>221</v>
      </c>
      <c r="C298" s="185" t="s">
        <v>18</v>
      </c>
      <c r="D298" s="5" t="s">
        <v>19</v>
      </c>
      <c r="E298" s="5" t="s">
        <v>189</v>
      </c>
      <c r="G298" s="6">
        <v>127000</v>
      </c>
      <c r="H298" s="183" t="s">
        <v>783</v>
      </c>
      <c r="I298" s="185" t="s">
        <v>97</v>
      </c>
      <c r="J298" s="135" t="s">
        <v>781</v>
      </c>
    </row>
    <row r="299" spans="1:10">
      <c r="A299" s="127">
        <v>92</v>
      </c>
      <c r="B299" s="49" t="s">
        <v>221</v>
      </c>
      <c r="C299" s="185" t="s">
        <v>18</v>
      </c>
      <c r="D299" s="5" t="s">
        <v>159</v>
      </c>
      <c r="G299" s="6">
        <v>1640000</v>
      </c>
      <c r="H299" s="183" t="s">
        <v>783</v>
      </c>
      <c r="I299" s="185" t="s">
        <v>97</v>
      </c>
      <c r="J299" s="135" t="s">
        <v>781</v>
      </c>
    </row>
    <row r="300" spans="1:10">
      <c r="A300" s="127">
        <v>92</v>
      </c>
      <c r="B300" s="49" t="s">
        <v>221</v>
      </c>
      <c r="C300" s="185" t="s">
        <v>18</v>
      </c>
      <c r="D300" s="5" t="s">
        <v>222</v>
      </c>
      <c r="G300" s="6">
        <v>4000</v>
      </c>
      <c r="H300" s="183" t="s">
        <v>783</v>
      </c>
      <c r="I300" s="185" t="s">
        <v>97</v>
      </c>
      <c r="J300" s="135" t="s">
        <v>781</v>
      </c>
    </row>
    <row r="301" spans="1:10">
      <c r="A301" s="127">
        <v>92</v>
      </c>
      <c r="B301" s="49" t="s">
        <v>221</v>
      </c>
      <c r="C301" s="185" t="s">
        <v>18</v>
      </c>
      <c r="D301" s="5" t="s">
        <v>223</v>
      </c>
      <c r="G301" s="6">
        <v>396480</v>
      </c>
      <c r="H301" s="183" t="s">
        <v>783</v>
      </c>
      <c r="I301" s="185" t="s">
        <v>97</v>
      </c>
      <c r="J301" s="135" t="s">
        <v>781</v>
      </c>
    </row>
    <row r="302" spans="1:10">
      <c r="A302" s="127">
        <v>92</v>
      </c>
      <c r="B302" s="49" t="s">
        <v>221</v>
      </c>
      <c r="C302" s="185" t="s">
        <v>18</v>
      </c>
      <c r="D302" s="5" t="s">
        <v>19</v>
      </c>
      <c r="G302" s="6">
        <v>174352</v>
      </c>
      <c r="H302" s="183" t="s">
        <v>783</v>
      </c>
      <c r="I302" s="185" t="s">
        <v>97</v>
      </c>
      <c r="J302" s="135" t="s">
        <v>781</v>
      </c>
    </row>
    <row r="303" spans="1:10">
      <c r="A303" s="127">
        <v>92</v>
      </c>
      <c r="B303" s="49" t="s">
        <v>221</v>
      </c>
      <c r="C303" s="185" t="s">
        <v>18</v>
      </c>
      <c r="D303" s="5" t="s">
        <v>224</v>
      </c>
      <c r="G303" s="6">
        <v>882168</v>
      </c>
      <c r="H303" s="183" t="s">
        <v>783</v>
      </c>
      <c r="I303" s="185" t="s">
        <v>97</v>
      </c>
      <c r="J303" s="135" t="s">
        <v>781</v>
      </c>
    </row>
    <row r="304" spans="1:10">
      <c r="A304" s="127">
        <v>92</v>
      </c>
      <c r="B304" s="49" t="s">
        <v>221</v>
      </c>
      <c r="C304" s="185" t="s">
        <v>18</v>
      </c>
      <c r="D304" s="5" t="s">
        <v>24</v>
      </c>
      <c r="G304" s="6">
        <v>25000</v>
      </c>
      <c r="H304" s="183" t="s">
        <v>783</v>
      </c>
      <c r="I304" s="185" t="s">
        <v>97</v>
      </c>
      <c r="J304" s="135" t="s">
        <v>781</v>
      </c>
    </row>
    <row r="305" spans="1:10">
      <c r="A305" s="127">
        <v>92</v>
      </c>
      <c r="B305" s="49" t="s">
        <v>221</v>
      </c>
      <c r="C305" s="185" t="s">
        <v>25</v>
      </c>
      <c r="D305" s="5" t="s">
        <v>26</v>
      </c>
      <c r="E305" s="5" t="s">
        <v>170</v>
      </c>
      <c r="G305" s="6">
        <v>960000</v>
      </c>
      <c r="H305" s="183" t="s">
        <v>783</v>
      </c>
      <c r="I305" s="185" t="s">
        <v>97</v>
      </c>
      <c r="J305" s="135" t="s">
        <v>781</v>
      </c>
    </row>
    <row r="306" spans="1:10">
      <c r="A306" s="127">
        <v>92</v>
      </c>
      <c r="B306" s="49" t="s">
        <v>221</v>
      </c>
      <c r="C306" s="185" t="s">
        <v>25</v>
      </c>
      <c r="D306" s="5" t="s">
        <v>26</v>
      </c>
      <c r="E306" s="5" t="s">
        <v>170</v>
      </c>
      <c r="G306" s="6">
        <v>720000</v>
      </c>
      <c r="H306" s="183" t="s">
        <v>783</v>
      </c>
      <c r="I306" s="185" t="s">
        <v>97</v>
      </c>
      <c r="J306" s="135" t="s">
        <v>781</v>
      </c>
    </row>
    <row r="307" spans="1:10">
      <c r="A307" s="127">
        <v>92</v>
      </c>
      <c r="B307" s="49" t="s">
        <v>221</v>
      </c>
      <c r="C307" s="185" t="s">
        <v>25</v>
      </c>
      <c r="D307" s="5" t="s">
        <v>26</v>
      </c>
      <c r="E307" s="5" t="s">
        <v>170</v>
      </c>
      <c r="G307" s="6">
        <v>720000</v>
      </c>
      <c r="H307" s="183" t="s">
        <v>783</v>
      </c>
      <c r="I307" s="185" t="s">
        <v>97</v>
      </c>
      <c r="J307" s="135" t="s">
        <v>781</v>
      </c>
    </row>
    <row r="308" spans="1:10">
      <c r="A308" s="127">
        <v>92</v>
      </c>
      <c r="B308" s="49" t="s">
        <v>221</v>
      </c>
      <c r="C308" s="185" t="s">
        <v>174</v>
      </c>
      <c r="D308" s="5" t="s">
        <v>28</v>
      </c>
      <c r="G308" s="6">
        <v>450000</v>
      </c>
      <c r="H308" s="183" t="s">
        <v>783</v>
      </c>
      <c r="I308" s="185" t="s">
        <v>97</v>
      </c>
      <c r="J308" s="135" t="s">
        <v>781</v>
      </c>
    </row>
    <row r="309" spans="1:10">
      <c r="A309" s="127">
        <v>92</v>
      </c>
      <c r="B309" s="49" t="s">
        <v>221</v>
      </c>
      <c r="C309" s="185" t="s">
        <v>29</v>
      </c>
      <c r="D309" s="5" t="s">
        <v>30</v>
      </c>
      <c r="G309" s="6">
        <v>13700</v>
      </c>
      <c r="H309" s="183" t="s">
        <v>783</v>
      </c>
      <c r="I309" s="185" t="s">
        <v>97</v>
      </c>
      <c r="J309" s="135" t="s">
        <v>781</v>
      </c>
    </row>
    <row r="310" spans="1:10">
      <c r="A310" s="127">
        <v>92</v>
      </c>
      <c r="B310" s="49" t="s">
        <v>221</v>
      </c>
      <c r="C310" s="185" t="s">
        <v>29</v>
      </c>
      <c r="D310" s="5" t="s">
        <v>225</v>
      </c>
      <c r="G310" s="6">
        <v>38000</v>
      </c>
      <c r="H310" s="183" t="s">
        <v>783</v>
      </c>
      <c r="I310" s="185" t="s">
        <v>97</v>
      </c>
      <c r="J310" s="135" t="s">
        <v>781</v>
      </c>
    </row>
    <row r="311" spans="1:10">
      <c r="A311" s="127">
        <v>92</v>
      </c>
      <c r="B311" s="49" t="s">
        <v>221</v>
      </c>
      <c r="C311" s="185" t="s">
        <v>29</v>
      </c>
      <c r="D311" s="5" t="s">
        <v>226</v>
      </c>
      <c r="G311" s="6">
        <v>23000</v>
      </c>
      <c r="H311" s="183" t="s">
        <v>783</v>
      </c>
      <c r="I311" s="185" t="s">
        <v>97</v>
      </c>
      <c r="J311" s="135" t="s">
        <v>781</v>
      </c>
    </row>
    <row r="312" spans="1:10">
      <c r="A312" s="127">
        <v>92</v>
      </c>
      <c r="B312" s="49" t="s">
        <v>221</v>
      </c>
      <c r="C312" s="185" t="s">
        <v>29</v>
      </c>
      <c r="D312" s="5" t="s">
        <v>30</v>
      </c>
      <c r="G312" s="6">
        <v>35000</v>
      </c>
      <c r="H312" s="183" t="s">
        <v>783</v>
      </c>
      <c r="I312" s="185" t="s">
        <v>97</v>
      </c>
      <c r="J312" s="135" t="s">
        <v>781</v>
      </c>
    </row>
    <row r="313" spans="1:10">
      <c r="A313" s="127">
        <v>92</v>
      </c>
      <c r="B313" s="49" t="s">
        <v>221</v>
      </c>
      <c r="C313" s="185" t="s">
        <v>29</v>
      </c>
      <c r="D313" s="5" t="s">
        <v>30</v>
      </c>
      <c r="G313" s="6">
        <v>23000</v>
      </c>
      <c r="H313" s="183" t="s">
        <v>783</v>
      </c>
      <c r="I313" s="185" t="s">
        <v>97</v>
      </c>
      <c r="J313" s="135" t="s">
        <v>781</v>
      </c>
    </row>
    <row r="314" spans="1:10">
      <c r="A314" s="127">
        <v>92</v>
      </c>
      <c r="B314" s="49" t="s">
        <v>221</v>
      </c>
      <c r="C314" s="185" t="s">
        <v>29</v>
      </c>
      <c r="D314" s="5" t="s">
        <v>227</v>
      </c>
      <c r="G314" s="6">
        <v>30000</v>
      </c>
      <c r="H314" s="183" t="s">
        <v>783</v>
      </c>
      <c r="I314" s="185" t="s">
        <v>97</v>
      </c>
      <c r="J314" s="135" t="s">
        <v>781</v>
      </c>
    </row>
    <row r="315" spans="1:10">
      <c r="A315" s="127">
        <v>92</v>
      </c>
      <c r="B315" s="49" t="s">
        <v>221</v>
      </c>
      <c r="C315" s="185" t="s">
        <v>29</v>
      </c>
      <c r="D315" s="5" t="s">
        <v>228</v>
      </c>
      <c r="G315" s="6">
        <v>16000</v>
      </c>
      <c r="H315" s="183" t="s">
        <v>783</v>
      </c>
      <c r="I315" s="185" t="s">
        <v>97</v>
      </c>
      <c r="J315" s="135" t="s">
        <v>781</v>
      </c>
    </row>
    <row r="316" spans="1:10">
      <c r="A316" s="127">
        <v>92</v>
      </c>
      <c r="B316" s="49" t="s">
        <v>221</v>
      </c>
      <c r="C316" s="185" t="s">
        <v>18</v>
      </c>
      <c r="D316" s="5" t="s">
        <v>19</v>
      </c>
      <c r="G316" s="6">
        <v>189000</v>
      </c>
      <c r="H316" s="183" t="s">
        <v>783</v>
      </c>
      <c r="I316" s="185" t="s">
        <v>97</v>
      </c>
      <c r="J316" s="135" t="s">
        <v>781</v>
      </c>
    </row>
    <row r="317" spans="1:10">
      <c r="A317" s="127">
        <v>92</v>
      </c>
      <c r="B317" s="49" t="s">
        <v>221</v>
      </c>
      <c r="C317" s="185" t="s">
        <v>18</v>
      </c>
      <c r="D317" s="5" t="s">
        <v>19</v>
      </c>
      <c r="G317" s="6">
        <v>185000</v>
      </c>
      <c r="H317" s="183" t="s">
        <v>783</v>
      </c>
      <c r="I317" s="185" t="s">
        <v>97</v>
      </c>
      <c r="J317" s="135" t="s">
        <v>781</v>
      </c>
    </row>
    <row r="318" spans="1:10">
      <c r="A318" s="127">
        <v>92</v>
      </c>
      <c r="B318" s="49" t="s">
        <v>221</v>
      </c>
      <c r="C318" s="185" t="s">
        <v>18</v>
      </c>
      <c r="D318" s="5" t="s">
        <v>229</v>
      </c>
      <c r="G318" s="6">
        <v>50000</v>
      </c>
      <c r="H318" s="183" t="s">
        <v>783</v>
      </c>
      <c r="I318" s="185" t="s">
        <v>97</v>
      </c>
      <c r="J318" s="135" t="s">
        <v>781</v>
      </c>
    </row>
    <row r="319" spans="1:10">
      <c r="A319" s="127">
        <v>92</v>
      </c>
      <c r="B319" s="49" t="s">
        <v>221</v>
      </c>
      <c r="C319" s="185" t="s">
        <v>18</v>
      </c>
      <c r="D319" s="5" t="s">
        <v>229</v>
      </c>
      <c r="G319" s="6">
        <v>50000</v>
      </c>
      <c r="H319" s="183" t="s">
        <v>783</v>
      </c>
      <c r="I319" s="185" t="s">
        <v>97</v>
      </c>
      <c r="J319" s="135" t="s">
        <v>781</v>
      </c>
    </row>
    <row r="320" spans="1:10">
      <c r="A320" s="127">
        <v>92</v>
      </c>
      <c r="B320" s="49" t="s">
        <v>221</v>
      </c>
      <c r="C320" s="185" t="s">
        <v>18</v>
      </c>
      <c r="D320" s="5" t="s">
        <v>24</v>
      </c>
      <c r="G320" s="6">
        <v>15000</v>
      </c>
      <c r="H320" s="183" t="s">
        <v>783</v>
      </c>
      <c r="I320" s="185" t="s">
        <v>97</v>
      </c>
      <c r="J320" s="135" t="s">
        <v>781</v>
      </c>
    </row>
    <row r="321" spans="1:10">
      <c r="A321" s="127">
        <v>92</v>
      </c>
      <c r="B321" s="49" t="s">
        <v>230</v>
      </c>
      <c r="C321" s="185" t="s">
        <v>25</v>
      </c>
      <c r="D321" s="5" t="s">
        <v>26</v>
      </c>
      <c r="E321" s="5" t="s">
        <v>170</v>
      </c>
      <c r="G321" s="6">
        <v>960000</v>
      </c>
      <c r="H321" s="183" t="s">
        <v>783</v>
      </c>
      <c r="I321" s="185" t="s">
        <v>97</v>
      </c>
      <c r="J321" s="135" t="s">
        <v>781</v>
      </c>
    </row>
    <row r="322" spans="1:10">
      <c r="A322" s="127">
        <v>92</v>
      </c>
      <c r="B322" s="49" t="s">
        <v>230</v>
      </c>
      <c r="C322" s="185" t="s">
        <v>25</v>
      </c>
      <c r="D322" s="5" t="s">
        <v>26</v>
      </c>
      <c r="E322" s="5" t="s">
        <v>170</v>
      </c>
      <c r="G322" s="6">
        <v>720000</v>
      </c>
      <c r="H322" s="183" t="s">
        <v>783</v>
      </c>
      <c r="I322" s="185" t="s">
        <v>97</v>
      </c>
      <c r="J322" s="135" t="s">
        <v>781</v>
      </c>
    </row>
    <row r="323" spans="1:10">
      <c r="A323" s="127">
        <v>92</v>
      </c>
      <c r="B323" s="49" t="s">
        <v>230</v>
      </c>
      <c r="C323" s="185" t="s">
        <v>25</v>
      </c>
      <c r="D323" s="5" t="s">
        <v>26</v>
      </c>
      <c r="E323" s="5" t="s">
        <v>170</v>
      </c>
      <c r="G323" s="6">
        <v>720000</v>
      </c>
      <c r="H323" s="183" t="s">
        <v>783</v>
      </c>
      <c r="I323" s="185" t="s">
        <v>97</v>
      </c>
      <c r="J323" s="135" t="s">
        <v>781</v>
      </c>
    </row>
    <row r="324" spans="1:10">
      <c r="A324" s="127">
        <v>92</v>
      </c>
      <c r="B324" s="49" t="s">
        <v>221</v>
      </c>
      <c r="C324" s="185" t="s">
        <v>174</v>
      </c>
      <c r="D324" s="5" t="s">
        <v>28</v>
      </c>
      <c r="G324" s="6">
        <v>450000</v>
      </c>
      <c r="H324" s="183" t="s">
        <v>783</v>
      </c>
      <c r="I324" s="185" t="s">
        <v>97</v>
      </c>
      <c r="J324" s="135" t="s">
        <v>781</v>
      </c>
    </row>
    <row r="325" spans="1:10">
      <c r="A325" s="127">
        <v>92</v>
      </c>
      <c r="B325" s="49" t="s">
        <v>221</v>
      </c>
      <c r="C325" s="185" t="s">
        <v>29</v>
      </c>
      <c r="D325" s="5" t="s">
        <v>231</v>
      </c>
      <c r="G325" s="6">
        <v>65000</v>
      </c>
      <c r="H325" s="183" t="s">
        <v>783</v>
      </c>
      <c r="I325" s="185" t="s">
        <v>97</v>
      </c>
      <c r="J325" s="135" t="s">
        <v>781</v>
      </c>
    </row>
    <row r="326" spans="1:10">
      <c r="A326" s="127">
        <v>92</v>
      </c>
      <c r="B326" s="49" t="s">
        <v>221</v>
      </c>
      <c r="C326" s="185" t="s">
        <v>29</v>
      </c>
      <c r="D326" s="5" t="s">
        <v>232</v>
      </c>
      <c r="G326" s="6">
        <v>336300</v>
      </c>
      <c r="H326" s="183" t="s">
        <v>496</v>
      </c>
      <c r="I326" s="185" t="s">
        <v>496</v>
      </c>
      <c r="J326" s="135" t="s">
        <v>781</v>
      </c>
    </row>
    <row r="327" spans="1:10">
      <c r="A327" s="127">
        <v>93</v>
      </c>
      <c r="B327" s="49" t="s">
        <v>233</v>
      </c>
      <c r="C327" s="185" t="s">
        <v>18</v>
      </c>
      <c r="D327" s="5" t="s">
        <v>19</v>
      </c>
      <c r="G327" s="6">
        <v>100000</v>
      </c>
      <c r="H327" s="183" t="s">
        <v>496</v>
      </c>
      <c r="I327" s="185" t="s">
        <v>496</v>
      </c>
      <c r="J327" s="135" t="s">
        <v>781</v>
      </c>
    </row>
    <row r="328" spans="1:10">
      <c r="A328" s="127">
        <v>93</v>
      </c>
      <c r="B328" s="49" t="s">
        <v>233</v>
      </c>
      <c r="C328" s="185" t="s">
        <v>18</v>
      </c>
      <c r="D328" s="5" t="s">
        <v>19</v>
      </c>
      <c r="G328" s="6">
        <v>100000</v>
      </c>
      <c r="H328" s="183" t="s">
        <v>496</v>
      </c>
      <c r="I328" s="185" t="s">
        <v>496</v>
      </c>
      <c r="J328" s="135" t="s">
        <v>781</v>
      </c>
    </row>
    <row r="329" spans="1:10">
      <c r="A329" s="127">
        <v>93</v>
      </c>
      <c r="B329" s="49" t="s">
        <v>233</v>
      </c>
      <c r="C329" s="185" t="s">
        <v>18</v>
      </c>
      <c r="D329" s="5" t="s">
        <v>19</v>
      </c>
      <c r="G329" s="6">
        <v>40000</v>
      </c>
      <c r="H329" s="183" t="s">
        <v>496</v>
      </c>
      <c r="I329" s="185" t="s">
        <v>496</v>
      </c>
      <c r="J329" s="135" t="s">
        <v>781</v>
      </c>
    </row>
    <row r="330" spans="1:10">
      <c r="A330" s="127">
        <v>93</v>
      </c>
      <c r="B330" s="49" t="s">
        <v>233</v>
      </c>
      <c r="C330" s="185" t="s">
        <v>18</v>
      </c>
      <c r="D330" s="5" t="s">
        <v>19</v>
      </c>
      <c r="G330" s="6">
        <v>60000</v>
      </c>
      <c r="H330" s="183" t="s">
        <v>496</v>
      </c>
      <c r="I330" s="185" t="s">
        <v>496</v>
      </c>
      <c r="J330" s="135" t="s">
        <v>781</v>
      </c>
    </row>
    <row r="331" spans="1:10">
      <c r="A331" s="127">
        <v>93</v>
      </c>
      <c r="B331" s="49" t="s">
        <v>233</v>
      </c>
      <c r="C331" s="185" t="s">
        <v>18</v>
      </c>
      <c r="D331" s="5" t="s">
        <v>19</v>
      </c>
      <c r="G331" s="6">
        <v>120000</v>
      </c>
      <c r="H331" s="183" t="s">
        <v>496</v>
      </c>
      <c r="I331" s="185" t="s">
        <v>496</v>
      </c>
      <c r="J331" s="135" t="s">
        <v>781</v>
      </c>
    </row>
    <row r="332" spans="1:10">
      <c r="A332" s="127">
        <v>93</v>
      </c>
      <c r="B332" s="49" t="s">
        <v>233</v>
      </c>
      <c r="C332" s="185" t="s">
        <v>18</v>
      </c>
      <c r="D332" s="5" t="s">
        <v>234</v>
      </c>
      <c r="G332" s="6">
        <v>1592200</v>
      </c>
      <c r="H332" s="183" t="s">
        <v>496</v>
      </c>
      <c r="I332" s="185" t="s">
        <v>496</v>
      </c>
      <c r="J332" s="135" t="s">
        <v>781</v>
      </c>
    </row>
    <row r="333" spans="1:10">
      <c r="A333" s="127">
        <v>93</v>
      </c>
      <c r="B333" s="49" t="s">
        <v>233</v>
      </c>
      <c r="C333" s="185" t="s">
        <v>18</v>
      </c>
      <c r="D333" s="5" t="s">
        <v>19</v>
      </c>
      <c r="G333" s="6">
        <v>102000</v>
      </c>
      <c r="H333" s="183" t="s">
        <v>496</v>
      </c>
      <c r="I333" s="185" t="s">
        <v>496</v>
      </c>
      <c r="J333" s="135" t="s">
        <v>781</v>
      </c>
    </row>
    <row r="334" spans="1:10">
      <c r="A334" s="127">
        <v>93</v>
      </c>
      <c r="B334" s="49" t="s">
        <v>233</v>
      </c>
      <c r="C334" s="185" t="s">
        <v>18</v>
      </c>
      <c r="D334" s="5" t="s">
        <v>19</v>
      </c>
      <c r="G334" s="6">
        <v>102000</v>
      </c>
      <c r="H334" s="183" t="s">
        <v>496</v>
      </c>
      <c r="I334" s="185" t="s">
        <v>496</v>
      </c>
      <c r="J334" s="135" t="s">
        <v>781</v>
      </c>
    </row>
    <row r="335" spans="1:10">
      <c r="A335" s="127">
        <v>93</v>
      </c>
      <c r="B335" s="49" t="s">
        <v>233</v>
      </c>
      <c r="C335" s="185" t="s">
        <v>18</v>
      </c>
      <c r="D335" s="5" t="s">
        <v>19</v>
      </c>
      <c r="G335" s="6">
        <v>102000</v>
      </c>
      <c r="H335" s="183" t="s">
        <v>496</v>
      </c>
      <c r="I335" s="185" t="s">
        <v>496</v>
      </c>
      <c r="J335" s="135" t="s">
        <v>781</v>
      </c>
    </row>
    <row r="336" spans="1:10">
      <c r="A336" s="127">
        <v>93</v>
      </c>
      <c r="B336" s="49" t="s">
        <v>233</v>
      </c>
      <c r="C336" s="185" t="s">
        <v>25</v>
      </c>
      <c r="D336" s="5" t="s">
        <v>34</v>
      </c>
      <c r="E336" s="5" t="s">
        <v>170</v>
      </c>
      <c r="G336" s="6">
        <v>600000</v>
      </c>
      <c r="H336" s="183" t="s">
        <v>496</v>
      </c>
      <c r="I336" s="185" t="s">
        <v>496</v>
      </c>
      <c r="J336" s="135" t="s">
        <v>781</v>
      </c>
    </row>
    <row r="337" spans="1:10">
      <c r="A337" s="127">
        <v>93</v>
      </c>
      <c r="B337" s="49" t="s">
        <v>233</v>
      </c>
      <c r="C337" s="185" t="s">
        <v>25</v>
      </c>
      <c r="D337" s="5" t="s">
        <v>33</v>
      </c>
      <c r="E337" s="5" t="s">
        <v>235</v>
      </c>
      <c r="G337" s="6">
        <v>2160000</v>
      </c>
      <c r="H337" s="183" t="s">
        <v>496</v>
      </c>
      <c r="I337" s="185" t="s">
        <v>496</v>
      </c>
      <c r="J337" s="135" t="s">
        <v>781</v>
      </c>
    </row>
    <row r="338" spans="1:10">
      <c r="A338" s="127">
        <v>93</v>
      </c>
      <c r="B338" s="49" t="s">
        <v>233</v>
      </c>
      <c r="C338" s="185" t="s">
        <v>25</v>
      </c>
      <c r="D338" s="5" t="s">
        <v>33</v>
      </c>
      <c r="E338" s="5" t="s">
        <v>235</v>
      </c>
      <c r="G338" s="6">
        <v>6400000</v>
      </c>
      <c r="H338" s="183" t="s">
        <v>496</v>
      </c>
      <c r="I338" s="185" t="s">
        <v>496</v>
      </c>
      <c r="J338" s="135" t="s">
        <v>781</v>
      </c>
    </row>
    <row r="339" spans="1:10">
      <c r="A339" s="127">
        <v>93</v>
      </c>
      <c r="B339" s="49" t="s">
        <v>233</v>
      </c>
      <c r="C339" s="185" t="s">
        <v>25</v>
      </c>
      <c r="D339" s="5" t="s">
        <v>33</v>
      </c>
      <c r="E339" s="5" t="s">
        <v>236</v>
      </c>
      <c r="G339" s="6">
        <v>620000</v>
      </c>
      <c r="H339" s="183" t="s">
        <v>496</v>
      </c>
      <c r="I339" s="185" t="s">
        <v>496</v>
      </c>
      <c r="J339" s="135" t="s">
        <v>781</v>
      </c>
    </row>
    <row r="340" spans="1:10">
      <c r="A340" s="127">
        <v>93</v>
      </c>
      <c r="B340" s="49" t="s">
        <v>233</v>
      </c>
      <c r="C340" s="185" t="s">
        <v>25</v>
      </c>
      <c r="D340" s="5" t="s">
        <v>33</v>
      </c>
      <c r="E340" s="5" t="s">
        <v>170</v>
      </c>
      <c r="G340" s="6">
        <v>520000</v>
      </c>
      <c r="H340" s="183" t="s">
        <v>496</v>
      </c>
      <c r="I340" s="185" t="s">
        <v>496</v>
      </c>
      <c r="J340" s="135" t="s">
        <v>781</v>
      </c>
    </row>
    <row r="341" spans="1:10">
      <c r="A341" s="127">
        <v>93</v>
      </c>
      <c r="B341" s="49" t="s">
        <v>233</v>
      </c>
      <c r="C341" s="185" t="s">
        <v>25</v>
      </c>
      <c r="D341" s="5" t="s">
        <v>33</v>
      </c>
      <c r="E341" s="5" t="s">
        <v>237</v>
      </c>
      <c r="G341" s="6">
        <v>2240000</v>
      </c>
      <c r="H341" s="183" t="s">
        <v>496</v>
      </c>
      <c r="I341" s="185" t="s">
        <v>496</v>
      </c>
      <c r="J341" s="135" t="s">
        <v>781</v>
      </c>
    </row>
    <row r="342" spans="1:10">
      <c r="A342" s="127">
        <v>93</v>
      </c>
      <c r="B342" s="49" t="s">
        <v>233</v>
      </c>
      <c r="C342" s="185" t="s">
        <v>25</v>
      </c>
      <c r="D342" s="5" t="s">
        <v>33</v>
      </c>
      <c r="E342" s="5" t="s">
        <v>237</v>
      </c>
      <c r="G342" s="6">
        <v>1120000</v>
      </c>
      <c r="H342" s="183" t="s">
        <v>496</v>
      </c>
      <c r="I342" s="185" t="s">
        <v>496</v>
      </c>
      <c r="J342" s="135" t="s">
        <v>781</v>
      </c>
    </row>
    <row r="343" spans="1:10">
      <c r="A343" s="127">
        <v>93</v>
      </c>
      <c r="B343" s="49" t="s">
        <v>233</v>
      </c>
      <c r="C343" s="185" t="s">
        <v>25</v>
      </c>
      <c r="D343" s="5" t="s">
        <v>33</v>
      </c>
      <c r="E343" s="5" t="s">
        <v>170</v>
      </c>
      <c r="G343" s="6">
        <v>260000</v>
      </c>
      <c r="H343" s="183" t="s">
        <v>496</v>
      </c>
      <c r="I343" s="185" t="s">
        <v>496</v>
      </c>
      <c r="J343" s="135" t="s">
        <v>781</v>
      </c>
    </row>
    <row r="344" spans="1:10">
      <c r="A344" s="127">
        <v>93</v>
      </c>
      <c r="B344" s="49" t="s">
        <v>233</v>
      </c>
      <c r="C344" s="185" t="s">
        <v>25</v>
      </c>
      <c r="D344" s="5" t="s">
        <v>33</v>
      </c>
      <c r="E344" s="5" t="s">
        <v>236</v>
      </c>
      <c r="G344" s="6">
        <v>310000</v>
      </c>
      <c r="H344" s="183" t="s">
        <v>496</v>
      </c>
      <c r="I344" s="185" t="s">
        <v>496</v>
      </c>
      <c r="J344" s="135" t="s">
        <v>781</v>
      </c>
    </row>
    <row r="345" spans="1:10">
      <c r="A345" s="127">
        <v>93</v>
      </c>
      <c r="B345" s="49" t="s">
        <v>233</v>
      </c>
      <c r="C345" s="185" t="s">
        <v>174</v>
      </c>
      <c r="D345" s="5" t="s">
        <v>28</v>
      </c>
      <c r="G345" s="6">
        <v>100000</v>
      </c>
      <c r="H345" s="183" t="s">
        <v>496</v>
      </c>
      <c r="I345" s="185" t="s">
        <v>496</v>
      </c>
      <c r="J345" s="135" t="s">
        <v>781</v>
      </c>
    </row>
    <row r="346" spans="1:10">
      <c r="A346" s="127">
        <v>93</v>
      </c>
      <c r="B346" s="49" t="s">
        <v>233</v>
      </c>
      <c r="C346" s="185" t="s">
        <v>29</v>
      </c>
      <c r="D346" s="5" t="s">
        <v>40</v>
      </c>
      <c r="G346" s="6">
        <v>191800</v>
      </c>
      <c r="H346" s="183" t="s">
        <v>496</v>
      </c>
      <c r="I346" s="185" t="s">
        <v>496</v>
      </c>
      <c r="J346" s="135" t="s">
        <v>781</v>
      </c>
    </row>
    <row r="347" spans="1:10">
      <c r="A347" s="127">
        <v>93</v>
      </c>
      <c r="B347" s="49" t="s">
        <v>233</v>
      </c>
      <c r="C347" s="185" t="s">
        <v>29</v>
      </c>
      <c r="D347" s="5" t="s">
        <v>40</v>
      </c>
      <c r="G347" s="6">
        <v>65000</v>
      </c>
      <c r="H347" s="183" t="s">
        <v>496</v>
      </c>
      <c r="I347" s="185" t="s">
        <v>496</v>
      </c>
      <c r="J347" s="135" t="s">
        <v>781</v>
      </c>
    </row>
    <row r="348" spans="1:10">
      <c r="A348" s="127">
        <v>93</v>
      </c>
      <c r="B348" s="49" t="s">
        <v>233</v>
      </c>
      <c r="C348" s="185" t="s">
        <v>29</v>
      </c>
      <c r="D348" s="5" t="s">
        <v>238</v>
      </c>
      <c r="G348" s="6">
        <v>4095000</v>
      </c>
      <c r="H348" s="183" t="s">
        <v>496</v>
      </c>
      <c r="I348" s="185" t="s">
        <v>496</v>
      </c>
      <c r="J348" s="135" t="s">
        <v>781</v>
      </c>
    </row>
    <row r="349" spans="1:10">
      <c r="A349" s="127">
        <v>94</v>
      </c>
      <c r="B349" s="49" t="s">
        <v>239</v>
      </c>
      <c r="C349" s="185" t="s">
        <v>18</v>
      </c>
      <c r="D349" s="5" t="s">
        <v>19</v>
      </c>
      <c r="E349" s="5" t="s">
        <v>240</v>
      </c>
      <c r="F349" s="5" t="s">
        <v>241</v>
      </c>
      <c r="G349" s="6">
        <v>160000</v>
      </c>
      <c r="H349" s="183" t="s">
        <v>783</v>
      </c>
      <c r="I349" s="185" t="s">
        <v>97</v>
      </c>
      <c r="J349" s="135" t="s">
        <v>781</v>
      </c>
    </row>
    <row r="350" spans="1:10">
      <c r="A350" s="127">
        <v>94</v>
      </c>
      <c r="B350" s="49" t="s">
        <v>239</v>
      </c>
      <c r="C350" s="185" t="s">
        <v>18</v>
      </c>
      <c r="D350" s="5" t="s">
        <v>19</v>
      </c>
      <c r="E350" s="5" t="s">
        <v>240</v>
      </c>
      <c r="F350" s="5" t="s">
        <v>242</v>
      </c>
      <c r="G350" s="6">
        <v>156000</v>
      </c>
      <c r="H350" s="183" t="s">
        <v>783</v>
      </c>
      <c r="I350" s="185" t="s">
        <v>97</v>
      </c>
      <c r="J350" s="135" t="s">
        <v>781</v>
      </c>
    </row>
    <row r="351" spans="1:10">
      <c r="A351" s="127">
        <v>94</v>
      </c>
      <c r="B351" s="49" t="s">
        <v>239</v>
      </c>
      <c r="C351" s="185" t="s">
        <v>18</v>
      </c>
      <c r="D351" s="5" t="s">
        <v>19</v>
      </c>
      <c r="E351" s="5" t="s">
        <v>240</v>
      </c>
      <c r="F351" s="5" t="s">
        <v>243</v>
      </c>
      <c r="G351" s="6">
        <v>170000</v>
      </c>
      <c r="H351" s="183" t="s">
        <v>783</v>
      </c>
      <c r="I351" s="185" t="s">
        <v>97</v>
      </c>
      <c r="J351" s="135" t="s">
        <v>781</v>
      </c>
    </row>
    <row r="352" spans="1:10">
      <c r="A352" s="127">
        <v>94</v>
      </c>
      <c r="B352" s="49" t="s">
        <v>239</v>
      </c>
      <c r="C352" s="185" t="s">
        <v>18</v>
      </c>
      <c r="D352" s="5" t="s">
        <v>19</v>
      </c>
      <c r="E352" s="5" t="s">
        <v>240</v>
      </c>
      <c r="F352" s="5" t="s">
        <v>244</v>
      </c>
      <c r="G352" s="6">
        <v>165000</v>
      </c>
      <c r="H352" s="183" t="s">
        <v>783</v>
      </c>
      <c r="I352" s="185" t="s">
        <v>97</v>
      </c>
      <c r="J352" s="135" t="s">
        <v>781</v>
      </c>
    </row>
    <row r="353" spans="1:10">
      <c r="A353" s="127">
        <v>94</v>
      </c>
      <c r="B353" s="49" t="s">
        <v>239</v>
      </c>
      <c r="C353" s="185" t="s">
        <v>18</v>
      </c>
      <c r="D353" s="5" t="s">
        <v>19</v>
      </c>
      <c r="E353" s="5" t="s">
        <v>245</v>
      </c>
      <c r="F353" s="5" t="s">
        <v>246</v>
      </c>
      <c r="G353" s="6">
        <v>173000</v>
      </c>
      <c r="H353" s="183" t="s">
        <v>783</v>
      </c>
      <c r="I353" s="185" t="s">
        <v>97</v>
      </c>
      <c r="J353" s="135" t="s">
        <v>781</v>
      </c>
    </row>
    <row r="354" spans="1:10">
      <c r="A354" s="127">
        <v>94</v>
      </c>
      <c r="B354" s="49" t="s">
        <v>239</v>
      </c>
      <c r="C354" s="185" t="s">
        <v>18</v>
      </c>
      <c r="D354" s="5" t="s">
        <v>24</v>
      </c>
      <c r="E354" s="5" t="s">
        <v>167</v>
      </c>
      <c r="F354" s="5" t="s">
        <v>247</v>
      </c>
      <c r="G354" s="6">
        <v>31000</v>
      </c>
      <c r="H354" s="183" t="s">
        <v>783</v>
      </c>
      <c r="I354" s="185" t="s">
        <v>97</v>
      </c>
      <c r="J354" s="135" t="s">
        <v>781</v>
      </c>
    </row>
    <row r="355" spans="1:10">
      <c r="A355" s="127">
        <v>94</v>
      </c>
      <c r="B355" s="49" t="s">
        <v>239</v>
      </c>
      <c r="C355" s="185" t="s">
        <v>25</v>
      </c>
      <c r="D355" s="5" t="s">
        <v>26</v>
      </c>
      <c r="E355" s="5" t="s">
        <v>170</v>
      </c>
      <c r="F355" s="5" t="s">
        <v>248</v>
      </c>
      <c r="G355" s="6">
        <v>960000</v>
      </c>
      <c r="H355" s="183" t="s">
        <v>783</v>
      </c>
      <c r="I355" s="185" t="s">
        <v>97</v>
      </c>
      <c r="J355" s="135" t="s">
        <v>781</v>
      </c>
    </row>
    <row r="356" spans="1:10">
      <c r="A356" s="127">
        <v>94</v>
      </c>
      <c r="B356" s="49" t="s">
        <v>239</v>
      </c>
      <c r="C356" s="185" t="s">
        <v>25</v>
      </c>
      <c r="D356" s="5" t="s">
        <v>26</v>
      </c>
      <c r="E356" s="5" t="s">
        <v>170</v>
      </c>
      <c r="F356" s="5" t="s">
        <v>248</v>
      </c>
      <c r="G356" s="6">
        <v>720000</v>
      </c>
      <c r="H356" s="183" t="s">
        <v>783</v>
      </c>
      <c r="I356" s="185" t="s">
        <v>97</v>
      </c>
      <c r="J356" s="135" t="s">
        <v>781</v>
      </c>
    </row>
    <row r="357" spans="1:10">
      <c r="A357" s="127">
        <v>94</v>
      </c>
      <c r="B357" s="49" t="s">
        <v>239</v>
      </c>
      <c r="C357" s="185" t="s">
        <v>25</v>
      </c>
      <c r="D357" s="5" t="s">
        <v>26</v>
      </c>
      <c r="E357" s="5" t="s">
        <v>170</v>
      </c>
      <c r="F357" s="5" t="s">
        <v>248</v>
      </c>
      <c r="G357" s="6">
        <v>720000</v>
      </c>
      <c r="H357" s="183" t="s">
        <v>783</v>
      </c>
      <c r="I357" s="185" t="s">
        <v>97</v>
      </c>
      <c r="J357" s="135" t="s">
        <v>781</v>
      </c>
    </row>
    <row r="358" spans="1:10">
      <c r="A358" s="127">
        <v>94</v>
      </c>
      <c r="B358" s="49" t="s">
        <v>239</v>
      </c>
      <c r="C358" s="185" t="s">
        <v>174</v>
      </c>
      <c r="D358" s="5" t="s">
        <v>28</v>
      </c>
      <c r="E358" s="5" t="s">
        <v>175</v>
      </c>
      <c r="F358" s="5" t="s">
        <v>249</v>
      </c>
      <c r="G358" s="6">
        <v>450000</v>
      </c>
      <c r="H358" s="183" t="s">
        <v>783</v>
      </c>
      <c r="I358" s="185" t="s">
        <v>97</v>
      </c>
      <c r="J358" s="135" t="s">
        <v>781</v>
      </c>
    </row>
    <row r="359" spans="1:10">
      <c r="A359" s="127">
        <v>94</v>
      </c>
      <c r="B359" s="49" t="s">
        <v>239</v>
      </c>
      <c r="C359" s="185" t="s">
        <v>29</v>
      </c>
      <c r="D359" s="5" t="s">
        <v>40</v>
      </c>
      <c r="E359" s="5" t="s">
        <v>250</v>
      </c>
      <c r="F359" s="5" t="s">
        <v>251</v>
      </c>
      <c r="G359" s="6">
        <v>450000</v>
      </c>
      <c r="H359" s="183" t="s">
        <v>783</v>
      </c>
      <c r="I359" s="185" t="s">
        <v>97</v>
      </c>
      <c r="J359" s="135" t="s">
        <v>781</v>
      </c>
    </row>
    <row r="360" spans="1:10">
      <c r="A360" s="127">
        <v>94</v>
      </c>
      <c r="B360" s="49" t="s">
        <v>249</v>
      </c>
      <c r="C360" s="185" t="s">
        <v>18</v>
      </c>
      <c r="D360" s="5" t="s">
        <v>159</v>
      </c>
      <c r="G360" s="6">
        <v>99120</v>
      </c>
      <c r="H360" s="183" t="s">
        <v>783</v>
      </c>
      <c r="I360" s="185" t="s">
        <v>97</v>
      </c>
      <c r="J360" s="135" t="s">
        <v>781</v>
      </c>
    </row>
    <row r="361" spans="1:10">
      <c r="A361" s="127">
        <v>94</v>
      </c>
      <c r="B361" s="49" t="s">
        <v>249</v>
      </c>
      <c r="C361" s="185" t="s">
        <v>18</v>
      </c>
      <c r="D361" s="5" t="s">
        <v>19</v>
      </c>
      <c r="G361" s="6">
        <v>174000</v>
      </c>
      <c r="H361" s="183" t="s">
        <v>783</v>
      </c>
      <c r="I361" s="185" t="s">
        <v>97</v>
      </c>
      <c r="J361" s="135" t="s">
        <v>781</v>
      </c>
    </row>
    <row r="362" spans="1:10">
      <c r="A362" s="127">
        <v>94</v>
      </c>
      <c r="B362" s="49" t="s">
        <v>249</v>
      </c>
      <c r="C362" s="185" t="s">
        <v>18</v>
      </c>
      <c r="D362" s="5" t="s">
        <v>252</v>
      </c>
      <c r="G362" s="6">
        <v>28000</v>
      </c>
      <c r="H362" s="183" t="s">
        <v>783</v>
      </c>
      <c r="I362" s="185" t="s">
        <v>97</v>
      </c>
      <c r="J362" s="135" t="s">
        <v>781</v>
      </c>
    </row>
    <row r="363" spans="1:10">
      <c r="A363" s="127">
        <v>94</v>
      </c>
      <c r="B363" s="49" t="s">
        <v>249</v>
      </c>
      <c r="C363" s="185" t="s">
        <v>18</v>
      </c>
      <c r="D363" s="5" t="s">
        <v>252</v>
      </c>
      <c r="G363" s="6">
        <v>5000</v>
      </c>
      <c r="H363" s="183" t="s">
        <v>783</v>
      </c>
      <c r="I363" s="185" t="s">
        <v>97</v>
      </c>
      <c r="J363" s="135" t="s">
        <v>781</v>
      </c>
    </row>
    <row r="364" spans="1:10">
      <c r="A364" s="127">
        <v>94</v>
      </c>
      <c r="B364" s="49" t="s">
        <v>249</v>
      </c>
      <c r="C364" s="185" t="s">
        <v>18</v>
      </c>
      <c r="D364" s="5" t="s">
        <v>19</v>
      </c>
      <c r="G364" s="6">
        <v>57000</v>
      </c>
      <c r="H364" s="183" t="s">
        <v>783</v>
      </c>
      <c r="I364" s="185" t="s">
        <v>97</v>
      </c>
      <c r="J364" s="135" t="s">
        <v>781</v>
      </c>
    </row>
    <row r="365" spans="1:10">
      <c r="A365" s="127">
        <v>94</v>
      </c>
      <c r="B365" s="49" t="s">
        <v>249</v>
      </c>
      <c r="C365" s="185" t="s">
        <v>18</v>
      </c>
      <c r="D365" s="5" t="s">
        <v>159</v>
      </c>
      <c r="G365" s="6">
        <v>225498</v>
      </c>
      <c r="H365" s="183" t="s">
        <v>783</v>
      </c>
      <c r="I365" s="185" t="s">
        <v>97</v>
      </c>
      <c r="J365" s="135" t="s">
        <v>781</v>
      </c>
    </row>
    <row r="366" spans="1:10">
      <c r="A366" s="127">
        <v>94</v>
      </c>
      <c r="B366" s="49" t="s">
        <v>249</v>
      </c>
      <c r="C366" s="185" t="s">
        <v>18</v>
      </c>
      <c r="D366" s="5" t="s">
        <v>252</v>
      </c>
      <c r="G366" s="6">
        <v>28000</v>
      </c>
      <c r="H366" s="183" t="s">
        <v>783</v>
      </c>
      <c r="I366" s="185" t="s">
        <v>97</v>
      </c>
      <c r="J366" s="135" t="s">
        <v>781</v>
      </c>
    </row>
    <row r="367" spans="1:10">
      <c r="A367" s="127">
        <v>94</v>
      </c>
      <c r="B367" s="49" t="s">
        <v>249</v>
      </c>
      <c r="C367" s="185" t="s">
        <v>18</v>
      </c>
      <c r="D367" s="5" t="s">
        <v>252</v>
      </c>
      <c r="G367" s="6">
        <v>5000</v>
      </c>
      <c r="H367" s="183" t="s">
        <v>783</v>
      </c>
      <c r="I367" s="185" t="s">
        <v>97</v>
      </c>
      <c r="J367" s="135" t="s">
        <v>781</v>
      </c>
    </row>
    <row r="368" spans="1:10">
      <c r="A368" s="127">
        <v>94</v>
      </c>
      <c r="B368" s="49" t="s">
        <v>249</v>
      </c>
      <c r="C368" s="185" t="s">
        <v>18</v>
      </c>
      <c r="D368" s="5" t="s">
        <v>19</v>
      </c>
      <c r="G368" s="6">
        <v>185000</v>
      </c>
      <c r="H368" s="183" t="s">
        <v>783</v>
      </c>
      <c r="I368" s="185" t="s">
        <v>97</v>
      </c>
      <c r="J368" s="135" t="s">
        <v>781</v>
      </c>
    </row>
    <row r="369" spans="1:10">
      <c r="A369" s="127">
        <v>94</v>
      </c>
      <c r="B369" s="49" t="s">
        <v>249</v>
      </c>
      <c r="C369" s="185" t="s">
        <v>18</v>
      </c>
      <c r="D369" s="5" t="s">
        <v>253</v>
      </c>
      <c r="G369" s="6">
        <v>380000</v>
      </c>
      <c r="H369" s="183" t="s">
        <v>783</v>
      </c>
      <c r="I369" s="185" t="s">
        <v>97</v>
      </c>
      <c r="J369" s="135" t="s">
        <v>781</v>
      </c>
    </row>
    <row r="370" spans="1:10">
      <c r="A370" s="127">
        <v>94</v>
      </c>
      <c r="B370" s="49" t="s">
        <v>249</v>
      </c>
      <c r="C370" s="185" t="s">
        <v>18</v>
      </c>
      <c r="D370" s="5" t="s">
        <v>19</v>
      </c>
      <c r="G370" s="6">
        <v>180000</v>
      </c>
      <c r="H370" s="183" t="s">
        <v>783</v>
      </c>
      <c r="I370" s="185" t="s">
        <v>97</v>
      </c>
      <c r="J370" s="135" t="s">
        <v>781</v>
      </c>
    </row>
    <row r="371" spans="1:10">
      <c r="A371" s="127">
        <v>94</v>
      </c>
      <c r="B371" s="49" t="s">
        <v>249</v>
      </c>
      <c r="C371" s="185" t="s">
        <v>18</v>
      </c>
      <c r="D371" s="5" t="s">
        <v>19</v>
      </c>
      <c r="G371" s="6">
        <v>191000</v>
      </c>
      <c r="H371" s="183" t="s">
        <v>783</v>
      </c>
      <c r="I371" s="185" t="s">
        <v>97</v>
      </c>
      <c r="J371" s="135" t="s">
        <v>781</v>
      </c>
    </row>
    <row r="372" spans="1:10">
      <c r="A372" s="127">
        <v>94</v>
      </c>
      <c r="B372" s="49" t="s">
        <v>249</v>
      </c>
      <c r="C372" s="185" t="s">
        <v>18</v>
      </c>
      <c r="D372" s="5" t="s">
        <v>19</v>
      </c>
      <c r="G372" s="6">
        <v>178382</v>
      </c>
      <c r="H372" s="183" t="s">
        <v>783</v>
      </c>
      <c r="I372" s="185" t="s">
        <v>97</v>
      </c>
      <c r="J372" s="135" t="s">
        <v>781</v>
      </c>
    </row>
    <row r="373" spans="1:10">
      <c r="A373" s="127">
        <v>94</v>
      </c>
      <c r="B373" s="49" t="s">
        <v>249</v>
      </c>
      <c r="C373" s="185" t="s">
        <v>18</v>
      </c>
      <c r="D373" s="5" t="s">
        <v>19</v>
      </c>
      <c r="G373" s="6">
        <v>185000</v>
      </c>
      <c r="H373" s="183" t="s">
        <v>783</v>
      </c>
      <c r="I373" s="185" t="s">
        <v>97</v>
      </c>
      <c r="J373" s="135" t="s">
        <v>781</v>
      </c>
    </row>
    <row r="374" spans="1:10">
      <c r="A374" s="127">
        <v>94</v>
      </c>
      <c r="B374" s="49" t="s">
        <v>249</v>
      </c>
      <c r="C374" s="185" t="s">
        <v>18</v>
      </c>
      <c r="D374" s="5" t="s">
        <v>24</v>
      </c>
      <c r="G374" s="6">
        <v>29000</v>
      </c>
      <c r="H374" s="183" t="s">
        <v>783</v>
      </c>
      <c r="I374" s="185" t="s">
        <v>97</v>
      </c>
      <c r="J374" s="135" t="s">
        <v>781</v>
      </c>
    </row>
    <row r="375" spans="1:10">
      <c r="A375" s="127">
        <v>94</v>
      </c>
      <c r="B375" s="49" t="s">
        <v>249</v>
      </c>
      <c r="C375" s="185" t="s">
        <v>174</v>
      </c>
      <c r="D375" s="5" t="s">
        <v>28</v>
      </c>
      <c r="G375" s="6">
        <v>450000</v>
      </c>
      <c r="H375" s="183" t="s">
        <v>783</v>
      </c>
      <c r="I375" s="185" t="s">
        <v>97</v>
      </c>
      <c r="J375" s="135" t="s">
        <v>781</v>
      </c>
    </row>
    <row r="376" spans="1:10">
      <c r="A376" s="127">
        <v>94</v>
      </c>
      <c r="B376" s="49" t="s">
        <v>239</v>
      </c>
      <c r="C376" s="185" t="s">
        <v>25</v>
      </c>
      <c r="D376" s="5" t="s">
        <v>26</v>
      </c>
      <c r="E376" s="5" t="s">
        <v>170</v>
      </c>
      <c r="F376" s="5" t="s">
        <v>248</v>
      </c>
      <c r="G376" s="6">
        <v>960000</v>
      </c>
      <c r="H376" s="183" t="s">
        <v>783</v>
      </c>
      <c r="I376" s="185" t="s">
        <v>97</v>
      </c>
      <c r="J376" s="135" t="s">
        <v>781</v>
      </c>
    </row>
    <row r="377" spans="1:10">
      <c r="A377" s="127">
        <v>94</v>
      </c>
      <c r="B377" s="49" t="s">
        <v>239</v>
      </c>
      <c r="C377" s="185" t="s">
        <v>25</v>
      </c>
      <c r="D377" s="5" t="s">
        <v>26</v>
      </c>
      <c r="E377" s="5" t="s">
        <v>170</v>
      </c>
      <c r="F377" s="5" t="s">
        <v>248</v>
      </c>
      <c r="G377" s="6">
        <v>720000</v>
      </c>
      <c r="H377" s="183" t="s">
        <v>783</v>
      </c>
      <c r="I377" s="185" t="s">
        <v>97</v>
      </c>
      <c r="J377" s="135" t="s">
        <v>781</v>
      </c>
    </row>
    <row r="378" spans="1:10">
      <c r="A378" s="127">
        <v>94</v>
      </c>
      <c r="B378" s="49" t="s">
        <v>239</v>
      </c>
      <c r="C378" s="185" t="s">
        <v>25</v>
      </c>
      <c r="D378" s="5" t="s">
        <v>26</v>
      </c>
      <c r="E378" s="5" t="s">
        <v>170</v>
      </c>
      <c r="F378" s="5" t="s">
        <v>248</v>
      </c>
      <c r="G378" s="6">
        <v>720000</v>
      </c>
      <c r="H378" s="183" t="s">
        <v>783</v>
      </c>
      <c r="I378" s="185" t="s">
        <v>97</v>
      </c>
      <c r="J378" s="135" t="s">
        <v>781</v>
      </c>
    </row>
    <row r="379" spans="1:10">
      <c r="A379" s="127">
        <v>94</v>
      </c>
      <c r="B379" s="49" t="s">
        <v>249</v>
      </c>
      <c r="C379" s="185" t="s">
        <v>29</v>
      </c>
      <c r="D379" s="5" t="s">
        <v>42</v>
      </c>
      <c r="G379" s="6">
        <v>368000</v>
      </c>
      <c r="H379" s="183" t="s">
        <v>783</v>
      </c>
      <c r="I379" s="185" t="s">
        <v>97</v>
      </c>
      <c r="J379" s="135" t="s">
        <v>781</v>
      </c>
    </row>
    <row r="380" spans="1:10">
      <c r="A380" s="127">
        <v>94</v>
      </c>
      <c r="B380" s="49" t="s">
        <v>249</v>
      </c>
      <c r="C380" s="185" t="s">
        <v>29</v>
      </c>
      <c r="D380" s="5" t="s">
        <v>30</v>
      </c>
      <c r="G380" s="6">
        <v>25000</v>
      </c>
      <c r="H380" s="183" t="s">
        <v>783</v>
      </c>
      <c r="I380" s="185" t="s">
        <v>97</v>
      </c>
      <c r="J380" s="135" t="s">
        <v>781</v>
      </c>
    </row>
    <row r="381" spans="1:10">
      <c r="A381" s="127">
        <v>94</v>
      </c>
      <c r="B381" s="49" t="s">
        <v>249</v>
      </c>
      <c r="C381" s="185" t="s">
        <v>29</v>
      </c>
      <c r="D381" s="5" t="s">
        <v>30</v>
      </c>
      <c r="G381" s="6">
        <v>30000</v>
      </c>
      <c r="H381" s="183" t="s">
        <v>783</v>
      </c>
      <c r="I381" s="185" t="s">
        <v>97</v>
      </c>
      <c r="J381" s="135" t="s">
        <v>781</v>
      </c>
    </row>
    <row r="382" spans="1:10">
      <c r="A382" s="127">
        <v>94</v>
      </c>
      <c r="B382" s="49" t="s">
        <v>249</v>
      </c>
      <c r="C382" s="185" t="s">
        <v>29</v>
      </c>
      <c r="D382" s="5" t="s">
        <v>30</v>
      </c>
      <c r="G382" s="6">
        <v>27000</v>
      </c>
      <c r="H382" s="183" t="s">
        <v>783</v>
      </c>
      <c r="I382" s="185" t="s">
        <v>97</v>
      </c>
      <c r="J382" s="135" t="s">
        <v>781</v>
      </c>
    </row>
    <row r="383" spans="1:10">
      <c r="A383" s="127">
        <v>94</v>
      </c>
      <c r="B383" s="49" t="s">
        <v>249</v>
      </c>
      <c r="C383" s="185" t="s">
        <v>29</v>
      </c>
      <c r="D383" s="5" t="s">
        <v>30</v>
      </c>
      <c r="G383" s="6">
        <v>17500</v>
      </c>
      <c r="H383" s="183" t="s">
        <v>783</v>
      </c>
      <c r="I383" s="185" t="s">
        <v>97</v>
      </c>
      <c r="J383" s="135" t="s">
        <v>781</v>
      </c>
    </row>
    <row r="384" spans="1:10">
      <c r="A384" s="127">
        <v>94</v>
      </c>
      <c r="B384" s="49" t="s">
        <v>249</v>
      </c>
      <c r="C384" s="185" t="s">
        <v>29</v>
      </c>
      <c r="D384" s="5" t="s">
        <v>30</v>
      </c>
      <c r="G384" s="6">
        <v>147500</v>
      </c>
      <c r="H384" s="183" t="s">
        <v>783</v>
      </c>
      <c r="I384" s="185" t="s">
        <v>97</v>
      </c>
      <c r="J384" s="135" t="s">
        <v>781</v>
      </c>
    </row>
    <row r="385" spans="1:10">
      <c r="A385" s="127">
        <v>95</v>
      </c>
      <c r="B385" s="49" t="s">
        <v>254</v>
      </c>
      <c r="C385" s="185" t="s">
        <v>18</v>
      </c>
      <c r="D385" s="5" t="s">
        <v>19</v>
      </c>
      <c r="G385" s="6">
        <v>175000</v>
      </c>
      <c r="H385" s="183" t="s">
        <v>783</v>
      </c>
      <c r="I385" s="185" t="s">
        <v>97</v>
      </c>
      <c r="J385" s="135" t="s">
        <v>781</v>
      </c>
    </row>
    <row r="386" spans="1:10">
      <c r="A386" s="127">
        <v>95</v>
      </c>
      <c r="B386" s="49" t="s">
        <v>254</v>
      </c>
      <c r="C386" s="185" t="s">
        <v>18</v>
      </c>
      <c r="D386" s="5" t="s">
        <v>19</v>
      </c>
      <c r="G386" s="6">
        <v>168000</v>
      </c>
      <c r="H386" s="183" t="s">
        <v>783</v>
      </c>
      <c r="I386" s="185" t="s">
        <v>97</v>
      </c>
      <c r="J386" s="135" t="s">
        <v>781</v>
      </c>
    </row>
    <row r="387" spans="1:10">
      <c r="A387" s="127">
        <v>95</v>
      </c>
      <c r="B387" s="49" t="s">
        <v>254</v>
      </c>
      <c r="C387" s="185" t="s">
        <v>18</v>
      </c>
      <c r="D387" s="5" t="s">
        <v>19</v>
      </c>
      <c r="G387" s="6">
        <v>170000</v>
      </c>
      <c r="H387" s="183" t="s">
        <v>783</v>
      </c>
      <c r="I387" s="185" t="s">
        <v>97</v>
      </c>
      <c r="J387" s="135" t="s">
        <v>781</v>
      </c>
    </row>
    <row r="388" spans="1:10">
      <c r="A388" s="127">
        <v>95</v>
      </c>
      <c r="B388" s="49" t="s">
        <v>254</v>
      </c>
      <c r="C388" s="185" t="s">
        <v>18</v>
      </c>
      <c r="D388" s="5" t="s">
        <v>19</v>
      </c>
      <c r="G388" s="6">
        <v>174000</v>
      </c>
      <c r="H388" s="183" t="s">
        <v>783</v>
      </c>
      <c r="I388" s="185" t="s">
        <v>97</v>
      </c>
      <c r="J388" s="135" t="s">
        <v>781</v>
      </c>
    </row>
    <row r="389" spans="1:10">
      <c r="A389" s="127">
        <v>95</v>
      </c>
      <c r="B389" s="49" t="s">
        <v>254</v>
      </c>
      <c r="C389" s="185" t="s">
        <v>18</v>
      </c>
      <c r="D389" s="5" t="s">
        <v>19</v>
      </c>
      <c r="G389" s="6">
        <v>172000</v>
      </c>
      <c r="H389" s="183" t="s">
        <v>783</v>
      </c>
      <c r="I389" s="185" t="s">
        <v>97</v>
      </c>
      <c r="J389" s="135" t="s">
        <v>781</v>
      </c>
    </row>
    <row r="390" spans="1:10">
      <c r="A390" s="127">
        <v>95</v>
      </c>
      <c r="B390" s="49" t="s">
        <v>254</v>
      </c>
      <c r="C390" s="185" t="s">
        <v>18</v>
      </c>
      <c r="D390" s="5" t="s">
        <v>19</v>
      </c>
      <c r="G390" s="6">
        <v>100000</v>
      </c>
      <c r="H390" s="183" t="s">
        <v>783</v>
      </c>
      <c r="I390" s="185" t="s">
        <v>97</v>
      </c>
      <c r="J390" s="135" t="s">
        <v>781</v>
      </c>
    </row>
    <row r="391" spans="1:10">
      <c r="A391" s="127">
        <v>95</v>
      </c>
      <c r="B391" s="49" t="s">
        <v>254</v>
      </c>
      <c r="C391" s="185" t="s">
        <v>18</v>
      </c>
      <c r="D391" s="5" t="s">
        <v>19</v>
      </c>
      <c r="G391" s="6">
        <v>31000</v>
      </c>
      <c r="H391" s="183" t="s">
        <v>783</v>
      </c>
      <c r="I391" s="185" t="s">
        <v>97</v>
      </c>
      <c r="J391" s="135" t="s">
        <v>781</v>
      </c>
    </row>
    <row r="392" spans="1:10">
      <c r="A392" s="127">
        <v>95</v>
      </c>
      <c r="B392" s="49" t="s">
        <v>254</v>
      </c>
      <c r="C392" s="185" t="s">
        <v>25</v>
      </c>
      <c r="D392" s="5" t="s">
        <v>34</v>
      </c>
      <c r="E392" s="5" t="s">
        <v>255</v>
      </c>
      <c r="G392" s="6">
        <v>160000</v>
      </c>
      <c r="H392" s="183" t="s">
        <v>783</v>
      </c>
      <c r="I392" s="185" t="s">
        <v>97</v>
      </c>
      <c r="J392" s="135" t="s">
        <v>781</v>
      </c>
    </row>
    <row r="393" spans="1:10">
      <c r="A393" s="127">
        <v>95</v>
      </c>
      <c r="B393" s="49" t="s">
        <v>254</v>
      </c>
      <c r="C393" s="185" t="s">
        <v>25</v>
      </c>
      <c r="D393" s="5" t="s">
        <v>34</v>
      </c>
      <c r="E393" s="5" t="s">
        <v>255</v>
      </c>
      <c r="G393" s="6">
        <v>120000</v>
      </c>
      <c r="H393" s="183" t="s">
        <v>783</v>
      </c>
      <c r="I393" s="185" t="s">
        <v>97</v>
      </c>
      <c r="J393" s="135" t="s">
        <v>781</v>
      </c>
    </row>
    <row r="394" spans="1:10">
      <c r="A394" s="127">
        <v>95</v>
      </c>
      <c r="B394" s="49" t="s">
        <v>254</v>
      </c>
      <c r="C394" s="185" t="s">
        <v>25</v>
      </c>
      <c r="D394" s="5" t="s">
        <v>34</v>
      </c>
      <c r="E394" s="5" t="s">
        <v>255</v>
      </c>
      <c r="G394" s="6">
        <v>120000</v>
      </c>
      <c r="H394" s="183" t="s">
        <v>783</v>
      </c>
      <c r="I394" s="185" t="s">
        <v>97</v>
      </c>
      <c r="J394" s="135" t="s">
        <v>781</v>
      </c>
    </row>
    <row r="395" spans="1:10">
      <c r="A395" s="127">
        <v>95</v>
      </c>
      <c r="B395" s="49" t="s">
        <v>254</v>
      </c>
      <c r="C395" s="185" t="s">
        <v>25</v>
      </c>
      <c r="D395" s="5" t="s">
        <v>34</v>
      </c>
      <c r="E395" s="5" t="s">
        <v>255</v>
      </c>
      <c r="G395" s="6">
        <v>40000</v>
      </c>
      <c r="H395" s="183" t="s">
        <v>783</v>
      </c>
      <c r="I395" s="185" t="s">
        <v>97</v>
      </c>
      <c r="J395" s="135" t="s">
        <v>781</v>
      </c>
    </row>
    <row r="396" spans="1:10">
      <c r="A396" s="127">
        <v>95</v>
      </c>
      <c r="B396" s="49" t="s">
        <v>254</v>
      </c>
      <c r="C396" s="185" t="s">
        <v>25</v>
      </c>
      <c r="D396" s="5" t="s">
        <v>34</v>
      </c>
      <c r="E396" s="5" t="s">
        <v>255</v>
      </c>
      <c r="G396" s="6">
        <v>30000</v>
      </c>
      <c r="H396" s="183" t="s">
        <v>783</v>
      </c>
      <c r="I396" s="185" t="s">
        <v>97</v>
      </c>
      <c r="J396" s="135" t="s">
        <v>781</v>
      </c>
    </row>
    <row r="397" spans="1:10">
      <c r="A397" s="127">
        <v>95</v>
      </c>
      <c r="B397" s="49" t="s">
        <v>254</v>
      </c>
      <c r="C397" s="185" t="s">
        <v>25</v>
      </c>
      <c r="D397" s="5" t="s">
        <v>34</v>
      </c>
      <c r="E397" s="5" t="s">
        <v>255</v>
      </c>
      <c r="G397" s="6">
        <v>30000</v>
      </c>
      <c r="H397" s="183" t="s">
        <v>783</v>
      </c>
      <c r="I397" s="185" t="s">
        <v>97</v>
      </c>
      <c r="J397" s="135" t="s">
        <v>781</v>
      </c>
    </row>
    <row r="398" spans="1:10">
      <c r="A398" s="127">
        <v>95</v>
      </c>
      <c r="B398" s="49" t="s">
        <v>254</v>
      </c>
      <c r="C398" s="185" t="s">
        <v>25</v>
      </c>
      <c r="D398" s="5" t="s">
        <v>26</v>
      </c>
      <c r="G398" s="6">
        <v>960000</v>
      </c>
      <c r="H398" s="183" t="s">
        <v>783</v>
      </c>
      <c r="I398" s="185" t="s">
        <v>97</v>
      </c>
      <c r="J398" s="135" t="s">
        <v>781</v>
      </c>
    </row>
    <row r="399" spans="1:10">
      <c r="A399" s="127">
        <v>95</v>
      </c>
      <c r="B399" s="49" t="s">
        <v>254</v>
      </c>
      <c r="C399" s="185" t="s">
        <v>25</v>
      </c>
      <c r="D399" s="5" t="s">
        <v>26</v>
      </c>
      <c r="G399" s="6">
        <v>720000</v>
      </c>
      <c r="H399" s="183" t="s">
        <v>783</v>
      </c>
      <c r="I399" s="185" t="s">
        <v>97</v>
      </c>
      <c r="J399" s="135" t="s">
        <v>781</v>
      </c>
    </row>
    <row r="400" spans="1:10">
      <c r="A400" s="127">
        <v>95</v>
      </c>
      <c r="B400" s="49" t="s">
        <v>254</v>
      </c>
      <c r="C400" s="185" t="s">
        <v>25</v>
      </c>
      <c r="D400" s="5" t="s">
        <v>26</v>
      </c>
      <c r="G400" s="6">
        <v>720000</v>
      </c>
      <c r="H400" s="183" t="s">
        <v>783</v>
      </c>
      <c r="I400" s="185" t="s">
        <v>97</v>
      </c>
      <c r="J400" s="135" t="s">
        <v>781</v>
      </c>
    </row>
    <row r="401" spans="1:10">
      <c r="A401" s="127">
        <v>95</v>
      </c>
      <c r="B401" s="49" t="s">
        <v>254</v>
      </c>
      <c r="C401" s="185" t="s">
        <v>174</v>
      </c>
      <c r="D401" s="5" t="s">
        <v>28</v>
      </c>
      <c r="G401" s="6">
        <v>570000</v>
      </c>
      <c r="H401" s="183" t="s">
        <v>783</v>
      </c>
      <c r="I401" s="185" t="s">
        <v>97</v>
      </c>
      <c r="J401" s="135" t="s">
        <v>781</v>
      </c>
    </row>
    <row r="402" spans="1:10">
      <c r="A402" s="127">
        <v>95</v>
      </c>
      <c r="B402" s="49" t="s">
        <v>254</v>
      </c>
      <c r="C402" s="185" t="s">
        <v>29</v>
      </c>
      <c r="D402" s="5" t="s">
        <v>30</v>
      </c>
      <c r="G402" s="6">
        <v>35000</v>
      </c>
      <c r="H402" s="183" t="s">
        <v>783</v>
      </c>
      <c r="I402" s="185" t="s">
        <v>97</v>
      </c>
      <c r="J402" s="135" t="s">
        <v>781</v>
      </c>
    </row>
    <row r="403" spans="1:10">
      <c r="A403" s="127">
        <v>95</v>
      </c>
      <c r="B403" s="49" t="s">
        <v>254</v>
      </c>
      <c r="C403" s="185" t="s">
        <v>29</v>
      </c>
      <c r="D403" s="5" t="s">
        <v>30</v>
      </c>
      <c r="G403" s="6">
        <v>30000</v>
      </c>
      <c r="H403" s="183" t="s">
        <v>783</v>
      </c>
      <c r="I403" s="185" t="s">
        <v>97</v>
      </c>
      <c r="J403" s="135" t="s">
        <v>781</v>
      </c>
    </row>
    <row r="404" spans="1:10">
      <c r="A404" s="127">
        <v>95</v>
      </c>
      <c r="B404" s="49" t="s">
        <v>254</v>
      </c>
      <c r="C404" s="185" t="s">
        <v>29</v>
      </c>
      <c r="D404" s="5" t="s">
        <v>30</v>
      </c>
      <c r="G404" s="6">
        <v>3500</v>
      </c>
      <c r="H404" s="183" t="s">
        <v>783</v>
      </c>
      <c r="I404" s="185" t="s">
        <v>97</v>
      </c>
      <c r="J404" s="135" t="s">
        <v>781</v>
      </c>
    </row>
    <row r="405" spans="1:10">
      <c r="A405" s="127">
        <v>95</v>
      </c>
      <c r="B405" s="49" t="s">
        <v>254</v>
      </c>
      <c r="C405" s="185" t="s">
        <v>29</v>
      </c>
      <c r="D405" s="5" t="s">
        <v>30</v>
      </c>
      <c r="G405" s="6">
        <v>30000</v>
      </c>
      <c r="H405" s="183" t="s">
        <v>783</v>
      </c>
      <c r="I405" s="185" t="s">
        <v>97</v>
      </c>
      <c r="J405" s="135" t="s">
        <v>781</v>
      </c>
    </row>
    <row r="406" spans="1:10">
      <c r="A406" s="127">
        <v>95</v>
      </c>
      <c r="B406" s="49" t="s">
        <v>254</v>
      </c>
      <c r="C406" s="185" t="s">
        <v>29</v>
      </c>
      <c r="D406" s="5" t="s">
        <v>30</v>
      </c>
      <c r="G406" s="6">
        <v>30000</v>
      </c>
      <c r="H406" s="183" t="s">
        <v>783</v>
      </c>
      <c r="I406" s="185" t="s">
        <v>97</v>
      </c>
      <c r="J406" s="135" t="s">
        <v>781</v>
      </c>
    </row>
    <row r="407" spans="1:10">
      <c r="A407" s="127">
        <v>95</v>
      </c>
      <c r="B407" s="49" t="s">
        <v>254</v>
      </c>
      <c r="C407" s="185" t="s">
        <v>29</v>
      </c>
      <c r="D407" s="5" t="s">
        <v>30</v>
      </c>
      <c r="G407" s="6">
        <v>30000</v>
      </c>
      <c r="H407" s="183" t="s">
        <v>783</v>
      </c>
      <c r="I407" s="185" t="s">
        <v>97</v>
      </c>
      <c r="J407" s="135" t="s">
        <v>781</v>
      </c>
    </row>
    <row r="408" spans="1:10">
      <c r="A408" s="127">
        <v>95</v>
      </c>
      <c r="B408" s="49" t="s">
        <v>254</v>
      </c>
      <c r="C408" s="185" t="s">
        <v>29</v>
      </c>
      <c r="D408" s="5" t="s">
        <v>42</v>
      </c>
      <c r="G408" s="6">
        <v>300000</v>
      </c>
      <c r="H408" s="183" t="s">
        <v>783</v>
      </c>
      <c r="I408" s="185" t="s">
        <v>97</v>
      </c>
      <c r="J408" s="135" t="s">
        <v>781</v>
      </c>
    </row>
    <row r="409" spans="1:10">
      <c r="A409" s="127">
        <v>95</v>
      </c>
      <c r="B409" s="49" t="s">
        <v>254</v>
      </c>
      <c r="C409" s="185" t="s">
        <v>29</v>
      </c>
      <c r="D409" s="5" t="s">
        <v>42</v>
      </c>
      <c r="G409" s="6">
        <v>24000</v>
      </c>
      <c r="H409" s="183" t="s">
        <v>783</v>
      </c>
      <c r="I409" s="185" t="s">
        <v>97</v>
      </c>
      <c r="J409" s="135" t="s">
        <v>781</v>
      </c>
    </row>
    <row r="410" spans="1:10">
      <c r="A410" s="127">
        <v>95</v>
      </c>
      <c r="B410" s="49" t="s">
        <v>254</v>
      </c>
      <c r="C410" s="185" t="s">
        <v>29</v>
      </c>
      <c r="D410" s="5" t="s">
        <v>42</v>
      </c>
      <c r="G410" s="6">
        <v>48000</v>
      </c>
      <c r="H410" s="183" t="s">
        <v>783</v>
      </c>
      <c r="I410" s="185" t="s">
        <v>97</v>
      </c>
      <c r="J410" s="135" t="s">
        <v>781</v>
      </c>
    </row>
    <row r="411" spans="1:10">
      <c r="A411" s="127">
        <v>95</v>
      </c>
      <c r="B411" s="49" t="s">
        <v>254</v>
      </c>
      <c r="C411" s="185" t="s">
        <v>29</v>
      </c>
      <c r="D411" s="5" t="s">
        <v>42</v>
      </c>
      <c r="G411" s="6">
        <v>3640000</v>
      </c>
      <c r="H411" s="183" t="s">
        <v>783</v>
      </c>
      <c r="I411" s="185" t="s">
        <v>97</v>
      </c>
      <c r="J411" s="135" t="s">
        <v>781</v>
      </c>
    </row>
    <row r="412" spans="1:10">
      <c r="A412" s="127">
        <v>95</v>
      </c>
      <c r="B412" s="49" t="s">
        <v>254</v>
      </c>
      <c r="C412" s="185" t="s">
        <v>29</v>
      </c>
      <c r="D412" s="5" t="s">
        <v>30</v>
      </c>
      <c r="G412" s="6">
        <v>30000</v>
      </c>
      <c r="H412" s="183" t="s">
        <v>783</v>
      </c>
      <c r="I412" s="185" t="s">
        <v>97</v>
      </c>
      <c r="J412" s="135" t="s">
        <v>781</v>
      </c>
    </row>
    <row r="413" spans="1:10">
      <c r="A413" s="127">
        <v>95</v>
      </c>
      <c r="B413" s="49" t="s">
        <v>254</v>
      </c>
      <c r="C413" s="185" t="s">
        <v>29</v>
      </c>
      <c r="D413" s="5" t="s">
        <v>30</v>
      </c>
      <c r="G413" s="6">
        <v>30000</v>
      </c>
      <c r="H413" s="183" t="s">
        <v>783</v>
      </c>
      <c r="I413" s="185" t="s">
        <v>97</v>
      </c>
      <c r="J413" s="135" t="s">
        <v>781</v>
      </c>
    </row>
    <row r="414" spans="1:10">
      <c r="A414" s="127">
        <v>95</v>
      </c>
      <c r="B414" s="49" t="s">
        <v>254</v>
      </c>
      <c r="C414" s="185" t="s">
        <v>29</v>
      </c>
      <c r="D414" s="5" t="s">
        <v>30</v>
      </c>
      <c r="G414" s="6">
        <v>30000</v>
      </c>
      <c r="H414" s="183" t="s">
        <v>783</v>
      </c>
      <c r="I414" s="185" t="s">
        <v>97</v>
      </c>
      <c r="J414" s="135" t="s">
        <v>781</v>
      </c>
    </row>
    <row r="415" spans="1:10">
      <c r="A415" s="127">
        <v>95</v>
      </c>
      <c r="B415" s="49" t="s">
        <v>254</v>
      </c>
      <c r="C415" s="185" t="s">
        <v>29</v>
      </c>
      <c r="D415" s="5" t="s">
        <v>39</v>
      </c>
      <c r="G415" s="6">
        <v>30000</v>
      </c>
      <c r="H415" s="183" t="s">
        <v>783</v>
      </c>
      <c r="I415" s="185" t="s">
        <v>97</v>
      </c>
      <c r="J415" s="135" t="s">
        <v>781</v>
      </c>
    </row>
    <row r="416" spans="1:10">
      <c r="A416" s="127">
        <v>95</v>
      </c>
      <c r="B416" s="49" t="s">
        <v>254</v>
      </c>
      <c r="C416" s="185" t="s">
        <v>29</v>
      </c>
      <c r="D416" s="5" t="s">
        <v>30</v>
      </c>
      <c r="G416" s="6">
        <v>9500</v>
      </c>
      <c r="H416" s="183" t="s">
        <v>783</v>
      </c>
      <c r="I416" s="185" t="s">
        <v>97</v>
      </c>
      <c r="J416" s="135" t="s">
        <v>781</v>
      </c>
    </row>
    <row r="417" spans="1:10">
      <c r="A417" s="127">
        <v>96</v>
      </c>
      <c r="B417" s="49" t="s">
        <v>256</v>
      </c>
      <c r="C417" s="185" t="s">
        <v>18</v>
      </c>
      <c r="D417" s="5" t="s">
        <v>19</v>
      </c>
      <c r="E417" s="5" t="s">
        <v>257</v>
      </c>
      <c r="F417" s="5" t="s">
        <v>256</v>
      </c>
      <c r="G417" s="6">
        <v>175000</v>
      </c>
      <c r="H417" s="183" t="s">
        <v>783</v>
      </c>
      <c r="I417" s="185" t="s">
        <v>97</v>
      </c>
      <c r="J417" s="135" t="s">
        <v>781</v>
      </c>
    </row>
    <row r="418" spans="1:10">
      <c r="A418" s="127">
        <v>96</v>
      </c>
      <c r="B418" s="49" t="s">
        <v>256</v>
      </c>
      <c r="C418" s="185" t="s">
        <v>18</v>
      </c>
      <c r="D418" s="5" t="s">
        <v>258</v>
      </c>
      <c r="E418" s="5" t="s">
        <v>259</v>
      </c>
      <c r="F418" s="5" t="s">
        <v>260</v>
      </c>
      <c r="G418" s="6">
        <v>326331</v>
      </c>
      <c r="H418" s="183" t="s">
        <v>783</v>
      </c>
      <c r="I418" s="185" t="s">
        <v>97</v>
      </c>
      <c r="J418" s="135" t="s">
        <v>781</v>
      </c>
    </row>
    <row r="419" spans="1:10">
      <c r="A419" s="127">
        <v>96</v>
      </c>
      <c r="B419" s="49" t="s">
        <v>256</v>
      </c>
      <c r="C419" s="185" t="s">
        <v>18</v>
      </c>
      <c r="D419" s="5" t="s">
        <v>19</v>
      </c>
      <c r="E419" s="5" t="s">
        <v>261</v>
      </c>
      <c r="F419" s="5" t="s">
        <v>262</v>
      </c>
      <c r="G419" s="6">
        <v>177528</v>
      </c>
      <c r="H419" s="183" t="s">
        <v>783</v>
      </c>
      <c r="I419" s="185" t="s">
        <v>97</v>
      </c>
      <c r="J419" s="135" t="s">
        <v>781</v>
      </c>
    </row>
    <row r="420" spans="1:10">
      <c r="A420" s="127">
        <v>96</v>
      </c>
      <c r="B420" s="49" t="s">
        <v>256</v>
      </c>
      <c r="C420" s="185" t="s">
        <v>18</v>
      </c>
      <c r="D420" s="5" t="s">
        <v>19</v>
      </c>
      <c r="E420" s="5" t="s">
        <v>263</v>
      </c>
      <c r="F420" s="5" t="s">
        <v>264</v>
      </c>
      <c r="G420" s="6">
        <v>175000</v>
      </c>
      <c r="H420" s="183" t="s">
        <v>783</v>
      </c>
      <c r="I420" s="185" t="s">
        <v>97</v>
      </c>
      <c r="J420" s="135" t="s">
        <v>781</v>
      </c>
    </row>
    <row r="421" spans="1:10">
      <c r="A421" s="127">
        <v>96</v>
      </c>
      <c r="B421" s="49" t="s">
        <v>256</v>
      </c>
      <c r="C421" s="185" t="s">
        <v>18</v>
      </c>
      <c r="D421" s="5" t="s">
        <v>265</v>
      </c>
      <c r="E421" s="5" t="s">
        <v>266</v>
      </c>
      <c r="F421" s="5" t="s">
        <v>267</v>
      </c>
      <c r="G421" s="6">
        <v>30000</v>
      </c>
      <c r="H421" s="183" t="s">
        <v>783</v>
      </c>
      <c r="I421" s="185" t="s">
        <v>97</v>
      </c>
      <c r="J421" s="135" t="s">
        <v>781</v>
      </c>
    </row>
    <row r="422" spans="1:10">
      <c r="A422" s="127">
        <v>96</v>
      </c>
      <c r="B422" s="49" t="s">
        <v>256</v>
      </c>
      <c r="C422" s="185" t="s">
        <v>18</v>
      </c>
      <c r="D422" s="5" t="s">
        <v>19</v>
      </c>
      <c r="E422" s="5" t="s">
        <v>268</v>
      </c>
      <c r="F422" s="5" t="s">
        <v>269</v>
      </c>
      <c r="G422" s="6">
        <v>174000</v>
      </c>
      <c r="H422" s="183" t="s">
        <v>783</v>
      </c>
      <c r="I422" s="185" t="s">
        <v>97</v>
      </c>
      <c r="J422" s="135" t="s">
        <v>781</v>
      </c>
    </row>
    <row r="423" spans="1:10">
      <c r="A423" s="127">
        <v>96</v>
      </c>
      <c r="B423" s="49" t="s">
        <v>256</v>
      </c>
      <c r="C423" s="185" t="s">
        <v>18</v>
      </c>
      <c r="D423" s="5" t="s">
        <v>222</v>
      </c>
      <c r="E423" s="5" t="s">
        <v>270</v>
      </c>
      <c r="F423" s="5" t="s">
        <v>269</v>
      </c>
      <c r="G423" s="6">
        <v>4000</v>
      </c>
      <c r="H423" s="183" t="s">
        <v>783</v>
      </c>
      <c r="I423" s="185" t="s">
        <v>97</v>
      </c>
      <c r="J423" s="135" t="s">
        <v>781</v>
      </c>
    </row>
    <row r="424" spans="1:10">
      <c r="A424" s="127">
        <v>96</v>
      </c>
      <c r="B424" s="49" t="s">
        <v>256</v>
      </c>
      <c r="C424" s="185" t="s">
        <v>18</v>
      </c>
      <c r="D424" s="5" t="s">
        <v>271</v>
      </c>
      <c r="E424" s="5" t="s">
        <v>272</v>
      </c>
      <c r="F424" s="5" t="s">
        <v>269</v>
      </c>
      <c r="G424" s="6">
        <v>140000</v>
      </c>
      <c r="H424" s="183" t="s">
        <v>783</v>
      </c>
      <c r="I424" s="185" t="s">
        <v>97</v>
      </c>
      <c r="J424" s="135" t="s">
        <v>781</v>
      </c>
    </row>
    <row r="425" spans="1:10">
      <c r="A425" s="127">
        <v>96</v>
      </c>
      <c r="B425" s="49" t="s">
        <v>256</v>
      </c>
      <c r="C425" s="185" t="s">
        <v>18</v>
      </c>
      <c r="D425" s="5" t="s">
        <v>273</v>
      </c>
      <c r="E425" s="5" t="s">
        <v>274</v>
      </c>
      <c r="F425" s="5" t="s">
        <v>275</v>
      </c>
      <c r="G425" s="6">
        <v>42000</v>
      </c>
      <c r="H425" s="183" t="s">
        <v>783</v>
      </c>
      <c r="I425" s="185" t="s">
        <v>97</v>
      </c>
      <c r="J425" s="135" t="s">
        <v>781</v>
      </c>
    </row>
    <row r="426" spans="1:10">
      <c r="A426" s="127">
        <v>96</v>
      </c>
      <c r="B426" s="49" t="s">
        <v>256</v>
      </c>
      <c r="C426" s="185" t="s">
        <v>18</v>
      </c>
      <c r="D426" s="5" t="s">
        <v>276</v>
      </c>
      <c r="E426" s="5" t="s">
        <v>277</v>
      </c>
      <c r="F426" s="5" t="s">
        <v>275</v>
      </c>
      <c r="G426" s="6">
        <v>250000</v>
      </c>
      <c r="H426" s="183" t="s">
        <v>783</v>
      </c>
      <c r="I426" s="185" t="s">
        <v>97</v>
      </c>
      <c r="J426" s="135" t="s">
        <v>781</v>
      </c>
    </row>
    <row r="427" spans="1:10">
      <c r="A427" s="127">
        <v>96</v>
      </c>
      <c r="B427" s="49" t="s">
        <v>256</v>
      </c>
      <c r="C427" s="185" t="s">
        <v>18</v>
      </c>
      <c r="D427" s="5" t="s">
        <v>19</v>
      </c>
      <c r="E427" s="5" t="s">
        <v>261</v>
      </c>
      <c r="F427" s="5" t="s">
        <v>275</v>
      </c>
      <c r="G427" s="6">
        <v>175669.25</v>
      </c>
      <c r="H427" s="183" t="s">
        <v>783</v>
      </c>
      <c r="I427" s="185" t="s">
        <v>97</v>
      </c>
      <c r="J427" s="135" t="s">
        <v>781</v>
      </c>
    </row>
    <row r="428" spans="1:10">
      <c r="A428" s="127">
        <v>96</v>
      </c>
      <c r="B428" s="49" t="s">
        <v>256</v>
      </c>
      <c r="C428" s="185" t="s">
        <v>18</v>
      </c>
      <c r="D428" s="5" t="s">
        <v>24</v>
      </c>
      <c r="E428" s="5" t="s">
        <v>167</v>
      </c>
      <c r="F428" s="5" t="s">
        <v>275</v>
      </c>
      <c r="G428" s="6">
        <v>21000</v>
      </c>
      <c r="H428" s="183" t="s">
        <v>783</v>
      </c>
      <c r="I428" s="185" t="s">
        <v>97</v>
      </c>
      <c r="J428" s="135" t="s">
        <v>781</v>
      </c>
    </row>
    <row r="429" spans="1:10">
      <c r="A429" s="127">
        <v>96</v>
      </c>
      <c r="B429" s="49" t="s">
        <v>256</v>
      </c>
      <c r="C429" s="185" t="s">
        <v>25</v>
      </c>
      <c r="D429" s="5" t="s">
        <v>34</v>
      </c>
      <c r="E429" s="5" t="s">
        <v>278</v>
      </c>
      <c r="F429" s="5" t="s">
        <v>279</v>
      </c>
      <c r="G429" s="6">
        <v>200000</v>
      </c>
      <c r="H429" s="183" t="s">
        <v>783</v>
      </c>
      <c r="I429" s="185" t="s">
        <v>97</v>
      </c>
      <c r="J429" s="135" t="s">
        <v>781</v>
      </c>
    </row>
    <row r="430" spans="1:10">
      <c r="A430" s="127">
        <v>96</v>
      </c>
      <c r="B430" s="49" t="s">
        <v>256</v>
      </c>
      <c r="C430" s="185" t="s">
        <v>25</v>
      </c>
      <c r="D430" s="5" t="s">
        <v>34</v>
      </c>
      <c r="E430" s="5" t="s">
        <v>278</v>
      </c>
      <c r="F430" s="5" t="s">
        <v>279</v>
      </c>
      <c r="G430" s="6">
        <v>150000</v>
      </c>
      <c r="H430" s="183" t="s">
        <v>783</v>
      </c>
      <c r="I430" s="185" t="s">
        <v>97</v>
      </c>
      <c r="J430" s="135" t="s">
        <v>781</v>
      </c>
    </row>
    <row r="431" spans="1:10">
      <c r="A431" s="127">
        <v>96</v>
      </c>
      <c r="B431" s="49" t="s">
        <v>256</v>
      </c>
      <c r="C431" s="185" t="s">
        <v>25</v>
      </c>
      <c r="D431" s="5" t="s">
        <v>34</v>
      </c>
      <c r="E431" s="5" t="s">
        <v>278</v>
      </c>
      <c r="F431" s="5" t="s">
        <v>279</v>
      </c>
      <c r="G431" s="6">
        <v>150000</v>
      </c>
      <c r="H431" s="183" t="s">
        <v>783</v>
      </c>
      <c r="I431" s="185" t="s">
        <v>97</v>
      </c>
      <c r="J431" s="135" t="s">
        <v>781</v>
      </c>
    </row>
    <row r="432" spans="1:10">
      <c r="A432" s="127">
        <v>96</v>
      </c>
      <c r="B432" s="49" t="s">
        <v>256</v>
      </c>
      <c r="C432" s="185" t="s">
        <v>25</v>
      </c>
      <c r="D432" s="5" t="s">
        <v>26</v>
      </c>
      <c r="E432" s="5" t="s">
        <v>170</v>
      </c>
      <c r="F432" s="5" t="s">
        <v>280</v>
      </c>
      <c r="G432" s="6">
        <v>960000</v>
      </c>
      <c r="H432" s="183" t="s">
        <v>783</v>
      </c>
      <c r="I432" s="185" t="s">
        <v>97</v>
      </c>
      <c r="J432" s="135" t="s">
        <v>781</v>
      </c>
    </row>
    <row r="433" spans="1:11">
      <c r="A433" s="127">
        <v>96</v>
      </c>
      <c r="B433" s="49" t="s">
        <v>256</v>
      </c>
      <c r="C433" s="185" t="s">
        <v>25</v>
      </c>
      <c r="D433" s="5" t="s">
        <v>26</v>
      </c>
      <c r="E433" s="5" t="s">
        <v>170</v>
      </c>
      <c r="F433" s="5" t="s">
        <v>280</v>
      </c>
      <c r="G433" s="6">
        <v>720000</v>
      </c>
      <c r="H433" s="183" t="s">
        <v>783</v>
      </c>
      <c r="I433" s="185" t="s">
        <v>97</v>
      </c>
      <c r="J433" s="135" t="s">
        <v>781</v>
      </c>
    </row>
    <row r="434" spans="1:11">
      <c r="A434" s="127">
        <v>96</v>
      </c>
      <c r="B434" s="49" t="s">
        <v>256</v>
      </c>
      <c r="C434" s="185" t="s">
        <v>25</v>
      </c>
      <c r="D434" s="5" t="s">
        <v>26</v>
      </c>
      <c r="E434" s="5" t="s">
        <v>170</v>
      </c>
      <c r="F434" s="5" t="s">
        <v>280</v>
      </c>
      <c r="G434" s="6">
        <v>720000</v>
      </c>
      <c r="H434" s="183" t="s">
        <v>783</v>
      </c>
      <c r="I434" s="185" t="s">
        <v>97</v>
      </c>
      <c r="J434" s="135" t="s">
        <v>781</v>
      </c>
    </row>
    <row r="435" spans="1:11">
      <c r="A435" s="127">
        <v>96</v>
      </c>
      <c r="B435" s="49" t="s">
        <v>256</v>
      </c>
      <c r="C435" s="185" t="s">
        <v>174</v>
      </c>
      <c r="D435" s="5" t="s">
        <v>28</v>
      </c>
      <c r="E435" s="5" t="s">
        <v>175</v>
      </c>
      <c r="F435" s="5" t="s">
        <v>256</v>
      </c>
      <c r="G435" s="6">
        <v>520000</v>
      </c>
      <c r="H435" s="183" t="s">
        <v>783</v>
      </c>
      <c r="I435" s="185" t="s">
        <v>97</v>
      </c>
      <c r="J435" s="135" t="s">
        <v>781</v>
      </c>
    </row>
    <row r="436" spans="1:11">
      <c r="A436" s="127">
        <v>96</v>
      </c>
      <c r="B436" s="49" t="s">
        <v>256</v>
      </c>
      <c r="C436" s="185" t="s">
        <v>29</v>
      </c>
      <c r="D436" s="5" t="s">
        <v>144</v>
      </c>
      <c r="E436" s="5" t="s">
        <v>145</v>
      </c>
      <c r="F436" s="5" t="s">
        <v>281</v>
      </c>
      <c r="G436" s="6">
        <v>359471.75</v>
      </c>
      <c r="H436" s="183" t="s">
        <v>783</v>
      </c>
      <c r="I436" s="185" t="s">
        <v>97</v>
      </c>
      <c r="J436" s="135" t="s">
        <v>781</v>
      </c>
    </row>
    <row r="437" spans="1:11">
      <c r="A437" s="127">
        <v>96</v>
      </c>
      <c r="B437" s="49" t="s">
        <v>256</v>
      </c>
      <c r="C437" s="185" t="s">
        <v>29</v>
      </c>
      <c r="D437" s="5" t="s">
        <v>30</v>
      </c>
      <c r="E437" s="5" t="s">
        <v>183</v>
      </c>
      <c r="F437" s="5" t="s">
        <v>282</v>
      </c>
      <c r="G437" s="6">
        <v>25000</v>
      </c>
      <c r="H437" s="183" t="s">
        <v>783</v>
      </c>
      <c r="I437" s="185" t="s">
        <v>97</v>
      </c>
      <c r="J437" s="135" t="s">
        <v>781</v>
      </c>
    </row>
    <row r="438" spans="1:11">
      <c r="A438" s="127">
        <v>96</v>
      </c>
      <c r="B438" s="49" t="s">
        <v>256</v>
      </c>
      <c r="C438" s="185" t="s">
        <v>29</v>
      </c>
      <c r="D438" s="5" t="s">
        <v>30</v>
      </c>
      <c r="E438" s="5" t="s">
        <v>183</v>
      </c>
      <c r="F438" s="5" t="s">
        <v>283</v>
      </c>
      <c r="G438" s="6">
        <v>25000</v>
      </c>
      <c r="H438" s="183" t="s">
        <v>783</v>
      </c>
      <c r="I438" s="185" t="s">
        <v>97</v>
      </c>
      <c r="J438" s="135" t="s">
        <v>781</v>
      </c>
    </row>
    <row r="439" spans="1:11">
      <c r="A439" s="127">
        <v>96</v>
      </c>
      <c r="B439" s="49" t="s">
        <v>256</v>
      </c>
      <c r="C439" s="185" t="s">
        <v>29</v>
      </c>
      <c r="D439" s="5" t="s">
        <v>30</v>
      </c>
      <c r="E439" s="5" t="s">
        <v>284</v>
      </c>
      <c r="F439" s="5" t="s">
        <v>264</v>
      </c>
      <c r="G439" s="6">
        <v>17400</v>
      </c>
      <c r="H439" s="183" t="s">
        <v>783</v>
      </c>
      <c r="I439" s="185" t="s">
        <v>97</v>
      </c>
      <c r="J439" s="135" t="s">
        <v>781</v>
      </c>
    </row>
    <row r="440" spans="1:11">
      <c r="A440" s="127">
        <v>96</v>
      </c>
      <c r="B440" s="49" t="s">
        <v>256</v>
      </c>
      <c r="C440" s="185" t="s">
        <v>29</v>
      </c>
      <c r="D440" s="5" t="s">
        <v>30</v>
      </c>
      <c r="E440" s="5" t="s">
        <v>284</v>
      </c>
      <c r="F440" s="5" t="s">
        <v>285</v>
      </c>
      <c r="G440" s="6">
        <v>30700</v>
      </c>
      <c r="H440" s="183" t="s">
        <v>783</v>
      </c>
      <c r="I440" s="185" t="s">
        <v>97</v>
      </c>
      <c r="J440" s="135" t="s">
        <v>781</v>
      </c>
    </row>
    <row r="441" spans="1:11">
      <c r="A441" s="127">
        <v>96</v>
      </c>
      <c r="B441" s="49" t="s">
        <v>256</v>
      </c>
      <c r="C441" s="185" t="s">
        <v>29</v>
      </c>
      <c r="D441" s="5" t="s">
        <v>286</v>
      </c>
      <c r="E441" s="5" t="s">
        <v>287</v>
      </c>
      <c r="F441" s="5" t="s">
        <v>267</v>
      </c>
      <c r="G441" s="6">
        <v>125000</v>
      </c>
      <c r="H441" s="183" t="s">
        <v>783</v>
      </c>
      <c r="I441" s="185" t="s">
        <v>97</v>
      </c>
      <c r="J441" s="135" t="s">
        <v>781</v>
      </c>
    </row>
    <row r="442" spans="1:11">
      <c r="A442" s="127">
        <v>96</v>
      </c>
      <c r="B442" s="49" t="s">
        <v>256</v>
      </c>
      <c r="C442" s="185" t="s">
        <v>29</v>
      </c>
      <c r="D442" s="5" t="s">
        <v>288</v>
      </c>
      <c r="E442" s="5" t="s">
        <v>289</v>
      </c>
      <c r="F442" s="5" t="s">
        <v>269</v>
      </c>
      <c r="G442" s="6">
        <v>386900</v>
      </c>
      <c r="H442" s="183" t="s">
        <v>783</v>
      </c>
      <c r="I442" s="185" t="s">
        <v>97</v>
      </c>
      <c r="J442" s="135" t="s">
        <v>781</v>
      </c>
    </row>
    <row r="443" spans="1:11">
      <c r="A443" s="127">
        <v>96</v>
      </c>
      <c r="B443" s="49" t="s">
        <v>256</v>
      </c>
      <c r="C443" s="185" t="s">
        <v>29</v>
      </c>
      <c r="D443" s="5" t="s">
        <v>30</v>
      </c>
      <c r="E443" s="5" t="s">
        <v>284</v>
      </c>
      <c r="F443" s="5" t="s">
        <v>290</v>
      </c>
      <c r="G443" s="6">
        <v>23000</v>
      </c>
      <c r="H443" s="183" t="s">
        <v>783</v>
      </c>
      <c r="I443" s="185" t="s">
        <v>97</v>
      </c>
      <c r="J443" s="135" t="s">
        <v>781</v>
      </c>
    </row>
    <row r="444" spans="1:11">
      <c r="A444" s="127">
        <v>96</v>
      </c>
      <c r="B444" s="49" t="s">
        <v>256</v>
      </c>
      <c r="C444" s="185" t="s">
        <v>29</v>
      </c>
      <c r="D444" s="5" t="s">
        <v>30</v>
      </c>
      <c r="E444" s="5" t="s">
        <v>284</v>
      </c>
      <c r="F444" s="5" t="s">
        <v>291</v>
      </c>
      <c r="G444" s="6">
        <v>22000</v>
      </c>
      <c r="H444" s="183" t="s">
        <v>783</v>
      </c>
      <c r="I444" s="185" t="s">
        <v>97</v>
      </c>
      <c r="J444" s="135" t="s">
        <v>781</v>
      </c>
    </row>
    <row r="445" spans="1:11">
      <c r="A445" s="127">
        <v>96</v>
      </c>
      <c r="B445" s="49" t="s">
        <v>256</v>
      </c>
      <c r="C445" s="185" t="s">
        <v>29</v>
      </c>
      <c r="D445" s="5" t="s">
        <v>292</v>
      </c>
      <c r="E445" s="5" t="s">
        <v>196</v>
      </c>
      <c r="F445" s="5" t="s">
        <v>275</v>
      </c>
      <c r="G445" s="6">
        <v>400000</v>
      </c>
      <c r="H445" s="183" t="s">
        <v>783</v>
      </c>
      <c r="I445" s="185" t="s">
        <v>97</v>
      </c>
      <c r="J445" s="135" t="s">
        <v>781</v>
      </c>
    </row>
    <row r="446" spans="1:11">
      <c r="A446" s="127">
        <v>96</v>
      </c>
      <c r="B446" s="49" t="s">
        <v>256</v>
      </c>
      <c r="C446" s="185" t="s">
        <v>29</v>
      </c>
      <c r="D446" s="5" t="s">
        <v>293</v>
      </c>
      <c r="E446" s="5" t="s">
        <v>294</v>
      </c>
      <c r="F446" s="5" t="s">
        <v>275</v>
      </c>
      <c r="G446" s="6">
        <v>180000</v>
      </c>
      <c r="H446" s="183" t="s">
        <v>783</v>
      </c>
      <c r="I446" s="185" t="s">
        <v>97</v>
      </c>
      <c r="J446" s="135" t="s">
        <v>781</v>
      </c>
    </row>
    <row r="447" spans="1:11">
      <c r="A447" s="127">
        <v>96</v>
      </c>
      <c r="B447" s="49" t="s">
        <v>256</v>
      </c>
      <c r="C447" s="185" t="s">
        <v>29</v>
      </c>
      <c r="D447" s="5" t="s">
        <v>228</v>
      </c>
      <c r="E447" s="5" t="s">
        <v>295</v>
      </c>
      <c r="F447" s="5" t="s">
        <v>275</v>
      </c>
      <c r="G447" s="6">
        <v>15000</v>
      </c>
      <c r="H447" s="183" t="s">
        <v>783</v>
      </c>
      <c r="I447" s="185" t="s">
        <v>97</v>
      </c>
      <c r="J447" s="135" t="s">
        <v>781</v>
      </c>
    </row>
    <row r="448" spans="1:11" s="139" customFormat="1">
      <c r="A448" s="137">
        <v>97</v>
      </c>
      <c r="B448" s="138" t="s">
        <v>296</v>
      </c>
      <c r="C448" s="139" t="s">
        <v>18</v>
      </c>
      <c r="D448" s="139" t="s">
        <v>19</v>
      </c>
      <c r="E448" s="139" t="s">
        <v>261</v>
      </c>
      <c r="F448" s="139" t="s">
        <v>297</v>
      </c>
      <c r="G448" s="140">
        <v>65000</v>
      </c>
      <c r="H448" s="140" t="s">
        <v>138</v>
      </c>
      <c r="I448" s="139" t="s">
        <v>497</v>
      </c>
      <c r="J448" s="141" t="s">
        <v>781</v>
      </c>
      <c r="K448" s="239" t="s">
        <v>787</v>
      </c>
    </row>
    <row r="449" spans="1:11" s="139" customFormat="1">
      <c r="A449" s="137">
        <v>97</v>
      </c>
      <c r="B449" s="138" t="s">
        <v>296</v>
      </c>
      <c r="C449" s="139" t="s">
        <v>18</v>
      </c>
      <c r="D449" s="139" t="s">
        <v>19</v>
      </c>
      <c r="E449" s="139" t="s">
        <v>298</v>
      </c>
      <c r="F449" s="139" t="s">
        <v>297</v>
      </c>
      <c r="G449" s="140">
        <v>50000</v>
      </c>
      <c r="H449" s="140" t="s">
        <v>138</v>
      </c>
      <c r="I449" s="139" t="s">
        <v>497</v>
      </c>
      <c r="J449" s="141" t="s">
        <v>781</v>
      </c>
      <c r="K449" s="239"/>
    </row>
    <row r="450" spans="1:11" s="139" customFormat="1">
      <c r="A450" s="137">
        <v>97</v>
      </c>
      <c r="B450" s="138" t="s">
        <v>296</v>
      </c>
      <c r="C450" s="139" t="s">
        <v>18</v>
      </c>
      <c r="D450" s="139" t="s">
        <v>19</v>
      </c>
      <c r="E450" s="139" t="s">
        <v>299</v>
      </c>
      <c r="F450" s="139" t="s">
        <v>297</v>
      </c>
      <c r="G450" s="140">
        <v>60000</v>
      </c>
      <c r="H450" s="140" t="s">
        <v>138</v>
      </c>
      <c r="I450" s="139" t="s">
        <v>497</v>
      </c>
      <c r="J450" s="141" t="s">
        <v>781</v>
      </c>
      <c r="K450" s="239"/>
    </row>
    <row r="451" spans="1:11" s="139" customFormat="1">
      <c r="A451" s="137">
        <v>97</v>
      </c>
      <c r="B451" s="138" t="s">
        <v>296</v>
      </c>
      <c r="C451" s="139" t="s">
        <v>18</v>
      </c>
      <c r="D451" s="139" t="s">
        <v>19</v>
      </c>
      <c r="E451" s="139" t="s">
        <v>261</v>
      </c>
      <c r="F451" s="139" t="s">
        <v>297</v>
      </c>
      <c r="G451" s="140">
        <v>65000</v>
      </c>
      <c r="H451" s="140" t="s">
        <v>138</v>
      </c>
      <c r="I451" s="139" t="s">
        <v>497</v>
      </c>
      <c r="J451" s="141" t="s">
        <v>781</v>
      </c>
      <c r="K451" s="239"/>
    </row>
    <row r="452" spans="1:11" s="139" customFormat="1">
      <c r="A452" s="137">
        <v>97</v>
      </c>
      <c r="B452" s="138" t="s">
        <v>296</v>
      </c>
      <c r="C452" s="139" t="s">
        <v>18</v>
      </c>
      <c r="D452" s="139" t="s">
        <v>19</v>
      </c>
      <c r="E452" s="139" t="s">
        <v>299</v>
      </c>
      <c r="F452" s="139" t="s">
        <v>300</v>
      </c>
      <c r="G452" s="140">
        <v>100000</v>
      </c>
      <c r="H452" s="140" t="s">
        <v>138</v>
      </c>
      <c r="I452" s="139" t="s">
        <v>497</v>
      </c>
      <c r="J452" s="141" t="s">
        <v>781</v>
      </c>
      <c r="K452" s="239"/>
    </row>
    <row r="453" spans="1:11" s="139" customFormat="1">
      <c r="A453" s="137">
        <v>97</v>
      </c>
      <c r="B453" s="138" t="s">
        <v>296</v>
      </c>
      <c r="C453" s="139" t="s">
        <v>18</v>
      </c>
      <c r="D453" s="139" t="s">
        <v>19</v>
      </c>
      <c r="E453" s="139" t="s">
        <v>301</v>
      </c>
      <c r="F453" s="139" t="s">
        <v>302</v>
      </c>
      <c r="G453" s="140">
        <v>60000</v>
      </c>
      <c r="H453" s="140" t="s">
        <v>138</v>
      </c>
      <c r="I453" s="139" t="s">
        <v>497</v>
      </c>
      <c r="J453" s="141" t="s">
        <v>781</v>
      </c>
      <c r="K453" s="239"/>
    </row>
    <row r="454" spans="1:11" s="139" customFormat="1">
      <c r="A454" s="137">
        <v>97</v>
      </c>
      <c r="B454" s="138" t="s">
        <v>296</v>
      </c>
      <c r="C454" s="139" t="s">
        <v>18</v>
      </c>
      <c r="D454" s="139" t="s">
        <v>19</v>
      </c>
      <c r="E454" s="139" t="s">
        <v>303</v>
      </c>
      <c r="F454" s="139" t="s">
        <v>302</v>
      </c>
      <c r="G454" s="140">
        <v>100000</v>
      </c>
      <c r="H454" s="140" t="s">
        <v>138</v>
      </c>
      <c r="I454" s="139" t="s">
        <v>497</v>
      </c>
      <c r="J454" s="141" t="s">
        <v>781</v>
      </c>
      <c r="K454" s="239"/>
    </row>
    <row r="455" spans="1:11" s="139" customFormat="1">
      <c r="A455" s="137">
        <v>97</v>
      </c>
      <c r="B455" s="138" t="s">
        <v>296</v>
      </c>
      <c r="C455" s="139" t="s">
        <v>18</v>
      </c>
      <c r="D455" s="139" t="s">
        <v>19</v>
      </c>
      <c r="E455" s="139" t="s">
        <v>304</v>
      </c>
      <c r="F455" s="139" t="s">
        <v>302</v>
      </c>
      <c r="G455" s="140">
        <v>90000</v>
      </c>
      <c r="H455" s="140" t="s">
        <v>138</v>
      </c>
      <c r="I455" s="139" t="s">
        <v>497</v>
      </c>
      <c r="J455" s="141" t="s">
        <v>781</v>
      </c>
      <c r="K455" s="239"/>
    </row>
    <row r="456" spans="1:11" s="139" customFormat="1">
      <c r="A456" s="137">
        <v>97</v>
      </c>
      <c r="B456" s="138" t="s">
        <v>296</v>
      </c>
      <c r="C456" s="139" t="s">
        <v>18</v>
      </c>
      <c r="D456" s="139" t="s">
        <v>19</v>
      </c>
      <c r="E456" s="139" t="s">
        <v>305</v>
      </c>
      <c r="F456" s="139" t="s">
        <v>302</v>
      </c>
      <c r="G456" s="140">
        <v>100000</v>
      </c>
      <c r="H456" s="140" t="s">
        <v>138</v>
      </c>
      <c r="I456" s="139" t="s">
        <v>497</v>
      </c>
      <c r="J456" s="141" t="s">
        <v>781</v>
      </c>
      <c r="K456" s="239"/>
    </row>
    <row r="457" spans="1:11" s="139" customFormat="1">
      <c r="A457" s="137">
        <v>97</v>
      </c>
      <c r="B457" s="138" t="s">
        <v>296</v>
      </c>
      <c r="C457" s="139" t="s">
        <v>18</v>
      </c>
      <c r="D457" s="139" t="s">
        <v>19</v>
      </c>
      <c r="E457" s="139" t="s">
        <v>306</v>
      </c>
      <c r="F457" s="139" t="s">
        <v>302</v>
      </c>
      <c r="G457" s="140">
        <v>100000</v>
      </c>
      <c r="H457" s="140" t="s">
        <v>138</v>
      </c>
      <c r="I457" s="139" t="s">
        <v>497</v>
      </c>
      <c r="J457" s="141" t="s">
        <v>781</v>
      </c>
      <c r="K457" s="239"/>
    </row>
    <row r="458" spans="1:11" s="139" customFormat="1">
      <c r="A458" s="137">
        <v>97</v>
      </c>
      <c r="B458" s="138" t="s">
        <v>296</v>
      </c>
      <c r="C458" s="139" t="s">
        <v>18</v>
      </c>
      <c r="D458" s="139" t="s">
        <v>19</v>
      </c>
      <c r="E458" s="139" t="s">
        <v>304</v>
      </c>
      <c r="F458" s="139" t="s">
        <v>302</v>
      </c>
      <c r="G458" s="140">
        <v>100000</v>
      </c>
      <c r="H458" s="140" t="s">
        <v>138</v>
      </c>
      <c r="I458" s="139" t="s">
        <v>497</v>
      </c>
      <c r="J458" s="141" t="s">
        <v>781</v>
      </c>
      <c r="K458" s="239"/>
    </row>
    <row r="459" spans="1:11" s="139" customFormat="1">
      <c r="A459" s="137">
        <v>97</v>
      </c>
      <c r="B459" s="138" t="s">
        <v>296</v>
      </c>
      <c r="C459" s="139" t="s">
        <v>25</v>
      </c>
      <c r="D459" s="139" t="s">
        <v>307</v>
      </c>
      <c r="E459" s="139" t="s">
        <v>308</v>
      </c>
      <c r="F459" s="139" t="s">
        <v>297</v>
      </c>
      <c r="G459" s="140">
        <v>440000</v>
      </c>
      <c r="H459" s="140" t="s">
        <v>138</v>
      </c>
      <c r="I459" s="139" t="s">
        <v>497</v>
      </c>
      <c r="J459" s="141" t="s">
        <v>781</v>
      </c>
      <c r="K459" s="239"/>
    </row>
    <row r="460" spans="1:11" s="139" customFormat="1">
      <c r="A460" s="137">
        <v>97</v>
      </c>
      <c r="B460" s="138" t="s">
        <v>296</v>
      </c>
      <c r="C460" s="139" t="s">
        <v>25</v>
      </c>
      <c r="D460" s="139" t="s">
        <v>307</v>
      </c>
      <c r="E460" s="139" t="s">
        <v>308</v>
      </c>
      <c r="F460" s="139" t="s">
        <v>297</v>
      </c>
      <c r="G460" s="140">
        <v>200000</v>
      </c>
      <c r="H460" s="140" t="s">
        <v>138</v>
      </c>
      <c r="I460" s="139" t="s">
        <v>497</v>
      </c>
      <c r="J460" s="141" t="s">
        <v>781</v>
      </c>
      <c r="K460" s="239"/>
    </row>
    <row r="461" spans="1:11" s="139" customFormat="1">
      <c r="A461" s="137">
        <v>97</v>
      </c>
      <c r="B461" s="138" t="s">
        <v>296</v>
      </c>
      <c r="C461" s="139" t="s">
        <v>25</v>
      </c>
      <c r="D461" s="139" t="s">
        <v>307</v>
      </c>
      <c r="E461" s="139" t="s">
        <v>308</v>
      </c>
      <c r="F461" s="139" t="s">
        <v>297</v>
      </c>
      <c r="G461" s="140">
        <v>200000</v>
      </c>
      <c r="H461" s="140" t="s">
        <v>138</v>
      </c>
      <c r="I461" s="139" t="s">
        <v>497</v>
      </c>
      <c r="J461" s="141" t="s">
        <v>781</v>
      </c>
      <c r="K461" s="239"/>
    </row>
    <row r="462" spans="1:11" s="139" customFormat="1">
      <c r="A462" s="137">
        <v>97</v>
      </c>
      <c r="B462" s="138" t="s">
        <v>296</v>
      </c>
      <c r="C462" s="139" t="s">
        <v>25</v>
      </c>
      <c r="D462" s="139" t="s">
        <v>307</v>
      </c>
      <c r="E462" s="139" t="s">
        <v>308</v>
      </c>
      <c r="F462" s="139" t="s">
        <v>297</v>
      </c>
      <c r="G462" s="140">
        <v>280000</v>
      </c>
      <c r="H462" s="140" t="s">
        <v>138</v>
      </c>
      <c r="I462" s="139" t="s">
        <v>497</v>
      </c>
      <c r="J462" s="141" t="s">
        <v>781</v>
      </c>
      <c r="K462" s="239"/>
    </row>
    <row r="463" spans="1:11" s="139" customFormat="1">
      <c r="A463" s="137">
        <v>97</v>
      </c>
      <c r="B463" s="138" t="s">
        <v>296</v>
      </c>
      <c r="C463" s="139" t="s">
        <v>25</v>
      </c>
      <c r="D463" s="139" t="s">
        <v>307</v>
      </c>
      <c r="E463" s="139" t="s">
        <v>308</v>
      </c>
      <c r="F463" s="139" t="s">
        <v>297</v>
      </c>
      <c r="G463" s="140">
        <v>280000</v>
      </c>
      <c r="H463" s="140" t="s">
        <v>138</v>
      </c>
      <c r="I463" s="139" t="s">
        <v>497</v>
      </c>
      <c r="J463" s="141" t="s">
        <v>781</v>
      </c>
      <c r="K463" s="239"/>
    </row>
    <row r="464" spans="1:11" s="139" customFormat="1">
      <c r="A464" s="137">
        <v>97</v>
      </c>
      <c r="B464" s="138" t="s">
        <v>296</v>
      </c>
      <c r="C464" s="139" t="s">
        <v>25</v>
      </c>
      <c r="D464" s="139" t="s">
        <v>33</v>
      </c>
      <c r="E464" s="139" t="s">
        <v>309</v>
      </c>
      <c r="F464" s="139" t="s">
        <v>310</v>
      </c>
      <c r="G464" s="140">
        <v>7200000</v>
      </c>
      <c r="H464" s="140" t="s">
        <v>138</v>
      </c>
      <c r="I464" s="139" t="s">
        <v>497</v>
      </c>
      <c r="J464" s="141" t="s">
        <v>781</v>
      </c>
      <c r="K464" s="239"/>
    </row>
    <row r="465" spans="1:11" s="139" customFormat="1">
      <c r="A465" s="137">
        <v>97</v>
      </c>
      <c r="B465" s="138" t="s">
        <v>296</v>
      </c>
      <c r="C465" s="139" t="s">
        <v>25</v>
      </c>
      <c r="D465" s="139" t="s">
        <v>33</v>
      </c>
      <c r="E465" s="139" t="s">
        <v>170</v>
      </c>
      <c r="F465" s="139" t="s">
        <v>310</v>
      </c>
      <c r="G465" s="140">
        <v>390000</v>
      </c>
      <c r="H465" s="140" t="s">
        <v>138</v>
      </c>
      <c r="I465" s="139" t="s">
        <v>497</v>
      </c>
      <c r="J465" s="141" t="s">
        <v>781</v>
      </c>
      <c r="K465" s="239"/>
    </row>
    <row r="466" spans="1:11" s="139" customFormat="1">
      <c r="A466" s="137">
        <v>97</v>
      </c>
      <c r="B466" s="138" t="s">
        <v>296</v>
      </c>
      <c r="C466" s="139" t="s">
        <v>25</v>
      </c>
      <c r="D466" s="139" t="s">
        <v>33</v>
      </c>
      <c r="E466" s="139" t="s">
        <v>170</v>
      </c>
      <c r="F466" s="139" t="s">
        <v>310</v>
      </c>
      <c r="G466" s="140">
        <v>390000</v>
      </c>
      <c r="H466" s="140" t="s">
        <v>138</v>
      </c>
      <c r="I466" s="139" t="s">
        <v>497</v>
      </c>
      <c r="J466" s="141" t="s">
        <v>781</v>
      </c>
      <c r="K466" s="239"/>
    </row>
    <row r="467" spans="1:11" s="139" customFormat="1">
      <c r="A467" s="137">
        <v>97</v>
      </c>
      <c r="B467" s="138" t="s">
        <v>296</v>
      </c>
      <c r="C467" s="139" t="s">
        <v>25</v>
      </c>
      <c r="D467" s="139" t="s">
        <v>33</v>
      </c>
      <c r="E467" s="139" t="s">
        <v>311</v>
      </c>
      <c r="F467" s="139" t="s">
        <v>310</v>
      </c>
      <c r="G467" s="140">
        <v>1230000</v>
      </c>
      <c r="H467" s="140" t="s">
        <v>138</v>
      </c>
      <c r="I467" s="139" t="s">
        <v>497</v>
      </c>
      <c r="J467" s="141" t="s">
        <v>781</v>
      </c>
      <c r="K467" s="239"/>
    </row>
    <row r="468" spans="1:11" s="139" customFormat="1">
      <c r="A468" s="137">
        <v>97</v>
      </c>
      <c r="B468" s="138" t="s">
        <v>296</v>
      </c>
      <c r="C468" s="139" t="s">
        <v>25</v>
      </c>
      <c r="D468" s="139" t="s">
        <v>33</v>
      </c>
      <c r="E468" s="139" t="s">
        <v>312</v>
      </c>
      <c r="F468" s="139" t="s">
        <v>313</v>
      </c>
      <c r="G468" s="140">
        <v>1350000</v>
      </c>
      <c r="H468" s="140" t="s">
        <v>138</v>
      </c>
      <c r="I468" s="139" t="s">
        <v>497</v>
      </c>
      <c r="J468" s="141" t="s">
        <v>781</v>
      </c>
      <c r="K468" s="239"/>
    </row>
    <row r="469" spans="1:11" s="139" customFormat="1">
      <c r="A469" s="137">
        <v>97</v>
      </c>
      <c r="B469" s="138" t="s">
        <v>296</v>
      </c>
      <c r="C469" s="139" t="s">
        <v>25</v>
      </c>
      <c r="D469" s="139" t="s">
        <v>314</v>
      </c>
      <c r="E469" s="139" t="s">
        <v>315</v>
      </c>
      <c r="F469" s="139" t="s">
        <v>316</v>
      </c>
      <c r="G469" s="140">
        <v>7200000</v>
      </c>
      <c r="H469" s="140" t="s">
        <v>138</v>
      </c>
      <c r="I469" s="139" t="s">
        <v>497</v>
      </c>
      <c r="J469" s="141" t="s">
        <v>781</v>
      </c>
      <c r="K469" s="239"/>
    </row>
    <row r="470" spans="1:11" s="139" customFormat="1">
      <c r="A470" s="137">
        <v>97</v>
      </c>
      <c r="B470" s="138" t="s">
        <v>296</v>
      </c>
      <c r="C470" s="139" t="s">
        <v>174</v>
      </c>
      <c r="D470" s="139" t="s">
        <v>28</v>
      </c>
      <c r="E470" s="139" t="s">
        <v>175</v>
      </c>
      <c r="F470" s="139" t="s">
        <v>285</v>
      </c>
      <c r="G470" s="140">
        <v>530000</v>
      </c>
      <c r="H470" s="140" t="s">
        <v>138</v>
      </c>
      <c r="I470" s="139" t="s">
        <v>497</v>
      </c>
      <c r="J470" s="141" t="s">
        <v>781</v>
      </c>
      <c r="K470" s="239"/>
    </row>
    <row r="471" spans="1:11" s="139" customFormat="1">
      <c r="A471" s="137">
        <v>97</v>
      </c>
      <c r="B471" s="138" t="s">
        <v>296</v>
      </c>
      <c r="C471" s="139" t="s">
        <v>29</v>
      </c>
      <c r="D471" s="139" t="s">
        <v>292</v>
      </c>
      <c r="E471" s="139" t="s">
        <v>317</v>
      </c>
      <c r="F471" s="139" t="s">
        <v>285</v>
      </c>
      <c r="G471" s="140">
        <v>1600000</v>
      </c>
      <c r="H471" s="140" t="s">
        <v>138</v>
      </c>
      <c r="I471" s="139" t="s">
        <v>497</v>
      </c>
      <c r="J471" s="141" t="s">
        <v>781</v>
      </c>
      <c r="K471" s="239"/>
    </row>
    <row r="472" spans="1:11" s="139" customFormat="1">
      <c r="A472" s="137">
        <v>97</v>
      </c>
      <c r="B472" s="138" t="s">
        <v>296</v>
      </c>
      <c r="C472" s="139" t="s">
        <v>29</v>
      </c>
      <c r="D472" s="139" t="s">
        <v>30</v>
      </c>
      <c r="E472" s="139" t="s">
        <v>284</v>
      </c>
      <c r="F472" s="139" t="s">
        <v>267</v>
      </c>
      <c r="G472" s="140">
        <v>22000</v>
      </c>
      <c r="H472" s="140" t="s">
        <v>138</v>
      </c>
      <c r="I472" s="139" t="s">
        <v>497</v>
      </c>
      <c r="J472" s="141" t="s">
        <v>781</v>
      </c>
      <c r="K472" s="239"/>
    </row>
    <row r="473" spans="1:11" s="139" customFormat="1">
      <c r="A473" s="137">
        <v>97</v>
      </c>
      <c r="B473" s="138" t="s">
        <v>296</v>
      </c>
      <c r="C473" s="139" t="s">
        <v>29</v>
      </c>
      <c r="D473" s="139" t="s">
        <v>318</v>
      </c>
      <c r="E473" s="139" t="s">
        <v>319</v>
      </c>
      <c r="F473" s="139" t="s">
        <v>320</v>
      </c>
      <c r="G473" s="140">
        <v>515000</v>
      </c>
      <c r="H473" s="140" t="s">
        <v>138</v>
      </c>
      <c r="I473" s="139" t="s">
        <v>497</v>
      </c>
      <c r="J473" s="141" t="s">
        <v>781</v>
      </c>
      <c r="K473" s="239"/>
    </row>
    <row r="474" spans="1:11" s="139" customFormat="1">
      <c r="A474" s="137">
        <v>97</v>
      </c>
      <c r="B474" s="138" t="s">
        <v>296</v>
      </c>
      <c r="C474" s="139" t="s">
        <v>29</v>
      </c>
      <c r="D474" s="139" t="s">
        <v>321</v>
      </c>
      <c r="E474" s="139" t="s">
        <v>322</v>
      </c>
      <c r="F474" s="139" t="s">
        <v>320</v>
      </c>
      <c r="G474" s="140">
        <v>445000</v>
      </c>
      <c r="H474" s="140" t="s">
        <v>138</v>
      </c>
      <c r="I474" s="139" t="s">
        <v>497</v>
      </c>
      <c r="J474" s="141" t="s">
        <v>781</v>
      </c>
      <c r="K474" s="239"/>
    </row>
    <row r="475" spans="1:11" s="139" customFormat="1">
      <c r="A475" s="137">
        <v>97</v>
      </c>
      <c r="B475" s="138" t="s">
        <v>296</v>
      </c>
      <c r="C475" s="139" t="s">
        <v>29</v>
      </c>
      <c r="D475" s="139" t="s">
        <v>30</v>
      </c>
      <c r="E475" s="139" t="s">
        <v>284</v>
      </c>
      <c r="F475" s="139" t="s">
        <v>297</v>
      </c>
      <c r="G475" s="140">
        <v>36500</v>
      </c>
      <c r="H475" s="140" t="s">
        <v>138</v>
      </c>
      <c r="I475" s="139" t="s">
        <v>497</v>
      </c>
      <c r="J475" s="141" t="s">
        <v>781</v>
      </c>
      <c r="K475" s="239"/>
    </row>
    <row r="476" spans="1:11" s="139" customFormat="1">
      <c r="A476" s="137">
        <v>97</v>
      </c>
      <c r="B476" s="138" t="s">
        <v>296</v>
      </c>
      <c r="C476" s="139" t="s">
        <v>29</v>
      </c>
      <c r="D476" s="139" t="s">
        <v>238</v>
      </c>
      <c r="E476" s="139" t="s">
        <v>323</v>
      </c>
      <c r="F476" s="139" t="s">
        <v>324</v>
      </c>
      <c r="G476" s="140">
        <v>3901500</v>
      </c>
      <c r="H476" s="140" t="s">
        <v>138</v>
      </c>
      <c r="I476" s="139" t="s">
        <v>497</v>
      </c>
      <c r="J476" s="141" t="s">
        <v>781</v>
      </c>
      <c r="K476" s="239"/>
    </row>
    <row r="477" spans="1:11" s="139" customFormat="1">
      <c r="A477" s="137">
        <v>97</v>
      </c>
      <c r="B477" s="138" t="s">
        <v>296</v>
      </c>
      <c r="C477" s="139" t="s">
        <v>29</v>
      </c>
      <c r="D477" s="139" t="s">
        <v>228</v>
      </c>
      <c r="E477" s="139" t="s">
        <v>325</v>
      </c>
      <c r="F477" s="139" t="s">
        <v>326</v>
      </c>
      <c r="G477" s="140">
        <v>5000</v>
      </c>
      <c r="H477" s="140" t="s">
        <v>138</v>
      </c>
      <c r="I477" s="139" t="s">
        <v>497</v>
      </c>
      <c r="J477" s="141" t="s">
        <v>781</v>
      </c>
      <c r="K477" s="239"/>
    </row>
    <row r="478" spans="1:11" s="139" customFormat="1">
      <c r="A478" s="137">
        <v>97</v>
      </c>
      <c r="B478" s="138" t="s">
        <v>296</v>
      </c>
      <c r="C478" s="139" t="s">
        <v>29</v>
      </c>
      <c r="D478" s="139" t="s">
        <v>238</v>
      </c>
      <c r="E478" s="139" t="s">
        <v>323</v>
      </c>
      <c r="F478" s="139" t="s">
        <v>327</v>
      </c>
      <c r="G478" s="140">
        <v>705000</v>
      </c>
      <c r="H478" s="140" t="s">
        <v>138</v>
      </c>
      <c r="I478" s="139" t="s">
        <v>497</v>
      </c>
      <c r="J478" s="141" t="s">
        <v>781</v>
      </c>
      <c r="K478" s="239"/>
    </row>
    <row r="479" spans="1:11">
      <c r="A479" s="127">
        <v>98</v>
      </c>
      <c r="B479" s="49" t="s">
        <v>328</v>
      </c>
      <c r="C479" s="185" t="s">
        <v>18</v>
      </c>
      <c r="D479" s="5" t="s">
        <v>19</v>
      </c>
      <c r="E479" s="5" t="s">
        <v>329</v>
      </c>
      <c r="F479" s="5" t="s">
        <v>328</v>
      </c>
      <c r="G479" s="6">
        <v>170000</v>
      </c>
      <c r="H479" s="183" t="s">
        <v>783</v>
      </c>
      <c r="I479" s="185" t="s">
        <v>97</v>
      </c>
      <c r="J479" s="135" t="s">
        <v>781</v>
      </c>
    </row>
    <row r="480" spans="1:11">
      <c r="A480" s="127">
        <v>98</v>
      </c>
      <c r="B480" s="49" t="s">
        <v>328</v>
      </c>
      <c r="C480" s="185" t="s">
        <v>18</v>
      </c>
      <c r="D480" s="5" t="s">
        <v>19</v>
      </c>
      <c r="E480" s="5" t="s">
        <v>330</v>
      </c>
      <c r="F480" s="5" t="s">
        <v>331</v>
      </c>
      <c r="G480" s="6">
        <v>170000</v>
      </c>
      <c r="H480" s="183" t="s">
        <v>783</v>
      </c>
      <c r="I480" s="185" t="s">
        <v>97</v>
      </c>
      <c r="J480" s="135" t="s">
        <v>781</v>
      </c>
    </row>
    <row r="481" spans="1:10">
      <c r="A481" s="127">
        <v>98</v>
      </c>
      <c r="B481" s="49" t="s">
        <v>328</v>
      </c>
      <c r="C481" s="185" t="s">
        <v>18</v>
      </c>
      <c r="D481" s="5" t="s">
        <v>19</v>
      </c>
      <c r="E481" s="5" t="s">
        <v>329</v>
      </c>
      <c r="F481" s="5" t="s">
        <v>332</v>
      </c>
      <c r="G481" s="6">
        <v>174000</v>
      </c>
      <c r="H481" s="183" t="s">
        <v>783</v>
      </c>
      <c r="I481" s="185" t="s">
        <v>97</v>
      </c>
      <c r="J481" s="135" t="s">
        <v>781</v>
      </c>
    </row>
    <row r="482" spans="1:10">
      <c r="A482" s="127">
        <v>98</v>
      </c>
      <c r="B482" s="49" t="s">
        <v>328</v>
      </c>
      <c r="C482" s="185" t="s">
        <v>18</v>
      </c>
      <c r="D482" s="5" t="s">
        <v>19</v>
      </c>
      <c r="E482" s="5" t="s">
        <v>329</v>
      </c>
      <c r="F482" s="5" t="s">
        <v>333</v>
      </c>
      <c r="G482" s="6">
        <v>170000</v>
      </c>
      <c r="H482" s="183" t="s">
        <v>783</v>
      </c>
      <c r="I482" s="185" t="s">
        <v>97</v>
      </c>
      <c r="J482" s="135" t="s">
        <v>781</v>
      </c>
    </row>
    <row r="483" spans="1:10">
      <c r="A483" s="127">
        <v>98</v>
      </c>
      <c r="B483" s="49" t="s">
        <v>328</v>
      </c>
      <c r="C483" s="185" t="s">
        <v>18</v>
      </c>
      <c r="D483" s="5" t="s">
        <v>19</v>
      </c>
      <c r="E483" s="5" t="s">
        <v>329</v>
      </c>
      <c r="F483" s="5" t="s">
        <v>334</v>
      </c>
      <c r="G483" s="6">
        <v>170000</v>
      </c>
      <c r="H483" s="183" t="s">
        <v>783</v>
      </c>
      <c r="I483" s="185" t="s">
        <v>97</v>
      </c>
      <c r="J483" s="135" t="s">
        <v>781</v>
      </c>
    </row>
    <row r="484" spans="1:10">
      <c r="A484" s="127">
        <v>98</v>
      </c>
      <c r="B484" s="49" t="s">
        <v>328</v>
      </c>
      <c r="C484" s="185" t="s">
        <v>18</v>
      </c>
      <c r="D484" s="5" t="s">
        <v>19</v>
      </c>
      <c r="E484" s="5" t="s">
        <v>335</v>
      </c>
      <c r="F484" s="5" t="s">
        <v>336</v>
      </c>
      <c r="G484" s="6">
        <v>108000</v>
      </c>
      <c r="H484" s="183" t="s">
        <v>783</v>
      </c>
      <c r="I484" s="185" t="s">
        <v>97</v>
      </c>
      <c r="J484" s="135" t="s">
        <v>781</v>
      </c>
    </row>
    <row r="485" spans="1:10">
      <c r="A485" s="127">
        <v>98</v>
      </c>
      <c r="B485" s="49" t="s">
        <v>328</v>
      </c>
      <c r="C485" s="185" t="s">
        <v>18</v>
      </c>
      <c r="D485" s="5" t="s">
        <v>24</v>
      </c>
      <c r="E485" s="5" t="s">
        <v>167</v>
      </c>
      <c r="F485" s="5" t="s">
        <v>336</v>
      </c>
      <c r="G485" s="6">
        <v>28000</v>
      </c>
      <c r="H485" s="183" t="s">
        <v>783</v>
      </c>
      <c r="I485" s="185" t="s">
        <v>97</v>
      </c>
      <c r="J485" s="135" t="s">
        <v>781</v>
      </c>
    </row>
    <row r="486" spans="1:10">
      <c r="A486" s="127">
        <v>98</v>
      </c>
      <c r="B486" s="49" t="s">
        <v>328</v>
      </c>
      <c r="C486" s="185" t="s">
        <v>25</v>
      </c>
      <c r="D486" s="5" t="s">
        <v>26</v>
      </c>
      <c r="E486" s="5" t="s">
        <v>170</v>
      </c>
      <c r="F486" s="5" t="s">
        <v>334</v>
      </c>
      <c r="G486" s="6">
        <v>960000</v>
      </c>
      <c r="H486" s="183" t="s">
        <v>783</v>
      </c>
      <c r="I486" s="185" t="s">
        <v>97</v>
      </c>
      <c r="J486" s="135" t="s">
        <v>781</v>
      </c>
    </row>
    <row r="487" spans="1:10">
      <c r="A487" s="127">
        <v>98</v>
      </c>
      <c r="B487" s="49" t="s">
        <v>328</v>
      </c>
      <c r="C487" s="185" t="s">
        <v>25</v>
      </c>
      <c r="D487" s="5" t="s">
        <v>26</v>
      </c>
      <c r="E487" s="5" t="s">
        <v>170</v>
      </c>
      <c r="F487" s="5" t="s">
        <v>334</v>
      </c>
      <c r="G487" s="6">
        <v>720000</v>
      </c>
      <c r="H487" s="183" t="s">
        <v>783</v>
      </c>
      <c r="I487" s="185" t="s">
        <v>97</v>
      </c>
      <c r="J487" s="135" t="s">
        <v>781</v>
      </c>
    </row>
    <row r="488" spans="1:10">
      <c r="A488" s="127">
        <v>98</v>
      </c>
      <c r="B488" s="49" t="s">
        <v>328</v>
      </c>
      <c r="C488" s="185" t="s">
        <v>25</v>
      </c>
      <c r="D488" s="5" t="s">
        <v>26</v>
      </c>
      <c r="E488" s="5" t="s">
        <v>170</v>
      </c>
      <c r="F488" s="5" t="s">
        <v>334</v>
      </c>
      <c r="G488" s="6">
        <v>720000</v>
      </c>
      <c r="H488" s="183" t="s">
        <v>783</v>
      </c>
      <c r="I488" s="185" t="s">
        <v>97</v>
      </c>
      <c r="J488" s="135" t="s">
        <v>781</v>
      </c>
    </row>
    <row r="489" spans="1:10">
      <c r="A489" s="127">
        <v>98</v>
      </c>
      <c r="B489" s="49" t="s">
        <v>328</v>
      </c>
      <c r="C489" s="185" t="s">
        <v>174</v>
      </c>
      <c r="D489" s="5" t="s">
        <v>28</v>
      </c>
      <c r="E489" s="5" t="s">
        <v>175</v>
      </c>
      <c r="F489" s="5" t="s">
        <v>328</v>
      </c>
      <c r="G489" s="6">
        <v>550000</v>
      </c>
      <c r="H489" s="183" t="s">
        <v>783</v>
      </c>
      <c r="I489" s="185" t="s">
        <v>97</v>
      </c>
      <c r="J489" s="135" t="s">
        <v>781</v>
      </c>
    </row>
    <row r="490" spans="1:10">
      <c r="A490" s="127">
        <v>98</v>
      </c>
      <c r="B490" s="49" t="s">
        <v>328</v>
      </c>
      <c r="C490" s="185" t="s">
        <v>29</v>
      </c>
      <c r="D490" s="5" t="s">
        <v>337</v>
      </c>
      <c r="E490" s="5" t="s">
        <v>338</v>
      </c>
      <c r="F490" s="5" t="s">
        <v>339</v>
      </c>
      <c r="G490" s="6">
        <v>130000</v>
      </c>
      <c r="H490" s="183" t="s">
        <v>783</v>
      </c>
      <c r="I490" s="185" t="s">
        <v>97</v>
      </c>
      <c r="J490" s="135" t="s">
        <v>781</v>
      </c>
    </row>
    <row r="491" spans="1:10">
      <c r="A491" s="127">
        <v>98</v>
      </c>
      <c r="B491" s="49" t="s">
        <v>328</v>
      </c>
      <c r="C491" s="185" t="s">
        <v>29</v>
      </c>
      <c r="D491" s="5" t="s">
        <v>340</v>
      </c>
      <c r="E491" s="5" t="s">
        <v>341</v>
      </c>
      <c r="F491" s="5" t="s">
        <v>316</v>
      </c>
      <c r="G491" s="6">
        <v>80000</v>
      </c>
      <c r="H491" s="183" t="s">
        <v>783</v>
      </c>
      <c r="I491" s="185" t="s">
        <v>97</v>
      </c>
      <c r="J491" s="135" t="s">
        <v>781</v>
      </c>
    </row>
    <row r="492" spans="1:10">
      <c r="A492" s="127">
        <v>98</v>
      </c>
      <c r="B492" s="49" t="s">
        <v>328</v>
      </c>
      <c r="C492" s="185" t="s">
        <v>29</v>
      </c>
      <c r="D492" s="5" t="s">
        <v>30</v>
      </c>
      <c r="E492" s="5" t="s">
        <v>284</v>
      </c>
      <c r="F492" s="5" t="s">
        <v>333</v>
      </c>
      <c r="G492" s="6">
        <v>28500</v>
      </c>
      <c r="H492" s="183" t="s">
        <v>783</v>
      </c>
      <c r="I492" s="185" t="s">
        <v>97</v>
      </c>
      <c r="J492" s="135" t="s">
        <v>781</v>
      </c>
    </row>
    <row r="493" spans="1:10">
      <c r="A493" s="127">
        <v>98</v>
      </c>
      <c r="B493" s="49" t="s">
        <v>328</v>
      </c>
      <c r="C493" s="185" t="s">
        <v>29</v>
      </c>
      <c r="D493" s="5" t="s">
        <v>30</v>
      </c>
      <c r="E493" s="5" t="s">
        <v>183</v>
      </c>
      <c r="F493" s="5" t="s">
        <v>342</v>
      </c>
      <c r="G493" s="6">
        <v>30000</v>
      </c>
      <c r="H493" s="183" t="s">
        <v>783</v>
      </c>
      <c r="I493" s="185" t="s">
        <v>97</v>
      </c>
      <c r="J493" s="135" t="s">
        <v>781</v>
      </c>
    </row>
    <row r="494" spans="1:10">
      <c r="A494" s="127">
        <v>98</v>
      </c>
      <c r="B494" s="49" t="s">
        <v>328</v>
      </c>
      <c r="C494" s="185" t="s">
        <v>29</v>
      </c>
      <c r="D494" s="5" t="s">
        <v>343</v>
      </c>
      <c r="E494" s="5" t="s">
        <v>341</v>
      </c>
      <c r="F494" s="5" t="s">
        <v>344</v>
      </c>
      <c r="G494" s="6">
        <v>350000</v>
      </c>
      <c r="H494" s="183" t="s">
        <v>783</v>
      </c>
      <c r="I494" s="185" t="s">
        <v>97</v>
      </c>
      <c r="J494" s="135" t="s">
        <v>781</v>
      </c>
    </row>
    <row r="495" spans="1:10">
      <c r="A495" s="127">
        <v>98</v>
      </c>
      <c r="B495" s="49" t="s">
        <v>328</v>
      </c>
      <c r="C495" s="185" t="s">
        <v>29</v>
      </c>
      <c r="D495" s="5" t="s">
        <v>30</v>
      </c>
      <c r="E495" s="5" t="s">
        <v>284</v>
      </c>
      <c r="F495" s="5" t="s">
        <v>344</v>
      </c>
      <c r="G495" s="6">
        <v>20400</v>
      </c>
      <c r="H495" s="183" t="s">
        <v>783</v>
      </c>
      <c r="I495" s="185" t="s">
        <v>97</v>
      </c>
      <c r="J495" s="135" t="s">
        <v>781</v>
      </c>
    </row>
    <row r="496" spans="1:10">
      <c r="A496" s="127">
        <v>98</v>
      </c>
      <c r="B496" s="49" t="s">
        <v>328</v>
      </c>
      <c r="C496" s="185" t="s">
        <v>29</v>
      </c>
      <c r="D496" s="5" t="s">
        <v>39</v>
      </c>
      <c r="E496" s="5" t="s">
        <v>184</v>
      </c>
      <c r="F496" s="5" t="s">
        <v>336</v>
      </c>
      <c r="G496" s="6">
        <v>61100</v>
      </c>
      <c r="H496" s="183" t="s">
        <v>783</v>
      </c>
      <c r="I496" s="185" t="s">
        <v>97</v>
      </c>
      <c r="J496" s="135" t="s">
        <v>781</v>
      </c>
    </row>
    <row r="497" spans="1:11" s="139" customFormat="1">
      <c r="A497" s="137">
        <v>99</v>
      </c>
      <c r="B497" s="138" t="s">
        <v>316</v>
      </c>
      <c r="C497" s="139" t="s">
        <v>18</v>
      </c>
      <c r="D497" s="139" t="s">
        <v>19</v>
      </c>
      <c r="E497" s="139" t="s">
        <v>261</v>
      </c>
      <c r="F497" s="139" t="s">
        <v>345</v>
      </c>
      <c r="G497" s="140">
        <v>50000</v>
      </c>
      <c r="H497" s="140" t="s">
        <v>138</v>
      </c>
      <c r="I497" s="139" t="s">
        <v>497</v>
      </c>
      <c r="J497" s="141" t="s">
        <v>781</v>
      </c>
      <c r="K497" s="239" t="s">
        <v>787</v>
      </c>
    </row>
    <row r="498" spans="1:11" s="139" customFormat="1">
      <c r="A498" s="137">
        <v>99</v>
      </c>
      <c r="B498" s="138" t="s">
        <v>316</v>
      </c>
      <c r="C498" s="139" t="s">
        <v>18</v>
      </c>
      <c r="D498" s="139" t="s">
        <v>19</v>
      </c>
      <c r="E498" s="139" t="s">
        <v>298</v>
      </c>
      <c r="F498" s="139" t="s">
        <v>345</v>
      </c>
      <c r="G498" s="140">
        <v>50000</v>
      </c>
      <c r="H498" s="140" t="s">
        <v>138</v>
      </c>
      <c r="I498" s="139" t="s">
        <v>497</v>
      </c>
      <c r="J498" s="141" t="s">
        <v>781</v>
      </c>
      <c r="K498" s="239"/>
    </row>
    <row r="499" spans="1:11" s="139" customFormat="1">
      <c r="A499" s="137">
        <v>99</v>
      </c>
      <c r="B499" s="138" t="s">
        <v>316</v>
      </c>
      <c r="C499" s="139" t="s">
        <v>18</v>
      </c>
      <c r="D499" s="139" t="s">
        <v>19</v>
      </c>
      <c r="E499" s="139" t="s">
        <v>346</v>
      </c>
      <c r="F499" s="139" t="s">
        <v>345</v>
      </c>
      <c r="G499" s="140">
        <v>50000</v>
      </c>
      <c r="H499" s="140" t="s">
        <v>138</v>
      </c>
      <c r="I499" s="139" t="s">
        <v>497</v>
      </c>
      <c r="J499" s="141" t="s">
        <v>781</v>
      </c>
      <c r="K499" s="239"/>
    </row>
    <row r="500" spans="1:11" s="139" customFormat="1">
      <c r="A500" s="137">
        <v>99</v>
      </c>
      <c r="B500" s="138" t="s">
        <v>316</v>
      </c>
      <c r="C500" s="139" t="s">
        <v>18</v>
      </c>
      <c r="D500" s="139" t="s">
        <v>19</v>
      </c>
      <c r="E500" s="139" t="s">
        <v>263</v>
      </c>
      <c r="F500" s="139" t="s">
        <v>345</v>
      </c>
      <c r="G500" s="140">
        <v>50000</v>
      </c>
      <c r="H500" s="140" t="s">
        <v>138</v>
      </c>
      <c r="I500" s="139" t="s">
        <v>497</v>
      </c>
      <c r="J500" s="141" t="s">
        <v>781</v>
      </c>
      <c r="K500" s="239"/>
    </row>
    <row r="501" spans="1:11" s="139" customFormat="1">
      <c r="A501" s="137">
        <v>99</v>
      </c>
      <c r="B501" s="138" t="s">
        <v>316</v>
      </c>
      <c r="C501" s="139" t="s">
        <v>18</v>
      </c>
      <c r="D501" s="139" t="s">
        <v>347</v>
      </c>
      <c r="E501" s="139" t="s">
        <v>348</v>
      </c>
      <c r="F501" s="139" t="s">
        <v>349</v>
      </c>
      <c r="G501" s="140">
        <v>300000</v>
      </c>
      <c r="H501" s="140" t="s">
        <v>138</v>
      </c>
      <c r="I501" s="139" t="s">
        <v>497</v>
      </c>
      <c r="J501" s="141" t="s">
        <v>781</v>
      </c>
      <c r="K501" s="239"/>
    </row>
    <row r="502" spans="1:11" s="139" customFormat="1">
      <c r="A502" s="137">
        <v>99</v>
      </c>
      <c r="B502" s="138" t="s">
        <v>316</v>
      </c>
      <c r="C502" s="139" t="s">
        <v>18</v>
      </c>
      <c r="D502" s="139" t="s">
        <v>19</v>
      </c>
      <c r="E502" s="139" t="s">
        <v>257</v>
      </c>
      <c r="F502" s="139" t="s">
        <v>350</v>
      </c>
      <c r="G502" s="140">
        <v>170000</v>
      </c>
      <c r="H502" s="140" t="s">
        <v>138</v>
      </c>
      <c r="I502" s="139" t="s">
        <v>497</v>
      </c>
      <c r="J502" s="141" t="s">
        <v>781</v>
      </c>
      <c r="K502" s="239"/>
    </row>
    <row r="503" spans="1:11" s="139" customFormat="1">
      <c r="A503" s="137">
        <v>99</v>
      </c>
      <c r="B503" s="138" t="s">
        <v>316</v>
      </c>
      <c r="C503" s="139" t="s">
        <v>18</v>
      </c>
      <c r="D503" s="139" t="s">
        <v>19</v>
      </c>
      <c r="E503" s="139" t="s">
        <v>351</v>
      </c>
      <c r="F503" s="139" t="s">
        <v>352</v>
      </c>
      <c r="G503" s="140">
        <v>160600</v>
      </c>
      <c r="H503" s="140" t="s">
        <v>138</v>
      </c>
      <c r="I503" s="139" t="s">
        <v>497</v>
      </c>
      <c r="J503" s="141" t="s">
        <v>781</v>
      </c>
      <c r="K503" s="239"/>
    </row>
    <row r="504" spans="1:11" s="139" customFormat="1">
      <c r="A504" s="137">
        <v>99</v>
      </c>
      <c r="B504" s="138" t="s">
        <v>316</v>
      </c>
      <c r="C504" s="139" t="s">
        <v>25</v>
      </c>
      <c r="D504" s="139" t="s">
        <v>234</v>
      </c>
      <c r="E504" s="139" t="s">
        <v>353</v>
      </c>
      <c r="F504" s="139" t="s">
        <v>354</v>
      </c>
      <c r="G504" s="140">
        <v>1069800</v>
      </c>
      <c r="H504" s="140" t="s">
        <v>138</v>
      </c>
      <c r="I504" s="139" t="s">
        <v>497</v>
      </c>
      <c r="J504" s="141" t="s">
        <v>781</v>
      </c>
      <c r="K504" s="239"/>
    </row>
    <row r="505" spans="1:11" s="139" customFormat="1">
      <c r="A505" s="137">
        <v>99</v>
      </c>
      <c r="B505" s="138" t="s">
        <v>316</v>
      </c>
      <c r="C505" s="139" t="s">
        <v>25</v>
      </c>
      <c r="D505" s="139" t="s">
        <v>234</v>
      </c>
      <c r="E505" s="139" t="s">
        <v>353</v>
      </c>
      <c r="F505" s="139" t="s">
        <v>354</v>
      </c>
      <c r="G505" s="140">
        <v>816600</v>
      </c>
      <c r="H505" s="140" t="s">
        <v>138</v>
      </c>
      <c r="I505" s="139" t="s">
        <v>497</v>
      </c>
      <c r="J505" s="141" t="s">
        <v>781</v>
      </c>
      <c r="K505" s="239"/>
    </row>
    <row r="506" spans="1:11" s="139" customFormat="1">
      <c r="A506" s="137">
        <v>99</v>
      </c>
      <c r="B506" s="138" t="s">
        <v>316</v>
      </c>
      <c r="C506" s="139" t="s">
        <v>25</v>
      </c>
      <c r="D506" s="139" t="s">
        <v>234</v>
      </c>
      <c r="E506" s="139" t="s">
        <v>353</v>
      </c>
      <c r="F506" s="139" t="s">
        <v>354</v>
      </c>
      <c r="G506" s="140">
        <v>982000</v>
      </c>
      <c r="H506" s="140" t="s">
        <v>138</v>
      </c>
      <c r="I506" s="139" t="s">
        <v>497</v>
      </c>
      <c r="J506" s="141" t="s">
        <v>781</v>
      </c>
      <c r="K506" s="239"/>
    </row>
    <row r="507" spans="1:11" s="139" customFormat="1">
      <c r="A507" s="137">
        <v>99</v>
      </c>
      <c r="B507" s="138" t="s">
        <v>316</v>
      </c>
      <c r="C507" s="139" t="s">
        <v>25</v>
      </c>
      <c r="D507" s="139" t="s">
        <v>33</v>
      </c>
      <c r="E507" s="139" t="s">
        <v>355</v>
      </c>
      <c r="F507" s="139" t="s">
        <v>354</v>
      </c>
      <c r="G507" s="140">
        <v>3200000</v>
      </c>
      <c r="H507" s="140" t="s">
        <v>138</v>
      </c>
      <c r="I507" s="139" t="s">
        <v>497</v>
      </c>
      <c r="J507" s="141" t="s">
        <v>781</v>
      </c>
      <c r="K507" s="239"/>
    </row>
    <row r="508" spans="1:11" s="139" customFormat="1">
      <c r="A508" s="137">
        <v>99</v>
      </c>
      <c r="B508" s="138" t="s">
        <v>316</v>
      </c>
      <c r="C508" s="139" t="s">
        <v>25</v>
      </c>
      <c r="D508" s="139" t="s">
        <v>33</v>
      </c>
      <c r="E508" s="139" t="s">
        <v>311</v>
      </c>
      <c r="F508" s="139" t="s">
        <v>354</v>
      </c>
      <c r="G508" s="140">
        <v>620000</v>
      </c>
      <c r="H508" s="140" t="s">
        <v>138</v>
      </c>
      <c r="I508" s="139" t="s">
        <v>497</v>
      </c>
      <c r="J508" s="141" t="s">
        <v>781</v>
      </c>
      <c r="K508" s="239"/>
    </row>
    <row r="509" spans="1:11" s="139" customFormat="1">
      <c r="A509" s="137">
        <v>99</v>
      </c>
      <c r="B509" s="138" t="s">
        <v>316</v>
      </c>
      <c r="C509" s="139" t="s">
        <v>25</v>
      </c>
      <c r="D509" s="139" t="s">
        <v>33</v>
      </c>
      <c r="E509" s="139" t="s">
        <v>170</v>
      </c>
      <c r="F509" s="139" t="s">
        <v>354</v>
      </c>
      <c r="G509" s="140">
        <v>520000</v>
      </c>
      <c r="H509" s="140" t="s">
        <v>138</v>
      </c>
      <c r="I509" s="139" t="s">
        <v>497</v>
      </c>
      <c r="J509" s="141" t="s">
        <v>781</v>
      </c>
      <c r="K509" s="239"/>
    </row>
    <row r="510" spans="1:11" s="139" customFormat="1">
      <c r="A510" s="137">
        <v>99</v>
      </c>
      <c r="B510" s="138" t="s">
        <v>316</v>
      </c>
      <c r="C510" s="139" t="s">
        <v>25</v>
      </c>
      <c r="D510" s="139" t="s">
        <v>33</v>
      </c>
      <c r="E510" s="139" t="s">
        <v>353</v>
      </c>
      <c r="F510" s="139" t="s">
        <v>356</v>
      </c>
      <c r="G510" s="140">
        <v>4480000</v>
      </c>
      <c r="H510" s="140" t="s">
        <v>138</v>
      </c>
      <c r="I510" s="139" t="s">
        <v>497</v>
      </c>
      <c r="J510" s="141" t="s">
        <v>781</v>
      </c>
      <c r="K510" s="239"/>
    </row>
    <row r="511" spans="1:11" s="139" customFormat="1">
      <c r="A511" s="137">
        <v>99</v>
      </c>
      <c r="B511" s="138" t="s">
        <v>316</v>
      </c>
      <c r="C511" s="139" t="s">
        <v>25</v>
      </c>
      <c r="D511" s="139" t="s">
        <v>33</v>
      </c>
      <c r="E511" s="139" t="s">
        <v>353</v>
      </c>
      <c r="F511" s="139" t="s">
        <v>349</v>
      </c>
      <c r="G511" s="140">
        <v>4800000</v>
      </c>
      <c r="H511" s="140" t="s">
        <v>138</v>
      </c>
      <c r="I511" s="139" t="s">
        <v>497</v>
      </c>
      <c r="J511" s="141" t="s">
        <v>781</v>
      </c>
      <c r="K511" s="239"/>
    </row>
    <row r="512" spans="1:11" s="139" customFormat="1">
      <c r="A512" s="137">
        <v>99</v>
      </c>
      <c r="B512" s="138" t="s">
        <v>316</v>
      </c>
      <c r="C512" s="139" t="s">
        <v>25</v>
      </c>
      <c r="D512" s="139" t="s">
        <v>33</v>
      </c>
      <c r="E512" s="139" t="s">
        <v>353</v>
      </c>
      <c r="F512" s="139" t="s">
        <v>349</v>
      </c>
      <c r="G512" s="140">
        <v>4800000</v>
      </c>
      <c r="H512" s="140" t="s">
        <v>138</v>
      </c>
      <c r="I512" s="139" t="s">
        <v>497</v>
      </c>
      <c r="J512" s="141" t="s">
        <v>781</v>
      </c>
      <c r="K512" s="239"/>
    </row>
    <row r="513" spans="1:11" s="139" customFormat="1">
      <c r="A513" s="137">
        <v>99</v>
      </c>
      <c r="B513" s="138" t="s">
        <v>316</v>
      </c>
      <c r="C513" s="139" t="s">
        <v>25</v>
      </c>
      <c r="D513" s="139" t="s">
        <v>33</v>
      </c>
      <c r="E513" s="139" t="s">
        <v>353</v>
      </c>
      <c r="F513" s="139" t="s">
        <v>349</v>
      </c>
      <c r="G513" s="140">
        <v>720000</v>
      </c>
      <c r="H513" s="140" t="s">
        <v>138</v>
      </c>
      <c r="I513" s="139" t="s">
        <v>497</v>
      </c>
      <c r="J513" s="141" t="s">
        <v>781</v>
      </c>
      <c r="K513" s="239"/>
    </row>
    <row r="514" spans="1:11" s="139" customFormat="1">
      <c r="A514" s="137">
        <v>99</v>
      </c>
      <c r="B514" s="138" t="s">
        <v>316</v>
      </c>
      <c r="C514" s="139" t="s">
        <v>25</v>
      </c>
      <c r="D514" s="139" t="s">
        <v>307</v>
      </c>
      <c r="E514" s="139" t="s">
        <v>308</v>
      </c>
      <c r="F514" s="139" t="s">
        <v>349</v>
      </c>
      <c r="G514" s="140">
        <v>1200000</v>
      </c>
      <c r="H514" s="140" t="s">
        <v>138</v>
      </c>
      <c r="I514" s="139" t="s">
        <v>497</v>
      </c>
      <c r="J514" s="141" t="s">
        <v>781</v>
      </c>
      <c r="K514" s="239"/>
    </row>
    <row r="515" spans="1:11" s="139" customFormat="1">
      <c r="A515" s="137">
        <v>99</v>
      </c>
      <c r="B515" s="138" t="s">
        <v>316</v>
      </c>
      <c r="C515" s="139" t="s">
        <v>25</v>
      </c>
      <c r="D515" s="139" t="s">
        <v>357</v>
      </c>
      <c r="E515" s="139" t="s">
        <v>358</v>
      </c>
      <c r="F515" s="139" t="s">
        <v>359</v>
      </c>
      <c r="G515" s="140">
        <v>2500000</v>
      </c>
      <c r="H515" s="140" t="s">
        <v>138</v>
      </c>
      <c r="I515" s="139" t="s">
        <v>497</v>
      </c>
      <c r="J515" s="141" t="s">
        <v>781</v>
      </c>
      <c r="K515" s="239"/>
    </row>
    <row r="516" spans="1:11" s="139" customFormat="1">
      <c r="A516" s="137">
        <v>99</v>
      </c>
      <c r="B516" s="138" t="s">
        <v>316</v>
      </c>
      <c r="C516" s="139" t="s">
        <v>25</v>
      </c>
      <c r="D516" s="139" t="s">
        <v>33</v>
      </c>
      <c r="E516" s="139" t="s">
        <v>361</v>
      </c>
      <c r="F516" s="139" t="s">
        <v>362</v>
      </c>
      <c r="G516" s="140">
        <v>1925000</v>
      </c>
      <c r="H516" s="140" t="s">
        <v>138</v>
      </c>
      <c r="I516" s="139" t="s">
        <v>497</v>
      </c>
      <c r="J516" s="141" t="s">
        <v>781</v>
      </c>
      <c r="K516" s="239"/>
    </row>
    <row r="517" spans="1:11" s="139" customFormat="1">
      <c r="A517" s="137">
        <v>99</v>
      </c>
      <c r="B517" s="138" t="s">
        <v>316</v>
      </c>
      <c r="C517" s="139" t="s">
        <v>174</v>
      </c>
      <c r="D517" s="139" t="s">
        <v>28</v>
      </c>
      <c r="E517" s="139" t="s">
        <v>175</v>
      </c>
      <c r="F517" s="139" t="s">
        <v>316</v>
      </c>
      <c r="G517" s="140">
        <v>550000</v>
      </c>
      <c r="H517" s="140" t="s">
        <v>138</v>
      </c>
      <c r="I517" s="139" t="s">
        <v>497</v>
      </c>
      <c r="J517" s="141" t="s">
        <v>781</v>
      </c>
      <c r="K517" s="239"/>
    </row>
    <row r="518" spans="1:11" s="139" customFormat="1">
      <c r="A518" s="137">
        <v>99</v>
      </c>
      <c r="B518" s="138" t="s">
        <v>316</v>
      </c>
      <c r="C518" s="139" t="s">
        <v>174</v>
      </c>
      <c r="D518" s="139" t="s">
        <v>28</v>
      </c>
      <c r="E518" s="139" t="s">
        <v>175</v>
      </c>
      <c r="F518" s="139" t="s">
        <v>363</v>
      </c>
      <c r="G518" s="140">
        <v>170000</v>
      </c>
      <c r="H518" s="140" t="s">
        <v>138</v>
      </c>
      <c r="I518" s="139" t="s">
        <v>497</v>
      </c>
      <c r="J518" s="141" t="s">
        <v>781</v>
      </c>
      <c r="K518" s="239"/>
    </row>
    <row r="519" spans="1:11" s="139" customFormat="1">
      <c r="A519" s="137">
        <v>99</v>
      </c>
      <c r="B519" s="138" t="s">
        <v>316</v>
      </c>
      <c r="C519" s="139" t="s">
        <v>29</v>
      </c>
      <c r="D519" s="139" t="s">
        <v>40</v>
      </c>
      <c r="E519" s="139" t="s">
        <v>364</v>
      </c>
      <c r="F519" s="139" t="s">
        <v>365</v>
      </c>
      <c r="G519" s="140">
        <v>348000</v>
      </c>
      <c r="H519" s="140" t="s">
        <v>138</v>
      </c>
      <c r="I519" s="139" t="s">
        <v>497</v>
      </c>
      <c r="J519" s="141" t="s">
        <v>781</v>
      </c>
      <c r="K519" s="239"/>
    </row>
    <row r="520" spans="1:11" s="139" customFormat="1">
      <c r="A520" s="137">
        <v>99</v>
      </c>
      <c r="B520" s="138" t="s">
        <v>316</v>
      </c>
      <c r="C520" s="139" t="s">
        <v>29</v>
      </c>
      <c r="D520" s="139" t="s">
        <v>238</v>
      </c>
      <c r="E520" s="139" t="s">
        <v>323</v>
      </c>
      <c r="F520" s="139" t="s">
        <v>366</v>
      </c>
      <c r="G520" s="140">
        <v>6942000</v>
      </c>
      <c r="H520" s="140" t="s">
        <v>138</v>
      </c>
      <c r="I520" s="139" t="s">
        <v>497</v>
      </c>
      <c r="J520" s="141" t="s">
        <v>781</v>
      </c>
      <c r="K520" s="239"/>
    </row>
    <row r="521" spans="1:11" s="139" customFormat="1">
      <c r="A521" s="137">
        <v>99</v>
      </c>
      <c r="B521" s="138" t="s">
        <v>316</v>
      </c>
      <c r="C521" s="139" t="s">
        <v>29</v>
      </c>
      <c r="D521" s="139" t="s">
        <v>238</v>
      </c>
      <c r="E521" s="139" t="s">
        <v>367</v>
      </c>
      <c r="F521" s="139" t="s">
        <v>352</v>
      </c>
      <c r="G521" s="140">
        <v>1110000</v>
      </c>
      <c r="H521" s="140" t="s">
        <v>138</v>
      </c>
      <c r="I521" s="139" t="s">
        <v>497</v>
      </c>
      <c r="J521" s="141" t="s">
        <v>781</v>
      </c>
      <c r="K521" s="239"/>
    </row>
    <row r="522" spans="1:11">
      <c r="A522" s="127">
        <v>100</v>
      </c>
      <c r="B522" s="49" t="s">
        <v>368</v>
      </c>
      <c r="C522" s="185" t="s">
        <v>18</v>
      </c>
      <c r="D522" s="5" t="s">
        <v>19</v>
      </c>
      <c r="E522" s="5" t="s">
        <v>369</v>
      </c>
      <c r="F522" s="5" t="s">
        <v>370</v>
      </c>
      <c r="G522" s="6">
        <v>65500</v>
      </c>
      <c r="H522" s="183" t="s">
        <v>783</v>
      </c>
      <c r="I522" s="185" t="s">
        <v>97</v>
      </c>
      <c r="J522" s="135" t="s">
        <v>781</v>
      </c>
    </row>
    <row r="523" spans="1:11">
      <c r="A523" s="127">
        <v>100</v>
      </c>
      <c r="B523" s="49" t="s">
        <v>368</v>
      </c>
      <c r="C523" s="185" t="s">
        <v>18</v>
      </c>
      <c r="D523" s="5" t="s">
        <v>19</v>
      </c>
      <c r="E523" s="5" t="s">
        <v>371</v>
      </c>
      <c r="F523" s="5" t="s">
        <v>372</v>
      </c>
      <c r="G523" s="6">
        <v>170000</v>
      </c>
      <c r="H523" s="183" t="s">
        <v>783</v>
      </c>
      <c r="I523" s="185" t="s">
        <v>97</v>
      </c>
      <c r="J523" s="135" t="s">
        <v>781</v>
      </c>
    </row>
    <row r="524" spans="1:11">
      <c r="A524" s="127">
        <v>100</v>
      </c>
      <c r="B524" s="49" t="s">
        <v>368</v>
      </c>
      <c r="C524" s="185" t="s">
        <v>18</v>
      </c>
      <c r="D524" s="5" t="s">
        <v>19</v>
      </c>
      <c r="E524" s="5" t="s">
        <v>329</v>
      </c>
      <c r="F524" s="5" t="s">
        <v>373</v>
      </c>
      <c r="G524" s="6">
        <v>160000</v>
      </c>
      <c r="H524" s="183" t="s">
        <v>783</v>
      </c>
      <c r="I524" s="185" t="s">
        <v>97</v>
      </c>
      <c r="J524" s="135" t="s">
        <v>781</v>
      </c>
    </row>
    <row r="525" spans="1:11">
      <c r="A525" s="127">
        <v>100</v>
      </c>
      <c r="B525" s="49" t="s">
        <v>368</v>
      </c>
      <c r="C525" s="185" t="s">
        <v>18</v>
      </c>
      <c r="D525" s="5" t="s">
        <v>19</v>
      </c>
      <c r="E525" s="5" t="s">
        <v>329</v>
      </c>
      <c r="F525" s="5" t="s">
        <v>374</v>
      </c>
      <c r="G525" s="6">
        <v>168000</v>
      </c>
      <c r="H525" s="183" t="s">
        <v>783</v>
      </c>
      <c r="I525" s="185" t="s">
        <v>97</v>
      </c>
      <c r="J525" s="135" t="s">
        <v>781</v>
      </c>
    </row>
    <row r="526" spans="1:11">
      <c r="A526" s="127">
        <v>100</v>
      </c>
      <c r="B526" s="49" t="s">
        <v>368</v>
      </c>
      <c r="C526" s="185" t="s">
        <v>18</v>
      </c>
      <c r="D526" s="5" t="s">
        <v>252</v>
      </c>
      <c r="E526" s="5" t="s">
        <v>375</v>
      </c>
      <c r="F526" s="5" t="s">
        <v>376</v>
      </c>
      <c r="G526" s="6">
        <v>5000</v>
      </c>
      <c r="H526" s="183" t="s">
        <v>783</v>
      </c>
      <c r="I526" s="185" t="s">
        <v>97</v>
      </c>
      <c r="J526" s="135" t="s">
        <v>781</v>
      </c>
    </row>
    <row r="527" spans="1:11">
      <c r="A527" s="127">
        <v>100</v>
      </c>
      <c r="B527" s="49" t="s">
        <v>368</v>
      </c>
      <c r="C527" s="185" t="s">
        <v>18</v>
      </c>
      <c r="D527" s="5" t="s">
        <v>19</v>
      </c>
      <c r="E527" s="5" t="s">
        <v>329</v>
      </c>
      <c r="F527" s="5" t="s">
        <v>376</v>
      </c>
      <c r="G527" s="6">
        <v>170759</v>
      </c>
      <c r="H527" s="183" t="s">
        <v>783</v>
      </c>
      <c r="I527" s="185" t="s">
        <v>97</v>
      </c>
      <c r="J527" s="135" t="s">
        <v>781</v>
      </c>
    </row>
    <row r="528" spans="1:11">
      <c r="A528" s="127">
        <v>100</v>
      </c>
      <c r="B528" s="49" t="s">
        <v>368</v>
      </c>
      <c r="C528" s="185" t="s">
        <v>18</v>
      </c>
      <c r="D528" s="5" t="s">
        <v>258</v>
      </c>
      <c r="E528" s="5" t="s">
        <v>259</v>
      </c>
      <c r="F528" s="5" t="s">
        <v>377</v>
      </c>
      <c r="G528" s="6">
        <v>659282</v>
      </c>
      <c r="H528" s="183" t="s">
        <v>783</v>
      </c>
      <c r="I528" s="185" t="s">
        <v>97</v>
      </c>
      <c r="J528" s="135" t="s">
        <v>781</v>
      </c>
    </row>
    <row r="529" spans="1:10">
      <c r="A529" s="127">
        <v>100</v>
      </c>
      <c r="B529" s="49" t="s">
        <v>368</v>
      </c>
      <c r="C529" s="185" t="s">
        <v>18</v>
      </c>
      <c r="D529" s="5" t="s">
        <v>252</v>
      </c>
      <c r="E529" s="5" t="s">
        <v>375</v>
      </c>
      <c r="F529" s="5" t="s">
        <v>378</v>
      </c>
      <c r="G529" s="6">
        <v>5000</v>
      </c>
      <c r="H529" s="183" t="s">
        <v>783</v>
      </c>
      <c r="I529" s="185" t="s">
        <v>97</v>
      </c>
      <c r="J529" s="135" t="s">
        <v>781</v>
      </c>
    </row>
    <row r="530" spans="1:10">
      <c r="A530" s="127">
        <v>100</v>
      </c>
      <c r="B530" s="49" t="s">
        <v>368</v>
      </c>
      <c r="C530" s="185" t="s">
        <v>18</v>
      </c>
      <c r="D530" s="5" t="s">
        <v>19</v>
      </c>
      <c r="E530" s="5" t="s">
        <v>329</v>
      </c>
      <c r="F530" s="5" t="s">
        <v>379</v>
      </c>
      <c r="G530" s="6">
        <v>171000</v>
      </c>
      <c r="H530" s="183" t="s">
        <v>783</v>
      </c>
      <c r="I530" s="185" t="s">
        <v>97</v>
      </c>
      <c r="J530" s="135" t="s">
        <v>781</v>
      </c>
    </row>
    <row r="531" spans="1:10">
      <c r="A531" s="127">
        <v>100</v>
      </c>
      <c r="B531" s="49" t="s">
        <v>368</v>
      </c>
      <c r="C531" s="185" t="s">
        <v>18</v>
      </c>
      <c r="D531" s="5" t="s">
        <v>252</v>
      </c>
      <c r="E531" s="5" t="s">
        <v>375</v>
      </c>
      <c r="F531" s="5" t="s">
        <v>380</v>
      </c>
      <c r="G531" s="6">
        <v>30000</v>
      </c>
      <c r="H531" s="183" t="s">
        <v>783</v>
      </c>
      <c r="I531" s="185" t="s">
        <v>97</v>
      </c>
      <c r="J531" s="135" t="s">
        <v>781</v>
      </c>
    </row>
    <row r="532" spans="1:10">
      <c r="A532" s="127">
        <v>100</v>
      </c>
      <c r="B532" s="49" t="s">
        <v>368</v>
      </c>
      <c r="C532" s="185" t="s">
        <v>18</v>
      </c>
      <c r="D532" s="5" t="s">
        <v>24</v>
      </c>
      <c r="E532" s="5" t="s">
        <v>167</v>
      </c>
      <c r="F532" s="5" t="s">
        <v>381</v>
      </c>
      <c r="G532" s="6">
        <v>28000</v>
      </c>
      <c r="H532" s="183" t="s">
        <v>783</v>
      </c>
      <c r="I532" s="185" t="s">
        <v>97</v>
      </c>
      <c r="J532" s="135" t="s">
        <v>781</v>
      </c>
    </row>
    <row r="533" spans="1:10">
      <c r="A533" s="127">
        <v>100</v>
      </c>
      <c r="B533" s="49" t="s">
        <v>368</v>
      </c>
      <c r="C533" s="185" t="s">
        <v>25</v>
      </c>
      <c r="D533" s="5" t="s">
        <v>26</v>
      </c>
      <c r="E533" s="5" t="s">
        <v>170</v>
      </c>
      <c r="F533" s="5" t="s">
        <v>368</v>
      </c>
      <c r="G533" s="6">
        <v>80000</v>
      </c>
      <c r="H533" s="183" t="s">
        <v>783</v>
      </c>
      <c r="I533" s="185" t="s">
        <v>97</v>
      </c>
      <c r="J533" s="135" t="s">
        <v>781</v>
      </c>
    </row>
    <row r="534" spans="1:10">
      <c r="A534" s="127">
        <v>100</v>
      </c>
      <c r="B534" s="49" t="s">
        <v>368</v>
      </c>
      <c r="C534" s="185" t="s">
        <v>25</v>
      </c>
      <c r="D534" s="5" t="s">
        <v>26</v>
      </c>
      <c r="E534" s="5" t="s">
        <v>170</v>
      </c>
      <c r="F534" s="5" t="s">
        <v>368</v>
      </c>
      <c r="G534" s="6">
        <v>60000</v>
      </c>
      <c r="H534" s="183" t="s">
        <v>783</v>
      </c>
      <c r="I534" s="185" t="s">
        <v>97</v>
      </c>
      <c r="J534" s="135" t="s">
        <v>781</v>
      </c>
    </row>
    <row r="535" spans="1:10">
      <c r="A535" s="127">
        <v>100</v>
      </c>
      <c r="B535" s="49" t="s">
        <v>368</v>
      </c>
      <c r="C535" s="185" t="s">
        <v>25</v>
      </c>
      <c r="D535" s="5" t="s">
        <v>26</v>
      </c>
      <c r="E535" s="5" t="s">
        <v>170</v>
      </c>
      <c r="F535" s="5" t="s">
        <v>379</v>
      </c>
      <c r="G535" s="6">
        <v>960000</v>
      </c>
      <c r="H535" s="183" t="s">
        <v>783</v>
      </c>
      <c r="I535" s="185" t="s">
        <v>97</v>
      </c>
      <c r="J535" s="135" t="s">
        <v>781</v>
      </c>
    </row>
    <row r="536" spans="1:10">
      <c r="A536" s="127">
        <v>100</v>
      </c>
      <c r="B536" s="49" t="s">
        <v>368</v>
      </c>
      <c r="C536" s="185" t="s">
        <v>25</v>
      </c>
      <c r="D536" s="5" t="s">
        <v>26</v>
      </c>
      <c r="E536" s="5" t="s">
        <v>170</v>
      </c>
      <c r="F536" s="5" t="s">
        <v>379</v>
      </c>
      <c r="G536" s="6">
        <v>720000</v>
      </c>
      <c r="H536" s="183" t="s">
        <v>783</v>
      </c>
      <c r="I536" s="185" t="s">
        <v>97</v>
      </c>
      <c r="J536" s="135" t="s">
        <v>781</v>
      </c>
    </row>
    <row r="537" spans="1:10">
      <c r="A537" s="127">
        <v>100</v>
      </c>
      <c r="B537" s="49" t="s">
        <v>368</v>
      </c>
      <c r="C537" s="185" t="s">
        <v>25</v>
      </c>
      <c r="D537" s="5" t="s">
        <v>26</v>
      </c>
      <c r="E537" s="5" t="s">
        <v>170</v>
      </c>
      <c r="F537" s="5" t="s">
        <v>379</v>
      </c>
      <c r="G537" s="6">
        <v>720000</v>
      </c>
      <c r="H537" s="183" t="s">
        <v>783</v>
      </c>
      <c r="I537" s="185" t="s">
        <v>97</v>
      </c>
      <c r="J537" s="135" t="s">
        <v>781</v>
      </c>
    </row>
    <row r="538" spans="1:10">
      <c r="A538" s="127">
        <v>100</v>
      </c>
      <c r="B538" s="49" t="s">
        <v>368</v>
      </c>
      <c r="C538" s="185" t="s">
        <v>174</v>
      </c>
      <c r="D538" s="5" t="s">
        <v>28</v>
      </c>
      <c r="E538" s="5" t="s">
        <v>175</v>
      </c>
      <c r="F538" s="5" t="s">
        <v>373</v>
      </c>
      <c r="G538" s="6">
        <v>500000</v>
      </c>
      <c r="H538" s="183" t="s">
        <v>783</v>
      </c>
      <c r="I538" s="185" t="s">
        <v>97</v>
      </c>
      <c r="J538" s="135" t="s">
        <v>781</v>
      </c>
    </row>
    <row r="539" spans="1:10">
      <c r="A539" s="127">
        <v>100</v>
      </c>
      <c r="B539" s="49" t="s">
        <v>368</v>
      </c>
      <c r="C539" s="185" t="s">
        <v>29</v>
      </c>
      <c r="D539" s="5" t="s">
        <v>382</v>
      </c>
      <c r="E539" s="5" t="s">
        <v>196</v>
      </c>
      <c r="F539" s="5" t="s">
        <v>383</v>
      </c>
      <c r="G539" s="6">
        <v>375000</v>
      </c>
      <c r="H539" s="183" t="s">
        <v>783</v>
      </c>
      <c r="I539" s="185" t="s">
        <v>97</v>
      </c>
      <c r="J539" s="135" t="s">
        <v>781</v>
      </c>
    </row>
    <row r="540" spans="1:10">
      <c r="A540" s="127">
        <v>100</v>
      </c>
      <c r="B540" s="49" t="s">
        <v>368</v>
      </c>
      <c r="C540" s="185" t="s">
        <v>29</v>
      </c>
      <c r="D540" s="5" t="s">
        <v>30</v>
      </c>
      <c r="E540" s="5" t="s">
        <v>184</v>
      </c>
      <c r="F540" s="5" t="s">
        <v>383</v>
      </c>
      <c r="G540" s="6">
        <v>103500</v>
      </c>
      <c r="H540" s="183" t="s">
        <v>783</v>
      </c>
      <c r="I540" s="185" t="s">
        <v>97</v>
      </c>
      <c r="J540" s="135" t="s">
        <v>781</v>
      </c>
    </row>
    <row r="541" spans="1:10">
      <c r="A541" s="127">
        <v>100</v>
      </c>
      <c r="B541" s="49" t="s">
        <v>368</v>
      </c>
      <c r="C541" s="185" t="s">
        <v>29</v>
      </c>
      <c r="D541" s="5" t="s">
        <v>39</v>
      </c>
      <c r="E541" s="5" t="s">
        <v>384</v>
      </c>
      <c r="F541" s="5" t="s">
        <v>383</v>
      </c>
      <c r="G541" s="6">
        <v>255500</v>
      </c>
      <c r="H541" s="183" t="s">
        <v>783</v>
      </c>
      <c r="I541" s="185" t="s">
        <v>97</v>
      </c>
      <c r="J541" s="135" t="s">
        <v>781</v>
      </c>
    </row>
    <row r="542" spans="1:10">
      <c r="A542" s="127">
        <v>100</v>
      </c>
      <c r="B542" s="49" t="s">
        <v>368</v>
      </c>
      <c r="C542" s="185" t="s">
        <v>29</v>
      </c>
      <c r="D542" s="5" t="s">
        <v>41</v>
      </c>
      <c r="E542" s="5" t="s">
        <v>385</v>
      </c>
      <c r="F542" s="5" t="s">
        <v>377</v>
      </c>
      <c r="G542" s="6">
        <v>280000</v>
      </c>
      <c r="H542" s="183" t="s">
        <v>783</v>
      </c>
      <c r="I542" s="185" t="s">
        <v>97</v>
      </c>
      <c r="J542" s="135" t="s">
        <v>781</v>
      </c>
    </row>
    <row r="543" spans="1:10">
      <c r="A543" s="127">
        <v>100</v>
      </c>
      <c r="B543" s="49" t="s">
        <v>368</v>
      </c>
      <c r="C543" s="185" t="s">
        <v>29</v>
      </c>
      <c r="D543" s="5" t="s">
        <v>30</v>
      </c>
      <c r="E543" s="5" t="s">
        <v>183</v>
      </c>
      <c r="F543" s="5" t="s">
        <v>379</v>
      </c>
      <c r="G543" s="6">
        <v>30000</v>
      </c>
      <c r="H543" s="183" t="s">
        <v>783</v>
      </c>
      <c r="I543" s="185" t="s">
        <v>97</v>
      </c>
      <c r="J543" s="135" t="s">
        <v>781</v>
      </c>
    </row>
    <row r="544" spans="1:10">
      <c r="A544" s="127">
        <v>100</v>
      </c>
      <c r="B544" s="49" t="s">
        <v>368</v>
      </c>
      <c r="C544" s="185" t="s">
        <v>29</v>
      </c>
      <c r="D544" s="5" t="s">
        <v>39</v>
      </c>
      <c r="E544" s="5" t="s">
        <v>386</v>
      </c>
      <c r="F544" s="5" t="s">
        <v>379</v>
      </c>
      <c r="G544" s="6">
        <v>31000</v>
      </c>
      <c r="H544" s="183" t="s">
        <v>783</v>
      </c>
      <c r="I544" s="185" t="s">
        <v>97</v>
      </c>
      <c r="J544" s="135" t="s">
        <v>781</v>
      </c>
    </row>
    <row r="545" spans="1:10">
      <c r="A545" s="127">
        <v>100</v>
      </c>
      <c r="B545" s="49" t="s">
        <v>368</v>
      </c>
      <c r="C545" s="185" t="s">
        <v>18</v>
      </c>
      <c r="D545" s="5" t="s">
        <v>19</v>
      </c>
      <c r="E545" s="5" t="s">
        <v>387</v>
      </c>
      <c r="F545" s="5" t="s">
        <v>368</v>
      </c>
      <c r="G545" s="6">
        <v>148500</v>
      </c>
      <c r="H545" s="183" t="s">
        <v>783</v>
      </c>
      <c r="I545" s="185" t="s">
        <v>97</v>
      </c>
      <c r="J545" s="135" t="s">
        <v>781</v>
      </c>
    </row>
    <row r="546" spans="1:10">
      <c r="A546" s="127">
        <v>100</v>
      </c>
      <c r="B546" s="49" t="s">
        <v>368</v>
      </c>
      <c r="C546" s="185" t="s">
        <v>18</v>
      </c>
      <c r="D546" s="5" t="s">
        <v>388</v>
      </c>
      <c r="E546" s="5" t="s">
        <v>375</v>
      </c>
      <c r="F546" s="5" t="s">
        <v>389</v>
      </c>
      <c r="G546" s="6">
        <v>5000</v>
      </c>
      <c r="H546" s="183" t="s">
        <v>783</v>
      </c>
      <c r="I546" s="185" t="s">
        <v>97</v>
      </c>
      <c r="J546" s="135" t="s">
        <v>781</v>
      </c>
    </row>
    <row r="547" spans="1:10">
      <c r="A547" s="127">
        <v>100</v>
      </c>
      <c r="B547" s="49" t="s">
        <v>368</v>
      </c>
      <c r="C547" s="185" t="s">
        <v>18</v>
      </c>
      <c r="D547" s="5" t="s">
        <v>388</v>
      </c>
      <c r="E547" s="5" t="s">
        <v>375</v>
      </c>
      <c r="F547" s="5" t="s">
        <v>389</v>
      </c>
      <c r="G547" s="6">
        <v>30000</v>
      </c>
      <c r="H547" s="183" t="s">
        <v>783</v>
      </c>
      <c r="I547" s="185" t="s">
        <v>97</v>
      </c>
      <c r="J547" s="135" t="s">
        <v>781</v>
      </c>
    </row>
    <row r="548" spans="1:10">
      <c r="A548" s="127">
        <v>100</v>
      </c>
      <c r="B548" s="49" t="s">
        <v>368</v>
      </c>
      <c r="C548" s="185" t="s">
        <v>18</v>
      </c>
      <c r="D548" s="5" t="s">
        <v>388</v>
      </c>
      <c r="E548" s="5" t="s">
        <v>375</v>
      </c>
      <c r="F548" s="5" t="s">
        <v>390</v>
      </c>
      <c r="G548" s="6">
        <v>5000</v>
      </c>
      <c r="H548" s="183" t="s">
        <v>783</v>
      </c>
      <c r="I548" s="185" t="s">
        <v>97</v>
      </c>
      <c r="J548" s="135" t="s">
        <v>781</v>
      </c>
    </row>
    <row r="549" spans="1:10">
      <c r="A549" s="127">
        <v>100</v>
      </c>
      <c r="B549" s="49" t="s">
        <v>368</v>
      </c>
      <c r="C549" s="185" t="s">
        <v>18</v>
      </c>
      <c r="D549" s="5" t="s">
        <v>258</v>
      </c>
      <c r="E549" s="5" t="s">
        <v>259</v>
      </c>
      <c r="F549" s="5" t="s">
        <v>390</v>
      </c>
      <c r="G549" s="6">
        <v>706491</v>
      </c>
      <c r="H549" s="183" t="s">
        <v>783</v>
      </c>
      <c r="I549" s="185" t="s">
        <v>97</v>
      </c>
      <c r="J549" s="135" t="s">
        <v>781</v>
      </c>
    </row>
    <row r="550" spans="1:10">
      <c r="A550" s="127">
        <v>100</v>
      </c>
      <c r="B550" s="49" t="s">
        <v>368</v>
      </c>
      <c r="C550" s="185" t="s">
        <v>18</v>
      </c>
      <c r="D550" s="5" t="s">
        <v>24</v>
      </c>
      <c r="E550" s="5" t="s">
        <v>167</v>
      </c>
      <c r="F550" s="5" t="s">
        <v>390</v>
      </c>
      <c r="G550" s="6">
        <v>23000</v>
      </c>
      <c r="H550" s="183" t="s">
        <v>783</v>
      </c>
      <c r="I550" s="185" t="s">
        <v>97</v>
      </c>
      <c r="J550" s="135" t="s">
        <v>781</v>
      </c>
    </row>
    <row r="551" spans="1:10">
      <c r="A551" s="127">
        <v>100</v>
      </c>
      <c r="B551" s="49" t="s">
        <v>368</v>
      </c>
      <c r="C551" s="185" t="s">
        <v>25</v>
      </c>
      <c r="D551" s="5" t="s">
        <v>26</v>
      </c>
      <c r="E551" s="5" t="s">
        <v>170</v>
      </c>
      <c r="F551" s="5" t="s">
        <v>379</v>
      </c>
      <c r="G551" s="6">
        <v>960000</v>
      </c>
      <c r="H551" s="183" t="s">
        <v>783</v>
      </c>
      <c r="I551" s="185" t="s">
        <v>97</v>
      </c>
      <c r="J551" s="135" t="s">
        <v>781</v>
      </c>
    </row>
    <row r="552" spans="1:10">
      <c r="A552" s="127">
        <v>100</v>
      </c>
      <c r="B552" s="49" t="s">
        <v>368</v>
      </c>
      <c r="C552" s="185" t="s">
        <v>25</v>
      </c>
      <c r="D552" s="5" t="s">
        <v>26</v>
      </c>
      <c r="E552" s="5" t="s">
        <v>170</v>
      </c>
      <c r="F552" s="5" t="s">
        <v>379</v>
      </c>
      <c r="G552" s="6">
        <v>720000</v>
      </c>
      <c r="H552" s="183" t="s">
        <v>783</v>
      </c>
      <c r="I552" s="185" t="s">
        <v>97</v>
      </c>
      <c r="J552" s="135" t="s">
        <v>781</v>
      </c>
    </row>
    <row r="553" spans="1:10">
      <c r="A553" s="127">
        <v>100</v>
      </c>
      <c r="B553" s="49" t="s">
        <v>368</v>
      </c>
      <c r="C553" s="185" t="s">
        <v>25</v>
      </c>
      <c r="D553" s="5" t="s">
        <v>26</v>
      </c>
      <c r="E553" s="5" t="s">
        <v>170</v>
      </c>
      <c r="F553" s="5" t="s">
        <v>379</v>
      </c>
      <c r="G553" s="6">
        <v>720000</v>
      </c>
      <c r="H553" s="183" t="s">
        <v>783</v>
      </c>
      <c r="I553" s="185" t="s">
        <v>97</v>
      </c>
      <c r="J553" s="135" t="s">
        <v>781</v>
      </c>
    </row>
    <row r="554" spans="1:10">
      <c r="A554" s="127">
        <v>100</v>
      </c>
      <c r="B554" s="49" t="s">
        <v>368</v>
      </c>
      <c r="C554" s="185" t="s">
        <v>174</v>
      </c>
      <c r="D554" s="5" t="s">
        <v>28</v>
      </c>
      <c r="E554" s="5" t="s">
        <v>175</v>
      </c>
      <c r="F554" s="5" t="s">
        <v>368</v>
      </c>
      <c r="G554" s="6">
        <v>230000</v>
      </c>
      <c r="H554" s="183" t="s">
        <v>783</v>
      </c>
      <c r="I554" s="185" t="s">
        <v>97</v>
      </c>
      <c r="J554" s="135" t="s">
        <v>781</v>
      </c>
    </row>
    <row r="555" spans="1:10">
      <c r="A555" s="127">
        <v>100</v>
      </c>
      <c r="B555" s="49" t="s">
        <v>368</v>
      </c>
      <c r="C555" s="185" t="s">
        <v>29</v>
      </c>
      <c r="D555" s="5" t="s">
        <v>391</v>
      </c>
      <c r="E555" s="5" t="s">
        <v>392</v>
      </c>
      <c r="F555" s="5" t="s">
        <v>389</v>
      </c>
      <c r="G555" s="6">
        <v>650000</v>
      </c>
      <c r="H555" s="183" t="s">
        <v>783</v>
      </c>
      <c r="I555" s="185" t="s">
        <v>97</v>
      </c>
      <c r="J555" s="135" t="s">
        <v>781</v>
      </c>
    </row>
    <row r="556" spans="1:10">
      <c r="A556" s="127">
        <v>100</v>
      </c>
      <c r="B556" s="49" t="s">
        <v>368</v>
      </c>
      <c r="C556" s="185" t="s">
        <v>29</v>
      </c>
      <c r="D556" s="5" t="s">
        <v>393</v>
      </c>
      <c r="E556" s="5" t="s">
        <v>394</v>
      </c>
      <c r="F556" s="5" t="s">
        <v>389</v>
      </c>
      <c r="G556" s="6">
        <v>120000</v>
      </c>
      <c r="H556" s="183" t="s">
        <v>783</v>
      </c>
      <c r="I556" s="185" t="s">
        <v>97</v>
      </c>
      <c r="J556" s="135" t="s">
        <v>781</v>
      </c>
    </row>
    <row r="557" spans="1:10">
      <c r="A557" s="127">
        <v>100</v>
      </c>
      <c r="B557" s="49" t="s">
        <v>368</v>
      </c>
      <c r="C557" s="185" t="s">
        <v>29</v>
      </c>
      <c r="D557" s="5" t="s">
        <v>395</v>
      </c>
      <c r="E557" s="5" t="s">
        <v>396</v>
      </c>
      <c r="F557" s="5" t="s">
        <v>390</v>
      </c>
      <c r="G557" s="6">
        <v>452226.56</v>
      </c>
      <c r="H557" s="183" t="s">
        <v>783</v>
      </c>
      <c r="I557" s="185" t="s">
        <v>97</v>
      </c>
      <c r="J557" s="135" t="s">
        <v>781</v>
      </c>
    </row>
    <row r="558" spans="1:10">
      <c r="A558" s="127">
        <v>100</v>
      </c>
      <c r="B558" s="49" t="s">
        <v>368</v>
      </c>
      <c r="C558" s="185" t="s">
        <v>18</v>
      </c>
      <c r="D558" s="5" t="s">
        <v>19</v>
      </c>
      <c r="E558" s="5" t="s">
        <v>245</v>
      </c>
      <c r="F558" s="5" t="s">
        <v>397</v>
      </c>
      <c r="G558" s="6">
        <v>170149.44</v>
      </c>
      <c r="H558" s="183" t="s">
        <v>783</v>
      </c>
      <c r="I558" s="185" t="s">
        <v>97</v>
      </c>
      <c r="J558" s="135" t="s">
        <v>781</v>
      </c>
    </row>
    <row r="559" spans="1:10">
      <c r="A559" s="127">
        <v>100</v>
      </c>
      <c r="B559" s="49" t="s">
        <v>368</v>
      </c>
      <c r="C559" s="185" t="s">
        <v>18</v>
      </c>
      <c r="D559" s="5" t="s">
        <v>19</v>
      </c>
      <c r="E559" s="5" t="s">
        <v>398</v>
      </c>
      <c r="F559" s="5" t="s">
        <v>399</v>
      </c>
      <c r="G559" s="6">
        <v>170000</v>
      </c>
      <c r="H559" s="183" t="s">
        <v>783</v>
      </c>
      <c r="I559" s="185" t="s">
        <v>97</v>
      </c>
      <c r="J559" s="135" t="s">
        <v>781</v>
      </c>
    </row>
    <row r="560" spans="1:10">
      <c r="A560" s="127">
        <v>100</v>
      </c>
      <c r="B560" s="49" t="s">
        <v>368</v>
      </c>
      <c r="C560" s="185" t="s">
        <v>18</v>
      </c>
      <c r="D560" s="5" t="s">
        <v>19</v>
      </c>
      <c r="E560" s="5" t="s">
        <v>398</v>
      </c>
      <c r="F560" s="5" t="s">
        <v>400</v>
      </c>
      <c r="G560" s="6">
        <v>170000</v>
      </c>
      <c r="H560" s="183" t="s">
        <v>783</v>
      </c>
      <c r="I560" s="185" t="s">
        <v>97</v>
      </c>
      <c r="J560" s="135" t="s">
        <v>781</v>
      </c>
    </row>
    <row r="561" spans="1:10">
      <c r="A561" s="127">
        <v>100</v>
      </c>
      <c r="B561" s="49" t="s">
        <v>368</v>
      </c>
      <c r="C561" s="185" t="s">
        <v>18</v>
      </c>
      <c r="D561" s="5" t="s">
        <v>19</v>
      </c>
      <c r="E561" s="5" t="s">
        <v>329</v>
      </c>
      <c r="F561" s="5" t="s">
        <v>401</v>
      </c>
      <c r="G561" s="6">
        <v>169000</v>
      </c>
      <c r="H561" s="183" t="s">
        <v>783</v>
      </c>
      <c r="I561" s="185" t="s">
        <v>97</v>
      </c>
      <c r="J561" s="135" t="s">
        <v>781</v>
      </c>
    </row>
    <row r="562" spans="1:10">
      <c r="A562" s="127">
        <v>100</v>
      </c>
      <c r="B562" s="49" t="s">
        <v>368</v>
      </c>
      <c r="C562" s="185" t="s">
        <v>18</v>
      </c>
      <c r="D562" s="5" t="s">
        <v>19</v>
      </c>
      <c r="E562" s="5" t="s">
        <v>329</v>
      </c>
      <c r="F562" s="5" t="s">
        <v>402</v>
      </c>
      <c r="G562" s="6">
        <v>168518</v>
      </c>
      <c r="H562" s="183" t="s">
        <v>783</v>
      </c>
      <c r="I562" s="185" t="s">
        <v>97</v>
      </c>
      <c r="J562" s="135" t="s">
        <v>781</v>
      </c>
    </row>
    <row r="563" spans="1:10">
      <c r="A563" s="127">
        <v>100</v>
      </c>
      <c r="B563" s="49" t="s">
        <v>368</v>
      </c>
      <c r="C563" s="185" t="s">
        <v>18</v>
      </c>
      <c r="D563" s="5" t="s">
        <v>24</v>
      </c>
      <c r="E563" s="5" t="s">
        <v>167</v>
      </c>
      <c r="F563" s="5" t="s">
        <v>403</v>
      </c>
      <c r="G563" s="6">
        <v>28000</v>
      </c>
      <c r="H563" s="183" t="s">
        <v>783</v>
      </c>
      <c r="I563" s="185" t="s">
        <v>97</v>
      </c>
      <c r="J563" s="135" t="s">
        <v>781</v>
      </c>
    </row>
    <row r="564" spans="1:10">
      <c r="A564" s="127">
        <v>100</v>
      </c>
      <c r="B564" s="49" t="s">
        <v>368</v>
      </c>
      <c r="C564" s="185" t="s">
        <v>25</v>
      </c>
      <c r="D564" s="5" t="s">
        <v>26</v>
      </c>
      <c r="E564" s="5" t="s">
        <v>170</v>
      </c>
      <c r="F564" s="5" t="s">
        <v>379</v>
      </c>
      <c r="G564" s="6">
        <v>960000</v>
      </c>
      <c r="H564" s="183" t="s">
        <v>783</v>
      </c>
      <c r="I564" s="185" t="s">
        <v>97</v>
      </c>
      <c r="J564" s="135" t="s">
        <v>781</v>
      </c>
    </row>
    <row r="565" spans="1:10">
      <c r="A565" s="127">
        <v>100</v>
      </c>
      <c r="B565" s="49" t="s">
        <v>368</v>
      </c>
      <c r="C565" s="185" t="s">
        <v>25</v>
      </c>
      <c r="D565" s="5" t="s">
        <v>26</v>
      </c>
      <c r="E565" s="5" t="s">
        <v>170</v>
      </c>
      <c r="F565" s="5" t="s">
        <v>379</v>
      </c>
      <c r="G565" s="6">
        <v>720000</v>
      </c>
      <c r="H565" s="183" t="s">
        <v>783</v>
      </c>
      <c r="I565" s="185" t="s">
        <v>97</v>
      </c>
      <c r="J565" s="135" t="s">
        <v>781</v>
      </c>
    </row>
    <row r="566" spans="1:10">
      <c r="A566" s="127">
        <v>100</v>
      </c>
      <c r="B566" s="49" t="s">
        <v>368</v>
      </c>
      <c r="C566" s="185" t="s">
        <v>25</v>
      </c>
      <c r="D566" s="5" t="s">
        <v>26</v>
      </c>
      <c r="E566" s="5" t="s">
        <v>170</v>
      </c>
      <c r="F566" s="5" t="s">
        <v>379</v>
      </c>
      <c r="G566" s="6">
        <v>720000</v>
      </c>
      <c r="H566" s="183" t="s">
        <v>783</v>
      </c>
      <c r="I566" s="185" t="s">
        <v>97</v>
      </c>
      <c r="J566" s="135" t="s">
        <v>781</v>
      </c>
    </row>
    <row r="567" spans="1:10">
      <c r="A567" s="127">
        <v>100</v>
      </c>
      <c r="B567" s="49" t="s">
        <v>368</v>
      </c>
      <c r="C567" s="185" t="s">
        <v>174</v>
      </c>
      <c r="D567" s="5" t="s">
        <v>28</v>
      </c>
      <c r="E567" s="5" t="s">
        <v>175</v>
      </c>
      <c r="F567" s="5" t="s">
        <v>404</v>
      </c>
      <c r="G567" s="6">
        <v>465000</v>
      </c>
      <c r="H567" s="183" t="s">
        <v>783</v>
      </c>
      <c r="I567" s="185" t="s">
        <v>97</v>
      </c>
      <c r="J567" s="135" t="s">
        <v>781</v>
      </c>
    </row>
    <row r="568" spans="1:10">
      <c r="A568" s="127">
        <v>100</v>
      </c>
      <c r="B568" s="49" t="s">
        <v>368</v>
      </c>
      <c r="C568" s="185" t="s">
        <v>29</v>
      </c>
      <c r="D568" s="5" t="s">
        <v>405</v>
      </c>
      <c r="E568" s="5" t="s">
        <v>406</v>
      </c>
      <c r="F568" s="5" t="s">
        <v>397</v>
      </c>
      <c r="G568" s="6">
        <v>1600000</v>
      </c>
      <c r="H568" s="183" t="s">
        <v>783</v>
      </c>
      <c r="I568" s="185" t="s">
        <v>97</v>
      </c>
      <c r="J568" s="135" t="s">
        <v>781</v>
      </c>
    </row>
    <row r="569" spans="1:10">
      <c r="A569" s="127">
        <v>100</v>
      </c>
      <c r="B569" s="49" t="s">
        <v>368</v>
      </c>
      <c r="C569" s="185" t="s">
        <v>29</v>
      </c>
      <c r="D569" s="5" t="s">
        <v>407</v>
      </c>
      <c r="E569" s="5" t="s">
        <v>178</v>
      </c>
      <c r="F569" s="5" t="s">
        <v>408</v>
      </c>
      <c r="G569" s="6">
        <v>80324</v>
      </c>
      <c r="H569" s="183" t="s">
        <v>783</v>
      </c>
      <c r="I569" s="185" t="s">
        <v>97</v>
      </c>
      <c r="J569" s="135" t="s">
        <v>781</v>
      </c>
    </row>
    <row r="570" spans="1:10">
      <c r="A570" s="127">
        <v>101</v>
      </c>
      <c r="B570" s="49" t="s">
        <v>409</v>
      </c>
      <c r="C570" s="185" t="s">
        <v>18</v>
      </c>
      <c r="D570" s="5" t="s">
        <v>410</v>
      </c>
      <c r="E570" s="5" t="s">
        <v>411</v>
      </c>
      <c r="F570" s="5" t="s">
        <v>412</v>
      </c>
      <c r="G570" s="6">
        <v>80000</v>
      </c>
      <c r="H570" s="183" t="s">
        <v>138</v>
      </c>
      <c r="I570" s="185" t="s">
        <v>497</v>
      </c>
      <c r="J570" s="135" t="s">
        <v>781</v>
      </c>
    </row>
    <row r="571" spans="1:10">
      <c r="A571" s="127">
        <v>101</v>
      </c>
      <c r="B571" s="49" t="s">
        <v>409</v>
      </c>
      <c r="C571" s="185" t="s">
        <v>18</v>
      </c>
      <c r="D571" s="5" t="s">
        <v>410</v>
      </c>
      <c r="E571" s="5" t="s">
        <v>413</v>
      </c>
      <c r="F571" s="5" t="s">
        <v>412</v>
      </c>
      <c r="G571" s="6">
        <v>70000</v>
      </c>
      <c r="H571" s="183" t="s">
        <v>138</v>
      </c>
      <c r="I571" s="185" t="s">
        <v>497</v>
      </c>
      <c r="J571" s="135" t="s">
        <v>781</v>
      </c>
    </row>
    <row r="572" spans="1:10">
      <c r="A572" s="127">
        <v>101</v>
      </c>
      <c r="B572" s="49" t="s">
        <v>409</v>
      </c>
      <c r="C572" s="185" t="s">
        <v>18</v>
      </c>
      <c r="D572" s="5" t="s">
        <v>410</v>
      </c>
      <c r="E572" s="5" t="s">
        <v>414</v>
      </c>
      <c r="F572" s="5" t="s">
        <v>412</v>
      </c>
      <c r="G572" s="6">
        <v>44000</v>
      </c>
      <c r="H572" s="183" t="s">
        <v>138</v>
      </c>
      <c r="I572" s="185" t="s">
        <v>497</v>
      </c>
      <c r="J572" s="135" t="s">
        <v>781</v>
      </c>
    </row>
    <row r="573" spans="1:10">
      <c r="A573" s="127">
        <v>101</v>
      </c>
      <c r="B573" s="49" t="s">
        <v>409</v>
      </c>
      <c r="C573" s="185" t="s">
        <v>18</v>
      </c>
      <c r="D573" s="5" t="s">
        <v>410</v>
      </c>
      <c r="E573" s="5" t="s">
        <v>415</v>
      </c>
      <c r="F573" s="5" t="s">
        <v>412</v>
      </c>
      <c r="G573" s="6">
        <v>44000</v>
      </c>
      <c r="H573" s="183" t="s">
        <v>138</v>
      </c>
      <c r="I573" s="185" t="s">
        <v>497</v>
      </c>
      <c r="J573" s="135" t="s">
        <v>781</v>
      </c>
    </row>
    <row r="574" spans="1:10">
      <c r="A574" s="127">
        <v>101</v>
      </c>
      <c r="B574" s="49" t="s">
        <v>409</v>
      </c>
      <c r="C574" s="185" t="s">
        <v>18</v>
      </c>
      <c r="D574" s="5" t="s">
        <v>410</v>
      </c>
      <c r="E574" s="5" t="s">
        <v>416</v>
      </c>
      <c r="F574" s="5" t="s">
        <v>412</v>
      </c>
      <c r="G574" s="6">
        <v>134000</v>
      </c>
      <c r="H574" s="183" t="s">
        <v>138</v>
      </c>
      <c r="I574" s="185" t="s">
        <v>497</v>
      </c>
      <c r="J574" s="135" t="s">
        <v>781</v>
      </c>
    </row>
    <row r="575" spans="1:10">
      <c r="A575" s="127">
        <v>101</v>
      </c>
      <c r="B575" s="49" t="s">
        <v>409</v>
      </c>
      <c r="C575" s="185" t="s">
        <v>18</v>
      </c>
      <c r="D575" s="5" t="s">
        <v>410</v>
      </c>
      <c r="E575" s="5" t="s">
        <v>417</v>
      </c>
      <c r="F575" s="5" t="s">
        <v>412</v>
      </c>
      <c r="G575" s="6">
        <v>130000</v>
      </c>
      <c r="H575" s="183" t="s">
        <v>138</v>
      </c>
      <c r="I575" s="185" t="s">
        <v>497</v>
      </c>
      <c r="J575" s="135" t="s">
        <v>781</v>
      </c>
    </row>
    <row r="576" spans="1:10">
      <c r="A576" s="127">
        <v>101</v>
      </c>
      <c r="B576" s="49" t="s">
        <v>409</v>
      </c>
      <c r="C576" s="185" t="s">
        <v>18</v>
      </c>
      <c r="D576" s="5" t="s">
        <v>418</v>
      </c>
      <c r="E576" s="5" t="s">
        <v>419</v>
      </c>
      <c r="F576" s="5" t="s">
        <v>412</v>
      </c>
      <c r="G576" s="6">
        <v>298224</v>
      </c>
      <c r="H576" s="183" t="s">
        <v>138</v>
      </c>
      <c r="I576" s="185" t="s">
        <v>497</v>
      </c>
      <c r="J576" s="135" t="s">
        <v>781</v>
      </c>
    </row>
    <row r="577" spans="1:10">
      <c r="A577" s="127">
        <v>101</v>
      </c>
      <c r="B577" s="49" t="s">
        <v>409</v>
      </c>
      <c r="C577" s="185" t="s">
        <v>18</v>
      </c>
      <c r="D577" s="5" t="s">
        <v>418</v>
      </c>
      <c r="E577" s="5" t="s">
        <v>420</v>
      </c>
      <c r="F577" s="5" t="s">
        <v>412</v>
      </c>
      <c r="G577" s="6">
        <v>162240</v>
      </c>
      <c r="H577" s="183" t="s">
        <v>138</v>
      </c>
      <c r="I577" s="185" t="s">
        <v>497</v>
      </c>
      <c r="J577" s="135" t="s">
        <v>781</v>
      </c>
    </row>
    <row r="578" spans="1:10">
      <c r="A578" s="127">
        <v>101</v>
      </c>
      <c r="B578" s="49" t="s">
        <v>409</v>
      </c>
      <c r="C578" s="185" t="s">
        <v>18</v>
      </c>
      <c r="D578" s="5" t="s">
        <v>418</v>
      </c>
      <c r="E578" s="5" t="s">
        <v>421</v>
      </c>
      <c r="F578" s="5" t="s">
        <v>412</v>
      </c>
      <c r="G578" s="6">
        <v>118800</v>
      </c>
      <c r="H578" s="183" t="s">
        <v>138</v>
      </c>
      <c r="I578" s="185" t="s">
        <v>497</v>
      </c>
      <c r="J578" s="135" t="s">
        <v>781</v>
      </c>
    </row>
    <row r="579" spans="1:10">
      <c r="A579" s="127">
        <v>101</v>
      </c>
      <c r="B579" s="49" t="s">
        <v>409</v>
      </c>
      <c r="C579" s="185" t="s">
        <v>18</v>
      </c>
      <c r="D579" s="5" t="s">
        <v>19</v>
      </c>
      <c r="E579" s="5" t="s">
        <v>422</v>
      </c>
      <c r="F579" s="5" t="s">
        <v>412</v>
      </c>
      <c r="G579" s="6">
        <v>97500</v>
      </c>
      <c r="H579" s="183" t="s">
        <v>138</v>
      </c>
      <c r="I579" s="185" t="s">
        <v>497</v>
      </c>
      <c r="J579" s="135" t="s">
        <v>781</v>
      </c>
    </row>
    <row r="580" spans="1:10">
      <c r="A580" s="127">
        <v>101</v>
      </c>
      <c r="B580" s="49" t="s">
        <v>409</v>
      </c>
      <c r="C580" s="185" t="s">
        <v>18</v>
      </c>
      <c r="D580" s="5" t="s">
        <v>19</v>
      </c>
      <c r="E580" s="5" t="s">
        <v>423</v>
      </c>
      <c r="F580" s="5" t="s">
        <v>412</v>
      </c>
      <c r="G580" s="6">
        <v>118000</v>
      </c>
      <c r="H580" s="183" t="s">
        <v>138</v>
      </c>
      <c r="I580" s="185" t="s">
        <v>497</v>
      </c>
      <c r="J580" s="135" t="s">
        <v>781</v>
      </c>
    </row>
    <row r="581" spans="1:10">
      <c r="A581" s="127">
        <v>101</v>
      </c>
      <c r="B581" s="49" t="s">
        <v>409</v>
      </c>
      <c r="C581" s="185" t="s">
        <v>18</v>
      </c>
      <c r="D581" s="5" t="s">
        <v>19</v>
      </c>
      <c r="E581" s="5" t="s">
        <v>424</v>
      </c>
      <c r="F581" s="5" t="s">
        <v>412</v>
      </c>
      <c r="G581" s="6">
        <v>58600</v>
      </c>
      <c r="H581" s="183" t="s">
        <v>138</v>
      </c>
      <c r="I581" s="185" t="s">
        <v>497</v>
      </c>
      <c r="J581" s="135" t="s">
        <v>781</v>
      </c>
    </row>
    <row r="582" spans="1:10">
      <c r="A582" s="127">
        <v>101</v>
      </c>
      <c r="B582" s="49" t="s">
        <v>409</v>
      </c>
      <c r="C582" s="185" t="s">
        <v>18</v>
      </c>
      <c r="D582" s="5" t="s">
        <v>19</v>
      </c>
      <c r="E582" s="5" t="s">
        <v>425</v>
      </c>
      <c r="F582" s="5" t="s">
        <v>409</v>
      </c>
      <c r="G582" s="6">
        <v>60000</v>
      </c>
      <c r="H582" s="183" t="s">
        <v>138</v>
      </c>
      <c r="I582" s="185" t="s">
        <v>497</v>
      </c>
      <c r="J582" s="135" t="s">
        <v>781</v>
      </c>
    </row>
    <row r="583" spans="1:10">
      <c r="A583" s="127">
        <v>101</v>
      </c>
      <c r="B583" s="49" t="s">
        <v>409</v>
      </c>
      <c r="C583" s="185" t="s">
        <v>18</v>
      </c>
      <c r="D583" s="5" t="s">
        <v>19</v>
      </c>
      <c r="E583" s="5" t="s">
        <v>426</v>
      </c>
      <c r="F583" s="5" t="s">
        <v>427</v>
      </c>
      <c r="G583" s="6">
        <v>54636</v>
      </c>
      <c r="H583" s="183" t="s">
        <v>138</v>
      </c>
      <c r="I583" s="185" t="s">
        <v>497</v>
      </c>
      <c r="J583" s="135" t="s">
        <v>781</v>
      </c>
    </row>
    <row r="584" spans="1:10">
      <c r="A584" s="127">
        <v>101</v>
      </c>
      <c r="B584" s="49" t="s">
        <v>409</v>
      </c>
      <c r="C584" s="185" t="s">
        <v>18</v>
      </c>
      <c r="D584" s="5" t="s">
        <v>19</v>
      </c>
      <c r="E584" s="5" t="s">
        <v>428</v>
      </c>
      <c r="F584" s="5" t="s">
        <v>429</v>
      </c>
      <c r="G584" s="6">
        <v>50000</v>
      </c>
      <c r="H584" s="183" t="s">
        <v>138</v>
      </c>
      <c r="I584" s="185" t="s">
        <v>497</v>
      </c>
      <c r="J584" s="135" t="s">
        <v>781</v>
      </c>
    </row>
    <row r="585" spans="1:10">
      <c r="A585" s="127">
        <v>101</v>
      </c>
      <c r="B585" s="49" t="s">
        <v>409</v>
      </c>
      <c r="C585" s="185" t="s">
        <v>18</v>
      </c>
      <c r="D585" s="5" t="s">
        <v>19</v>
      </c>
      <c r="E585" s="5" t="s">
        <v>430</v>
      </c>
      <c r="F585" s="5" t="s">
        <v>429</v>
      </c>
      <c r="G585" s="6">
        <v>70000</v>
      </c>
      <c r="H585" s="183" t="s">
        <v>138</v>
      </c>
      <c r="I585" s="185" t="s">
        <v>497</v>
      </c>
      <c r="J585" s="135" t="s">
        <v>781</v>
      </c>
    </row>
    <row r="586" spans="1:10">
      <c r="A586" s="127">
        <v>101</v>
      </c>
      <c r="B586" s="49" t="s">
        <v>409</v>
      </c>
      <c r="C586" s="185" t="s">
        <v>18</v>
      </c>
      <c r="D586" s="5" t="s">
        <v>19</v>
      </c>
      <c r="E586" s="5" t="s">
        <v>431</v>
      </c>
      <c r="F586" s="5" t="s">
        <v>432</v>
      </c>
      <c r="G586" s="6">
        <v>30000</v>
      </c>
      <c r="H586" s="183" t="s">
        <v>138</v>
      </c>
      <c r="I586" s="185" t="s">
        <v>497</v>
      </c>
      <c r="J586" s="135" t="s">
        <v>781</v>
      </c>
    </row>
    <row r="587" spans="1:10">
      <c r="A587" s="127">
        <v>101</v>
      </c>
      <c r="B587" s="49" t="s">
        <v>409</v>
      </c>
      <c r="C587" s="185" t="s">
        <v>18</v>
      </c>
      <c r="D587" s="5" t="s">
        <v>19</v>
      </c>
      <c r="E587" s="5" t="s">
        <v>433</v>
      </c>
      <c r="F587" s="5" t="s">
        <v>432</v>
      </c>
      <c r="G587" s="6">
        <v>50000</v>
      </c>
      <c r="H587" s="183" t="s">
        <v>138</v>
      </c>
      <c r="I587" s="185" t="s">
        <v>497</v>
      </c>
      <c r="J587" s="135" t="s">
        <v>781</v>
      </c>
    </row>
    <row r="588" spans="1:10">
      <c r="A588" s="127">
        <v>101</v>
      </c>
      <c r="B588" s="49" t="s">
        <v>409</v>
      </c>
      <c r="C588" s="185" t="s">
        <v>18</v>
      </c>
      <c r="D588" s="5" t="s">
        <v>19</v>
      </c>
      <c r="E588" s="5" t="s">
        <v>434</v>
      </c>
      <c r="F588" s="5" t="s">
        <v>435</v>
      </c>
      <c r="G588" s="6">
        <v>50000</v>
      </c>
      <c r="H588" s="183" t="s">
        <v>138</v>
      </c>
      <c r="I588" s="185" t="s">
        <v>497</v>
      </c>
      <c r="J588" s="135" t="s">
        <v>781</v>
      </c>
    </row>
    <row r="589" spans="1:10">
      <c r="A589" s="127">
        <v>101</v>
      </c>
      <c r="B589" s="49" t="s">
        <v>409</v>
      </c>
      <c r="C589" s="185" t="s">
        <v>25</v>
      </c>
      <c r="D589" s="5" t="s">
        <v>214</v>
      </c>
      <c r="E589" s="5" t="s">
        <v>436</v>
      </c>
      <c r="F589" s="5" t="s">
        <v>409</v>
      </c>
      <c r="G589" s="6">
        <v>220000</v>
      </c>
      <c r="H589" s="183" t="s">
        <v>138</v>
      </c>
      <c r="I589" s="185" t="s">
        <v>497</v>
      </c>
      <c r="J589" s="135" t="s">
        <v>781</v>
      </c>
    </row>
    <row r="590" spans="1:10">
      <c r="A590" s="127">
        <v>101</v>
      </c>
      <c r="B590" s="49" t="s">
        <v>409</v>
      </c>
      <c r="C590" s="185" t="s">
        <v>25</v>
      </c>
      <c r="D590" s="5" t="s">
        <v>214</v>
      </c>
      <c r="E590" s="5" t="s">
        <v>438</v>
      </c>
      <c r="F590" s="5" t="s">
        <v>427</v>
      </c>
      <c r="G590" s="6">
        <v>600000</v>
      </c>
      <c r="H590" s="183" t="s">
        <v>138</v>
      </c>
      <c r="I590" s="185" t="s">
        <v>497</v>
      </c>
      <c r="J590" s="135" t="s">
        <v>781</v>
      </c>
    </row>
    <row r="591" spans="1:10">
      <c r="A591" s="127">
        <v>101</v>
      </c>
      <c r="B591" s="49" t="s">
        <v>409</v>
      </c>
      <c r="C591" s="185" t="s">
        <v>25</v>
      </c>
      <c r="D591" s="5" t="s">
        <v>214</v>
      </c>
      <c r="E591" s="5" t="s">
        <v>439</v>
      </c>
      <c r="F591" s="5" t="s">
        <v>427</v>
      </c>
      <c r="G591" s="6">
        <v>560000</v>
      </c>
      <c r="H591" s="183" t="s">
        <v>138</v>
      </c>
      <c r="I591" s="185" t="s">
        <v>497</v>
      </c>
      <c r="J591" s="135" t="s">
        <v>781</v>
      </c>
    </row>
    <row r="592" spans="1:10">
      <c r="A592" s="127">
        <v>101</v>
      </c>
      <c r="B592" s="49" t="s">
        <v>409</v>
      </c>
      <c r="C592" s="185" t="s">
        <v>25</v>
      </c>
      <c r="D592" s="5" t="s">
        <v>214</v>
      </c>
      <c r="E592" s="5" t="s">
        <v>440</v>
      </c>
      <c r="F592" s="5" t="s">
        <v>441</v>
      </c>
      <c r="G592" s="6">
        <v>3300000</v>
      </c>
      <c r="H592" s="183" t="s">
        <v>138</v>
      </c>
      <c r="I592" s="185" t="s">
        <v>497</v>
      </c>
      <c r="J592" s="135" t="s">
        <v>781</v>
      </c>
    </row>
    <row r="593" spans="1:10">
      <c r="A593" s="127">
        <v>102</v>
      </c>
      <c r="B593" s="49" t="s">
        <v>498</v>
      </c>
      <c r="C593" s="185" t="s">
        <v>18</v>
      </c>
      <c r="D593" s="5" t="s">
        <v>19</v>
      </c>
      <c r="E593" s="5" t="s">
        <v>625</v>
      </c>
      <c r="F593" s="5" t="s">
        <v>507</v>
      </c>
      <c r="G593" s="6">
        <v>160000</v>
      </c>
      <c r="H593" s="183" t="s">
        <v>783</v>
      </c>
      <c r="I593" s="185" t="s">
        <v>97</v>
      </c>
      <c r="J593" s="135" t="s">
        <v>782</v>
      </c>
    </row>
    <row r="594" spans="1:10">
      <c r="A594" s="127">
        <v>102</v>
      </c>
      <c r="B594" s="49" t="s">
        <v>498</v>
      </c>
      <c r="C594" s="185" t="s">
        <v>18</v>
      </c>
      <c r="D594" s="5" t="s">
        <v>19</v>
      </c>
      <c r="E594" s="5" t="s">
        <v>330</v>
      </c>
      <c r="F594" s="5" t="s">
        <v>550</v>
      </c>
      <c r="G594" s="6">
        <v>165500</v>
      </c>
      <c r="H594" s="183" t="s">
        <v>783</v>
      </c>
      <c r="I594" s="185" t="s">
        <v>97</v>
      </c>
      <c r="J594" s="135" t="s">
        <v>782</v>
      </c>
    </row>
    <row r="595" spans="1:10">
      <c r="A595" s="127">
        <v>102</v>
      </c>
      <c r="B595" s="49" t="s">
        <v>498</v>
      </c>
      <c r="C595" s="185" t="s">
        <v>18</v>
      </c>
      <c r="D595" s="5" t="s">
        <v>19</v>
      </c>
      <c r="E595" s="5" t="s">
        <v>500</v>
      </c>
      <c r="F595" s="5" t="s">
        <v>510</v>
      </c>
      <c r="G595" s="6">
        <v>162000</v>
      </c>
      <c r="H595" s="183" t="s">
        <v>783</v>
      </c>
      <c r="I595" s="185" t="s">
        <v>97</v>
      </c>
      <c r="J595" s="135" t="s">
        <v>782</v>
      </c>
    </row>
    <row r="596" spans="1:10">
      <c r="A596" s="127">
        <v>102</v>
      </c>
      <c r="B596" s="49" t="s">
        <v>498</v>
      </c>
      <c r="C596" s="185" t="s">
        <v>18</v>
      </c>
      <c r="D596" s="5" t="s">
        <v>252</v>
      </c>
      <c r="E596" s="5" t="s">
        <v>375</v>
      </c>
      <c r="F596" s="5" t="s">
        <v>628</v>
      </c>
      <c r="G596" s="6">
        <v>8000</v>
      </c>
      <c r="H596" s="183" t="s">
        <v>783</v>
      </c>
      <c r="I596" s="185" t="s">
        <v>97</v>
      </c>
      <c r="J596" s="135" t="s">
        <v>782</v>
      </c>
    </row>
    <row r="597" spans="1:10">
      <c r="A597" s="127">
        <v>102</v>
      </c>
      <c r="B597" s="49" t="s">
        <v>498</v>
      </c>
      <c r="C597" s="185" t="s">
        <v>18</v>
      </c>
      <c r="D597" s="5" t="s">
        <v>252</v>
      </c>
      <c r="E597" s="5" t="s">
        <v>375</v>
      </c>
      <c r="F597" s="5" t="s">
        <v>629</v>
      </c>
      <c r="G597" s="6">
        <v>8000</v>
      </c>
      <c r="H597" s="183" t="s">
        <v>783</v>
      </c>
      <c r="I597" s="185" t="s">
        <v>97</v>
      </c>
      <c r="J597" s="135" t="s">
        <v>782</v>
      </c>
    </row>
    <row r="598" spans="1:10">
      <c r="A598" s="127">
        <v>102</v>
      </c>
      <c r="B598" s="49" t="s">
        <v>498</v>
      </c>
      <c r="C598" s="185" t="s">
        <v>18</v>
      </c>
      <c r="D598" s="5" t="s">
        <v>624</v>
      </c>
      <c r="E598" s="5" t="s">
        <v>626</v>
      </c>
      <c r="F598" s="5" t="s">
        <v>629</v>
      </c>
      <c r="G598" s="6">
        <v>825000</v>
      </c>
      <c r="H598" s="183" t="s">
        <v>783</v>
      </c>
      <c r="I598" s="185" t="s">
        <v>97</v>
      </c>
      <c r="J598" s="135" t="s">
        <v>782</v>
      </c>
    </row>
    <row r="599" spans="1:10">
      <c r="A599" s="127">
        <v>102</v>
      </c>
      <c r="B599" s="49" t="s">
        <v>498</v>
      </c>
      <c r="C599" s="185" t="s">
        <v>18</v>
      </c>
      <c r="D599" s="5" t="s">
        <v>252</v>
      </c>
      <c r="E599" s="5" t="s">
        <v>375</v>
      </c>
      <c r="F599" s="5" t="s">
        <v>587</v>
      </c>
      <c r="G599" s="6">
        <v>12000</v>
      </c>
      <c r="H599" s="183" t="s">
        <v>783</v>
      </c>
      <c r="I599" s="185" t="s">
        <v>97</v>
      </c>
      <c r="J599" s="135" t="s">
        <v>782</v>
      </c>
    </row>
    <row r="600" spans="1:10">
      <c r="A600" s="127">
        <v>102</v>
      </c>
      <c r="B600" s="49" t="s">
        <v>498</v>
      </c>
      <c r="C600" s="185" t="s">
        <v>18</v>
      </c>
      <c r="D600" s="5" t="s">
        <v>19</v>
      </c>
      <c r="E600" s="5" t="s">
        <v>627</v>
      </c>
      <c r="F600" s="5" t="s">
        <v>567</v>
      </c>
      <c r="G600" s="6">
        <v>164000</v>
      </c>
      <c r="H600" s="183" t="s">
        <v>783</v>
      </c>
      <c r="I600" s="185" t="s">
        <v>97</v>
      </c>
      <c r="J600" s="135" t="s">
        <v>782</v>
      </c>
    </row>
    <row r="601" spans="1:10">
      <c r="A601" s="127">
        <v>102</v>
      </c>
      <c r="B601" s="49" t="s">
        <v>498</v>
      </c>
      <c r="C601" s="185" t="s">
        <v>18</v>
      </c>
      <c r="D601" s="5" t="s">
        <v>19</v>
      </c>
      <c r="E601" s="5" t="s">
        <v>346</v>
      </c>
      <c r="F601" s="5" t="s">
        <v>582</v>
      </c>
      <c r="G601" s="6">
        <v>160000</v>
      </c>
      <c r="H601" s="183" t="s">
        <v>783</v>
      </c>
      <c r="I601" s="185" t="s">
        <v>97</v>
      </c>
      <c r="J601" s="135" t="s">
        <v>782</v>
      </c>
    </row>
    <row r="602" spans="1:10">
      <c r="A602" s="127">
        <v>102</v>
      </c>
      <c r="B602" s="49" t="s">
        <v>498</v>
      </c>
      <c r="C602" s="185" t="s">
        <v>18</v>
      </c>
      <c r="D602" s="5" t="s">
        <v>252</v>
      </c>
      <c r="E602" s="5" t="s">
        <v>375</v>
      </c>
      <c r="F602" s="5" t="s">
        <v>499</v>
      </c>
      <c r="G602" s="6">
        <v>10000</v>
      </c>
      <c r="H602" s="183" t="s">
        <v>783</v>
      </c>
      <c r="I602" s="185" t="s">
        <v>97</v>
      </c>
      <c r="J602" s="135" t="s">
        <v>782</v>
      </c>
    </row>
    <row r="603" spans="1:10">
      <c r="A603" s="127">
        <v>102</v>
      </c>
      <c r="B603" s="49" t="s">
        <v>498</v>
      </c>
      <c r="C603" s="185" t="s">
        <v>18</v>
      </c>
      <c r="D603" s="5" t="s">
        <v>19</v>
      </c>
      <c r="E603" s="5" t="s">
        <v>500</v>
      </c>
      <c r="F603" s="5" t="s">
        <v>501</v>
      </c>
      <c r="G603" s="6">
        <v>164500</v>
      </c>
      <c r="H603" s="183" t="s">
        <v>783</v>
      </c>
      <c r="I603" s="185" t="s">
        <v>97</v>
      </c>
      <c r="J603" s="135" t="s">
        <v>782</v>
      </c>
    </row>
    <row r="604" spans="1:10">
      <c r="A604" s="127">
        <v>102</v>
      </c>
      <c r="B604" s="49" t="s">
        <v>498</v>
      </c>
      <c r="C604" s="185" t="s">
        <v>18</v>
      </c>
      <c r="D604" s="5" t="s">
        <v>166</v>
      </c>
      <c r="E604" s="5" t="s">
        <v>167</v>
      </c>
      <c r="F604" s="5" t="s">
        <v>502</v>
      </c>
      <c r="G604" s="6">
        <v>45000</v>
      </c>
      <c r="H604" s="183" t="s">
        <v>783</v>
      </c>
      <c r="I604" s="185" t="s">
        <v>97</v>
      </c>
      <c r="J604" s="135" t="s">
        <v>782</v>
      </c>
    </row>
    <row r="605" spans="1:10">
      <c r="A605" s="127">
        <v>102</v>
      </c>
      <c r="B605" s="49" t="s">
        <v>498</v>
      </c>
      <c r="C605" s="185" t="s">
        <v>25</v>
      </c>
      <c r="D605" s="5" t="s">
        <v>214</v>
      </c>
      <c r="E605" s="5" t="s">
        <v>170</v>
      </c>
      <c r="F605" s="5" t="s">
        <v>503</v>
      </c>
      <c r="G605" s="6">
        <v>300000</v>
      </c>
      <c r="H605" s="183" t="s">
        <v>783</v>
      </c>
      <c r="I605" s="185" t="s">
        <v>97</v>
      </c>
      <c r="J605" s="135" t="s">
        <v>782</v>
      </c>
    </row>
    <row r="606" spans="1:10">
      <c r="A606" s="127">
        <v>102</v>
      </c>
      <c r="B606" s="49" t="s">
        <v>498</v>
      </c>
      <c r="C606" s="185" t="s">
        <v>25</v>
      </c>
      <c r="D606" s="5" t="s">
        <v>26</v>
      </c>
      <c r="E606" s="5" t="s">
        <v>170</v>
      </c>
      <c r="F606" s="5" t="s">
        <v>502</v>
      </c>
      <c r="G606" s="6">
        <v>2400000</v>
      </c>
      <c r="H606" s="183" t="s">
        <v>783</v>
      </c>
      <c r="I606" s="185" t="s">
        <v>97</v>
      </c>
      <c r="J606" s="135" t="s">
        <v>782</v>
      </c>
    </row>
    <row r="607" spans="1:10">
      <c r="A607" s="127">
        <v>102</v>
      </c>
      <c r="B607" s="49" t="s">
        <v>498</v>
      </c>
      <c r="C607" s="185" t="s">
        <v>174</v>
      </c>
      <c r="D607" s="5" t="s">
        <v>504</v>
      </c>
      <c r="E607" s="5" t="s">
        <v>175</v>
      </c>
      <c r="F607" s="5" t="s">
        <v>505</v>
      </c>
      <c r="G607" s="6">
        <v>465000</v>
      </c>
      <c r="H607" s="183" t="s">
        <v>783</v>
      </c>
      <c r="I607" s="185" t="s">
        <v>97</v>
      </c>
      <c r="J607" s="135" t="s">
        <v>782</v>
      </c>
    </row>
    <row r="608" spans="1:10">
      <c r="A608" s="127">
        <v>102</v>
      </c>
      <c r="B608" s="49" t="s">
        <v>498</v>
      </c>
      <c r="C608" s="185" t="s">
        <v>29</v>
      </c>
      <c r="D608" s="5" t="s">
        <v>30</v>
      </c>
      <c r="E608" s="5" t="s">
        <v>284</v>
      </c>
      <c r="F608" s="5" t="s">
        <v>506</v>
      </c>
      <c r="G608" s="6">
        <v>26400</v>
      </c>
      <c r="H608" s="183" t="s">
        <v>783</v>
      </c>
      <c r="I608" s="185" t="s">
        <v>97</v>
      </c>
      <c r="J608" s="135" t="s">
        <v>782</v>
      </c>
    </row>
    <row r="609" spans="1:10">
      <c r="A609" s="127">
        <v>102</v>
      </c>
      <c r="B609" s="49" t="s">
        <v>498</v>
      </c>
      <c r="C609" s="185" t="s">
        <v>29</v>
      </c>
      <c r="D609" s="5" t="s">
        <v>30</v>
      </c>
      <c r="E609" s="5" t="s">
        <v>284</v>
      </c>
      <c r="F609" s="5" t="s">
        <v>507</v>
      </c>
      <c r="G609" s="6">
        <v>17900</v>
      </c>
      <c r="H609" s="183" t="s">
        <v>783</v>
      </c>
      <c r="I609" s="185" t="s">
        <v>97</v>
      </c>
      <c r="J609" s="135" t="s">
        <v>782</v>
      </c>
    </row>
    <row r="610" spans="1:10">
      <c r="A610" s="127">
        <v>102</v>
      </c>
      <c r="B610" s="49" t="s">
        <v>498</v>
      </c>
      <c r="C610" s="185" t="s">
        <v>29</v>
      </c>
      <c r="D610" s="5" t="s">
        <v>30</v>
      </c>
      <c r="E610" s="5" t="s">
        <v>284</v>
      </c>
      <c r="F610" s="5" t="s">
        <v>508</v>
      </c>
      <c r="G610" s="6">
        <v>27000</v>
      </c>
      <c r="H610" s="183" t="s">
        <v>783</v>
      </c>
      <c r="I610" s="185" t="s">
        <v>97</v>
      </c>
      <c r="J610" s="135" t="s">
        <v>782</v>
      </c>
    </row>
    <row r="611" spans="1:10">
      <c r="A611" s="127">
        <v>102</v>
      </c>
      <c r="B611" s="49" t="s">
        <v>498</v>
      </c>
      <c r="C611" s="185" t="s">
        <v>29</v>
      </c>
      <c r="D611" s="5" t="s">
        <v>30</v>
      </c>
      <c r="E611" s="5" t="s">
        <v>183</v>
      </c>
      <c r="F611" s="5" t="s">
        <v>509</v>
      </c>
      <c r="G611" s="6">
        <v>30000</v>
      </c>
      <c r="H611" s="183" t="s">
        <v>783</v>
      </c>
      <c r="I611" s="185" t="s">
        <v>97</v>
      </c>
      <c r="J611" s="135" t="s">
        <v>782</v>
      </c>
    </row>
    <row r="612" spans="1:10">
      <c r="A612" s="127">
        <v>102</v>
      </c>
      <c r="B612" s="49" t="s">
        <v>498</v>
      </c>
      <c r="C612" s="185" t="s">
        <v>29</v>
      </c>
      <c r="D612" s="5" t="s">
        <v>30</v>
      </c>
      <c r="E612" s="5" t="s">
        <v>284</v>
      </c>
      <c r="F612" s="5" t="s">
        <v>510</v>
      </c>
      <c r="G612" s="6">
        <v>26000</v>
      </c>
      <c r="H612" s="183" t="s">
        <v>783</v>
      </c>
      <c r="I612" s="185" t="s">
        <v>97</v>
      </c>
      <c r="J612" s="135" t="s">
        <v>782</v>
      </c>
    </row>
    <row r="613" spans="1:10">
      <c r="A613" s="127">
        <v>102</v>
      </c>
      <c r="B613" s="49" t="s">
        <v>498</v>
      </c>
      <c r="C613" s="185" t="s">
        <v>29</v>
      </c>
      <c r="D613" s="5" t="s">
        <v>30</v>
      </c>
      <c r="E613" s="5" t="s">
        <v>284</v>
      </c>
      <c r="F613" s="5" t="s">
        <v>511</v>
      </c>
      <c r="G613" s="6">
        <v>28000</v>
      </c>
      <c r="H613" s="183" t="s">
        <v>783</v>
      </c>
      <c r="I613" s="185" t="s">
        <v>97</v>
      </c>
      <c r="J613" s="135" t="s">
        <v>782</v>
      </c>
    </row>
    <row r="614" spans="1:10">
      <c r="A614" s="127">
        <v>102</v>
      </c>
      <c r="B614" s="49" t="s">
        <v>498</v>
      </c>
      <c r="C614" s="185" t="s">
        <v>29</v>
      </c>
      <c r="D614" s="5" t="s">
        <v>30</v>
      </c>
      <c r="E614" s="5" t="s">
        <v>183</v>
      </c>
      <c r="F614" s="5" t="s">
        <v>512</v>
      </c>
      <c r="G614" s="6">
        <v>30000</v>
      </c>
      <c r="H614" s="183" t="s">
        <v>783</v>
      </c>
      <c r="I614" s="185" t="s">
        <v>97</v>
      </c>
      <c r="J614" s="135" t="s">
        <v>782</v>
      </c>
    </row>
    <row r="615" spans="1:10">
      <c r="A615" s="127">
        <v>102</v>
      </c>
      <c r="B615" s="49" t="s">
        <v>498</v>
      </c>
      <c r="C615" s="185" t="s">
        <v>29</v>
      </c>
      <c r="D615" s="5" t="s">
        <v>30</v>
      </c>
      <c r="E615" s="5" t="s">
        <v>284</v>
      </c>
      <c r="F615" s="5" t="s">
        <v>513</v>
      </c>
      <c r="G615" s="6">
        <v>27500</v>
      </c>
      <c r="H615" s="183" t="s">
        <v>783</v>
      </c>
      <c r="I615" s="185" t="s">
        <v>97</v>
      </c>
      <c r="J615" s="135" t="s">
        <v>782</v>
      </c>
    </row>
    <row r="616" spans="1:10">
      <c r="A616" s="127">
        <v>102</v>
      </c>
      <c r="B616" s="49" t="s">
        <v>498</v>
      </c>
      <c r="C616" s="185" t="s">
        <v>29</v>
      </c>
      <c r="D616" s="5" t="s">
        <v>30</v>
      </c>
      <c r="E616" s="5" t="s">
        <v>183</v>
      </c>
      <c r="F616" s="5" t="s">
        <v>514</v>
      </c>
      <c r="G616" s="6">
        <v>30000</v>
      </c>
      <c r="H616" s="183" t="s">
        <v>783</v>
      </c>
      <c r="I616" s="185" t="s">
        <v>97</v>
      </c>
      <c r="J616" s="135" t="s">
        <v>782</v>
      </c>
    </row>
    <row r="617" spans="1:10">
      <c r="A617" s="127">
        <v>102</v>
      </c>
      <c r="B617" s="49" t="s">
        <v>498</v>
      </c>
      <c r="C617" s="185" t="s">
        <v>29</v>
      </c>
      <c r="D617" s="5" t="s">
        <v>515</v>
      </c>
      <c r="E617" s="5" t="s">
        <v>516</v>
      </c>
      <c r="F617" s="5" t="s">
        <v>517</v>
      </c>
      <c r="G617" s="6">
        <v>380000</v>
      </c>
      <c r="H617" s="183" t="s">
        <v>783</v>
      </c>
      <c r="I617" s="185" t="s">
        <v>97</v>
      </c>
      <c r="J617" s="135" t="s">
        <v>782</v>
      </c>
    </row>
    <row r="618" spans="1:10">
      <c r="A618" s="127">
        <v>102</v>
      </c>
      <c r="B618" s="49" t="s">
        <v>498</v>
      </c>
      <c r="C618" s="185" t="s">
        <v>18</v>
      </c>
      <c r="D618" s="5" t="s">
        <v>19</v>
      </c>
      <c r="E618" s="5" t="s">
        <v>257</v>
      </c>
      <c r="F618" s="5" t="s">
        <v>518</v>
      </c>
      <c r="G618" s="6">
        <v>165000</v>
      </c>
      <c r="H618" s="183" t="s">
        <v>783</v>
      </c>
      <c r="I618" s="185" t="s">
        <v>97</v>
      </c>
      <c r="J618" s="135" t="s">
        <v>782</v>
      </c>
    </row>
    <row r="619" spans="1:10">
      <c r="A619" s="127">
        <v>102</v>
      </c>
      <c r="B619" s="49" t="s">
        <v>498</v>
      </c>
      <c r="C619" s="185" t="s">
        <v>18</v>
      </c>
      <c r="D619" s="5" t="s">
        <v>19</v>
      </c>
      <c r="E619" s="5" t="s">
        <v>519</v>
      </c>
      <c r="F619" s="5" t="s">
        <v>520</v>
      </c>
      <c r="G619" s="6">
        <v>163000</v>
      </c>
      <c r="H619" s="183" t="s">
        <v>783</v>
      </c>
      <c r="I619" s="185" t="s">
        <v>97</v>
      </c>
      <c r="J619" s="135" t="s">
        <v>782</v>
      </c>
    </row>
    <row r="620" spans="1:10">
      <c r="A620" s="127">
        <v>102</v>
      </c>
      <c r="B620" s="49" t="s">
        <v>498</v>
      </c>
      <c r="C620" s="185" t="s">
        <v>18</v>
      </c>
      <c r="D620" s="5" t="s">
        <v>19</v>
      </c>
      <c r="E620" s="5" t="s">
        <v>519</v>
      </c>
      <c r="F620" s="5" t="s">
        <v>521</v>
      </c>
      <c r="G620" s="6">
        <v>159000</v>
      </c>
      <c r="H620" s="183" t="s">
        <v>783</v>
      </c>
      <c r="I620" s="185" t="s">
        <v>97</v>
      </c>
      <c r="J620" s="135" t="s">
        <v>782</v>
      </c>
    </row>
    <row r="621" spans="1:10">
      <c r="A621" s="127">
        <v>102</v>
      </c>
      <c r="B621" s="49" t="s">
        <v>498</v>
      </c>
      <c r="C621" s="185" t="s">
        <v>18</v>
      </c>
      <c r="D621" s="5" t="s">
        <v>19</v>
      </c>
      <c r="E621" s="5" t="s">
        <v>522</v>
      </c>
      <c r="F621" s="5" t="s">
        <v>523</v>
      </c>
      <c r="G621" s="6">
        <v>154000</v>
      </c>
      <c r="H621" s="183" t="s">
        <v>783</v>
      </c>
      <c r="I621" s="185" t="s">
        <v>97</v>
      </c>
      <c r="J621" s="135" t="s">
        <v>782</v>
      </c>
    </row>
    <row r="622" spans="1:10">
      <c r="A622" s="127">
        <v>102</v>
      </c>
      <c r="B622" s="49" t="s">
        <v>498</v>
      </c>
      <c r="C622" s="185" t="s">
        <v>18</v>
      </c>
      <c r="D622" s="5" t="s">
        <v>252</v>
      </c>
      <c r="E622" s="5" t="s">
        <v>524</v>
      </c>
      <c r="F622" s="5" t="s">
        <v>525</v>
      </c>
      <c r="G622" s="6">
        <v>5000</v>
      </c>
      <c r="H622" s="183" t="s">
        <v>783</v>
      </c>
      <c r="I622" s="185" t="s">
        <v>97</v>
      </c>
      <c r="J622" s="135" t="s">
        <v>782</v>
      </c>
    </row>
    <row r="623" spans="1:10">
      <c r="A623" s="127">
        <v>102</v>
      </c>
      <c r="B623" s="49" t="s">
        <v>498</v>
      </c>
      <c r="C623" s="185" t="s">
        <v>18</v>
      </c>
      <c r="D623" s="5" t="s">
        <v>526</v>
      </c>
      <c r="E623" s="5" t="s">
        <v>527</v>
      </c>
      <c r="F623" s="5" t="s">
        <v>528</v>
      </c>
      <c r="G623" s="6">
        <v>265500</v>
      </c>
      <c r="H623" s="183" t="s">
        <v>783</v>
      </c>
      <c r="I623" s="185" t="s">
        <v>97</v>
      </c>
      <c r="J623" s="135" t="s">
        <v>782</v>
      </c>
    </row>
    <row r="624" spans="1:10">
      <c r="A624" s="127">
        <v>102</v>
      </c>
      <c r="B624" s="49" t="s">
        <v>498</v>
      </c>
      <c r="C624" s="185" t="s">
        <v>18</v>
      </c>
      <c r="D624" s="5" t="s">
        <v>19</v>
      </c>
      <c r="E624" s="5" t="s">
        <v>529</v>
      </c>
      <c r="F624" s="5" t="s">
        <v>530</v>
      </c>
      <c r="G624" s="6">
        <v>144000</v>
      </c>
      <c r="H624" s="183" t="s">
        <v>783</v>
      </c>
      <c r="I624" s="185" t="s">
        <v>97</v>
      </c>
      <c r="J624" s="135" t="s">
        <v>782</v>
      </c>
    </row>
    <row r="625" spans="1:10">
      <c r="A625" s="127">
        <v>102</v>
      </c>
      <c r="B625" s="49" t="s">
        <v>498</v>
      </c>
      <c r="C625" s="185" t="s">
        <v>18</v>
      </c>
      <c r="D625" s="5" t="s">
        <v>19</v>
      </c>
      <c r="E625" s="5" t="s">
        <v>261</v>
      </c>
      <c r="F625" s="5" t="s">
        <v>531</v>
      </c>
      <c r="G625" s="6">
        <v>153000</v>
      </c>
      <c r="H625" s="183" t="s">
        <v>783</v>
      </c>
      <c r="I625" s="185" t="s">
        <v>97</v>
      </c>
      <c r="J625" s="135" t="s">
        <v>782</v>
      </c>
    </row>
    <row r="626" spans="1:10">
      <c r="A626" s="127">
        <v>102</v>
      </c>
      <c r="B626" s="49" t="s">
        <v>498</v>
      </c>
      <c r="C626" s="185" t="s">
        <v>18</v>
      </c>
      <c r="D626" s="5" t="s">
        <v>166</v>
      </c>
      <c r="E626" s="5" t="s">
        <v>167</v>
      </c>
      <c r="F626" s="5" t="s">
        <v>532</v>
      </c>
      <c r="G626" s="6">
        <v>45000</v>
      </c>
      <c r="H626" s="183" t="s">
        <v>783</v>
      </c>
      <c r="I626" s="185" t="s">
        <v>97</v>
      </c>
      <c r="J626" s="135" t="s">
        <v>782</v>
      </c>
    </row>
    <row r="627" spans="1:10">
      <c r="A627" s="127">
        <v>102</v>
      </c>
      <c r="B627" s="49" t="s">
        <v>498</v>
      </c>
      <c r="C627" s="185" t="s">
        <v>25</v>
      </c>
      <c r="D627" s="5" t="s">
        <v>26</v>
      </c>
      <c r="E627" s="5" t="s">
        <v>170</v>
      </c>
      <c r="F627" s="5" t="s">
        <v>533</v>
      </c>
      <c r="G627" s="6">
        <v>2400000</v>
      </c>
      <c r="H627" s="183" t="s">
        <v>783</v>
      </c>
      <c r="I627" s="185" t="s">
        <v>97</v>
      </c>
      <c r="J627" s="135" t="s">
        <v>782</v>
      </c>
    </row>
    <row r="628" spans="1:10">
      <c r="A628" s="127">
        <v>102</v>
      </c>
      <c r="B628" s="49" t="s">
        <v>498</v>
      </c>
      <c r="C628" s="185" t="s">
        <v>174</v>
      </c>
      <c r="D628" s="5" t="s">
        <v>504</v>
      </c>
      <c r="E628" s="5" t="s">
        <v>175</v>
      </c>
      <c r="F628" s="5" t="s">
        <v>534</v>
      </c>
      <c r="G628" s="6">
        <v>635000</v>
      </c>
      <c r="H628" s="183" t="s">
        <v>783</v>
      </c>
      <c r="I628" s="185" t="s">
        <v>97</v>
      </c>
      <c r="J628" s="135" t="s">
        <v>782</v>
      </c>
    </row>
    <row r="629" spans="1:10">
      <c r="A629" s="127">
        <v>102</v>
      </c>
      <c r="B629" s="49" t="s">
        <v>498</v>
      </c>
      <c r="C629" s="185" t="s">
        <v>29</v>
      </c>
      <c r="D629" s="5" t="s">
        <v>30</v>
      </c>
      <c r="E629" s="5" t="s">
        <v>535</v>
      </c>
      <c r="F629" s="5" t="s">
        <v>536</v>
      </c>
      <c r="G629" s="6">
        <v>93000</v>
      </c>
      <c r="H629" s="183" t="s">
        <v>783</v>
      </c>
      <c r="I629" s="185" t="s">
        <v>97</v>
      </c>
      <c r="J629" s="135" t="s">
        <v>782</v>
      </c>
    </row>
    <row r="630" spans="1:10">
      <c r="A630" s="127">
        <f>A629</f>
        <v>102</v>
      </c>
      <c r="B630" s="49" t="s">
        <v>498</v>
      </c>
      <c r="C630" s="185" t="s">
        <v>18</v>
      </c>
      <c r="D630" s="5" t="s">
        <v>19</v>
      </c>
      <c r="E630" s="5" t="s">
        <v>245</v>
      </c>
      <c r="F630" s="5" t="s">
        <v>633</v>
      </c>
      <c r="G630" s="6">
        <v>168500</v>
      </c>
      <c r="H630" s="183" t="s">
        <v>783</v>
      </c>
      <c r="I630" s="185" t="s">
        <v>97</v>
      </c>
      <c r="J630" s="135" t="s">
        <v>782</v>
      </c>
    </row>
    <row r="631" spans="1:10">
      <c r="A631" s="127">
        <v>102</v>
      </c>
      <c r="B631" s="49" t="s">
        <v>498</v>
      </c>
      <c r="C631" s="185" t="s">
        <v>18</v>
      </c>
      <c r="D631" s="5" t="s">
        <v>19</v>
      </c>
      <c r="E631" s="5" t="s">
        <v>245</v>
      </c>
      <c r="F631" s="5" t="s">
        <v>634</v>
      </c>
      <c r="G631" s="6">
        <v>167000</v>
      </c>
      <c r="H631" s="183" t="s">
        <v>783</v>
      </c>
      <c r="I631" s="185" t="s">
        <v>97</v>
      </c>
      <c r="J631" s="135" t="s">
        <v>782</v>
      </c>
    </row>
    <row r="632" spans="1:10">
      <c r="A632" s="127">
        <v>102</v>
      </c>
      <c r="B632" s="49" t="s">
        <v>498</v>
      </c>
      <c r="C632" s="185" t="s">
        <v>18</v>
      </c>
      <c r="D632" s="5" t="s">
        <v>19</v>
      </c>
      <c r="E632" s="5" t="s">
        <v>631</v>
      </c>
      <c r="F632" s="5" t="s">
        <v>498</v>
      </c>
      <c r="G632" s="6">
        <v>160000</v>
      </c>
      <c r="H632" s="183" t="s">
        <v>783</v>
      </c>
      <c r="I632" s="185" t="s">
        <v>97</v>
      </c>
      <c r="J632" s="135" t="s">
        <v>782</v>
      </c>
    </row>
    <row r="633" spans="1:10">
      <c r="A633" s="127">
        <v>102</v>
      </c>
      <c r="B633" s="49" t="s">
        <v>498</v>
      </c>
      <c r="C633" s="185" t="s">
        <v>18</v>
      </c>
      <c r="D633" s="5" t="s">
        <v>19</v>
      </c>
      <c r="E633" s="5" t="s">
        <v>329</v>
      </c>
      <c r="F633" s="5" t="s">
        <v>635</v>
      </c>
      <c r="G633" s="6">
        <v>170000</v>
      </c>
      <c r="H633" s="183" t="s">
        <v>783</v>
      </c>
      <c r="I633" s="185" t="s">
        <v>97</v>
      </c>
      <c r="J633" s="135" t="s">
        <v>782</v>
      </c>
    </row>
    <row r="634" spans="1:10">
      <c r="A634" s="127">
        <v>102</v>
      </c>
      <c r="B634" s="49" t="s">
        <v>498</v>
      </c>
      <c r="C634" s="185" t="s">
        <v>18</v>
      </c>
      <c r="D634" s="5" t="s">
        <v>630</v>
      </c>
      <c r="E634" s="5" t="s">
        <v>632</v>
      </c>
      <c r="F634" s="5" t="s">
        <v>636</v>
      </c>
      <c r="G634" s="6">
        <v>6000</v>
      </c>
      <c r="H634" s="183" t="s">
        <v>783</v>
      </c>
      <c r="I634" s="185" t="s">
        <v>97</v>
      </c>
      <c r="J634" s="135" t="s">
        <v>782</v>
      </c>
    </row>
    <row r="635" spans="1:10">
      <c r="A635" s="127">
        <v>102</v>
      </c>
      <c r="B635" s="49" t="s">
        <v>498</v>
      </c>
      <c r="C635" s="185" t="s">
        <v>18</v>
      </c>
      <c r="D635" s="5" t="s">
        <v>19</v>
      </c>
      <c r="E635" s="5" t="s">
        <v>329</v>
      </c>
      <c r="F635" s="5" t="s">
        <v>637</v>
      </c>
      <c r="G635" s="6">
        <v>168000</v>
      </c>
      <c r="H635" s="183" t="s">
        <v>783</v>
      </c>
      <c r="I635" s="185" t="s">
        <v>97</v>
      </c>
      <c r="J635" s="135" t="s">
        <v>782</v>
      </c>
    </row>
    <row r="636" spans="1:10">
      <c r="A636" s="127">
        <v>102</v>
      </c>
      <c r="B636" s="49" t="s">
        <v>498</v>
      </c>
      <c r="C636" s="185" t="s">
        <v>18</v>
      </c>
      <c r="D636" s="5" t="s">
        <v>166</v>
      </c>
      <c r="E636" s="5" t="s">
        <v>167</v>
      </c>
      <c r="F636" s="5" t="s">
        <v>638</v>
      </c>
      <c r="G636" s="6">
        <v>45000</v>
      </c>
      <c r="H636" s="183" t="s">
        <v>783</v>
      </c>
      <c r="I636" s="185" t="s">
        <v>97</v>
      </c>
      <c r="J636" s="135" t="s">
        <v>782</v>
      </c>
    </row>
    <row r="637" spans="1:10">
      <c r="A637" s="127">
        <v>102</v>
      </c>
      <c r="B637" s="49" t="s">
        <v>498</v>
      </c>
      <c r="C637" s="185" t="s">
        <v>25</v>
      </c>
      <c r="D637" s="5" t="s">
        <v>26</v>
      </c>
      <c r="E637" s="5" t="s">
        <v>170</v>
      </c>
      <c r="F637" s="5" t="s">
        <v>638</v>
      </c>
      <c r="G637" s="6">
        <v>2400000</v>
      </c>
      <c r="H637" s="183" t="s">
        <v>783</v>
      </c>
      <c r="I637" s="185" t="s">
        <v>97</v>
      </c>
      <c r="J637" s="135" t="s">
        <v>782</v>
      </c>
    </row>
    <row r="638" spans="1:10">
      <c r="A638" s="127">
        <v>102</v>
      </c>
      <c r="B638" s="49" t="s">
        <v>498</v>
      </c>
      <c r="C638" s="185" t="s">
        <v>174</v>
      </c>
      <c r="D638" s="5" t="s">
        <v>504</v>
      </c>
      <c r="E638" s="5" t="s">
        <v>175</v>
      </c>
      <c r="F638" s="5" t="s">
        <v>498</v>
      </c>
      <c r="G638" s="6">
        <v>465000</v>
      </c>
      <c r="H638" s="183" t="s">
        <v>783</v>
      </c>
      <c r="I638" s="185" t="s">
        <v>97</v>
      </c>
      <c r="J638" s="135" t="s">
        <v>782</v>
      </c>
    </row>
    <row r="639" spans="1:10">
      <c r="A639" s="127">
        <v>102</v>
      </c>
      <c r="B639" s="49" t="s">
        <v>498</v>
      </c>
      <c r="C639" s="185" t="s">
        <v>29</v>
      </c>
      <c r="D639" s="5" t="s">
        <v>30</v>
      </c>
      <c r="E639" s="5" t="s">
        <v>284</v>
      </c>
      <c r="F639" s="5" t="s">
        <v>641</v>
      </c>
      <c r="G639" s="6">
        <v>34700</v>
      </c>
      <c r="H639" s="183" t="s">
        <v>783</v>
      </c>
      <c r="I639" s="185" t="s">
        <v>97</v>
      </c>
      <c r="J639" s="135" t="s">
        <v>782</v>
      </c>
    </row>
    <row r="640" spans="1:10">
      <c r="A640" s="127">
        <v>102</v>
      </c>
      <c r="B640" s="49" t="s">
        <v>498</v>
      </c>
      <c r="C640" s="185" t="s">
        <v>29</v>
      </c>
      <c r="D640" s="5" t="s">
        <v>30</v>
      </c>
      <c r="E640" s="5" t="s">
        <v>183</v>
      </c>
      <c r="F640" s="5" t="s">
        <v>642</v>
      </c>
      <c r="G640" s="6">
        <v>35000</v>
      </c>
      <c r="H640" s="183" t="s">
        <v>783</v>
      </c>
      <c r="I640" s="185" t="s">
        <v>97</v>
      </c>
      <c r="J640" s="135" t="s">
        <v>782</v>
      </c>
    </row>
    <row r="641" spans="1:10">
      <c r="A641" s="127">
        <v>102</v>
      </c>
      <c r="B641" s="49" t="s">
        <v>498</v>
      </c>
      <c r="C641" s="185" t="s">
        <v>29</v>
      </c>
      <c r="D641" s="5" t="s">
        <v>639</v>
      </c>
      <c r="E641" s="5" t="s">
        <v>566</v>
      </c>
      <c r="F641" s="5" t="s">
        <v>642</v>
      </c>
      <c r="G641" s="6">
        <v>640000</v>
      </c>
      <c r="H641" s="183" t="s">
        <v>783</v>
      </c>
      <c r="I641" s="185" t="s">
        <v>97</v>
      </c>
      <c r="J641" s="135" t="s">
        <v>782</v>
      </c>
    </row>
    <row r="642" spans="1:10">
      <c r="A642" s="127">
        <v>102</v>
      </c>
      <c r="B642" s="49" t="s">
        <v>498</v>
      </c>
      <c r="C642" s="185" t="s">
        <v>29</v>
      </c>
      <c r="D642" s="5" t="s">
        <v>640</v>
      </c>
      <c r="E642" s="5" t="s">
        <v>516</v>
      </c>
      <c r="F642" s="5" t="s">
        <v>643</v>
      </c>
      <c r="G642" s="6">
        <v>450000</v>
      </c>
      <c r="H642" s="183" t="s">
        <v>783</v>
      </c>
      <c r="I642" s="185" t="s">
        <v>97</v>
      </c>
      <c r="J642" s="135" t="s">
        <v>782</v>
      </c>
    </row>
    <row r="643" spans="1:10">
      <c r="A643" s="127">
        <v>103</v>
      </c>
      <c r="B643" s="49" t="s">
        <v>506</v>
      </c>
      <c r="C643" s="185" t="s">
        <v>18</v>
      </c>
      <c r="D643" s="5" t="s">
        <v>252</v>
      </c>
      <c r="E643" s="5" t="s">
        <v>375</v>
      </c>
      <c r="F643" s="5" t="s">
        <v>537</v>
      </c>
      <c r="G643" s="6">
        <v>30000</v>
      </c>
      <c r="H643" s="183" t="s">
        <v>788</v>
      </c>
      <c r="I643" s="185" t="s">
        <v>497</v>
      </c>
      <c r="J643" s="135" t="s">
        <v>782</v>
      </c>
    </row>
    <row r="644" spans="1:10">
      <c r="A644" s="127">
        <v>103</v>
      </c>
      <c r="B644" s="49" t="s">
        <v>506</v>
      </c>
      <c r="C644" s="185" t="s">
        <v>18</v>
      </c>
      <c r="D644" s="5" t="s">
        <v>538</v>
      </c>
      <c r="E644" s="5" t="s">
        <v>539</v>
      </c>
      <c r="F644" s="5" t="s">
        <v>507</v>
      </c>
      <c r="G644" s="6">
        <v>1314000</v>
      </c>
      <c r="H644" s="183" t="s">
        <v>788</v>
      </c>
      <c r="I644" s="185" t="s">
        <v>497</v>
      </c>
      <c r="J644" s="135" t="s">
        <v>782</v>
      </c>
    </row>
    <row r="645" spans="1:10">
      <c r="A645" s="127">
        <v>103</v>
      </c>
      <c r="B645" s="49" t="s">
        <v>506</v>
      </c>
      <c r="C645" s="185" t="s">
        <v>18</v>
      </c>
      <c r="D645" s="5" t="s">
        <v>252</v>
      </c>
      <c r="E645" s="5" t="s">
        <v>540</v>
      </c>
      <c r="F645" s="5" t="s">
        <v>507</v>
      </c>
      <c r="G645" s="6">
        <v>15000</v>
      </c>
      <c r="H645" s="183" t="s">
        <v>788</v>
      </c>
      <c r="I645" s="185" t="s">
        <v>497</v>
      </c>
      <c r="J645" s="135" t="s">
        <v>782</v>
      </c>
    </row>
    <row r="646" spans="1:10">
      <c r="A646" s="127">
        <v>103</v>
      </c>
      <c r="B646" s="49" t="s">
        <v>506</v>
      </c>
      <c r="C646" s="185" t="s">
        <v>18</v>
      </c>
      <c r="D646" s="5" t="s">
        <v>252</v>
      </c>
      <c r="E646" s="5" t="s">
        <v>541</v>
      </c>
      <c r="F646" s="5" t="s">
        <v>542</v>
      </c>
      <c r="G646" s="6">
        <v>15000</v>
      </c>
      <c r="H646" s="183" t="s">
        <v>788</v>
      </c>
      <c r="I646" s="185" t="s">
        <v>497</v>
      </c>
      <c r="J646" s="135" t="s">
        <v>782</v>
      </c>
    </row>
    <row r="647" spans="1:10">
      <c r="A647" s="127">
        <v>103</v>
      </c>
      <c r="B647" s="49" t="s">
        <v>506</v>
      </c>
      <c r="C647" s="185" t="s">
        <v>18</v>
      </c>
      <c r="D647" s="5" t="s">
        <v>543</v>
      </c>
      <c r="E647" s="5" t="s">
        <v>544</v>
      </c>
      <c r="F647" s="5" t="s">
        <v>542</v>
      </c>
      <c r="G647" s="6">
        <v>308000</v>
      </c>
      <c r="H647" s="183" t="s">
        <v>788</v>
      </c>
      <c r="I647" s="185" t="s">
        <v>497</v>
      </c>
      <c r="J647" s="135" t="s">
        <v>782</v>
      </c>
    </row>
    <row r="648" spans="1:10">
      <c r="A648" s="127">
        <v>103</v>
      </c>
      <c r="B648" s="49" t="s">
        <v>506</v>
      </c>
      <c r="C648" s="185" t="s">
        <v>18</v>
      </c>
      <c r="D648" s="5" t="s">
        <v>252</v>
      </c>
      <c r="E648" s="5" t="s">
        <v>541</v>
      </c>
      <c r="F648" s="5" t="s">
        <v>542</v>
      </c>
      <c r="G648" s="6">
        <v>15000</v>
      </c>
      <c r="H648" s="183" t="s">
        <v>788</v>
      </c>
      <c r="I648" s="185" t="s">
        <v>497</v>
      </c>
      <c r="J648" s="135" t="s">
        <v>782</v>
      </c>
    </row>
    <row r="649" spans="1:10">
      <c r="A649" s="127">
        <v>103</v>
      </c>
      <c r="B649" s="49" t="s">
        <v>506</v>
      </c>
      <c r="C649" s="185" t="s">
        <v>18</v>
      </c>
      <c r="D649" s="5" t="s">
        <v>19</v>
      </c>
      <c r="E649" s="5" t="s">
        <v>545</v>
      </c>
      <c r="F649" s="5" t="s">
        <v>546</v>
      </c>
      <c r="G649" s="6">
        <v>116600</v>
      </c>
      <c r="H649" s="183" t="s">
        <v>788</v>
      </c>
      <c r="I649" s="185" t="s">
        <v>497</v>
      </c>
      <c r="J649" s="135" t="s">
        <v>782</v>
      </c>
    </row>
    <row r="650" spans="1:10">
      <c r="A650" s="127">
        <v>103</v>
      </c>
      <c r="B650" s="49" t="s">
        <v>506</v>
      </c>
      <c r="C650" s="185" t="s">
        <v>18</v>
      </c>
      <c r="D650" s="5" t="s">
        <v>19</v>
      </c>
      <c r="E650" s="5" t="s">
        <v>547</v>
      </c>
      <c r="F650" s="5" t="s">
        <v>546</v>
      </c>
      <c r="G650" s="6">
        <v>116600</v>
      </c>
      <c r="H650" s="183" t="s">
        <v>788</v>
      </c>
      <c r="I650" s="185" t="s">
        <v>497</v>
      </c>
      <c r="J650" s="135" t="s">
        <v>782</v>
      </c>
    </row>
    <row r="651" spans="1:10">
      <c r="A651" s="127">
        <v>103</v>
      </c>
      <c r="B651" s="49" t="s">
        <v>506</v>
      </c>
      <c r="C651" s="185" t="s">
        <v>18</v>
      </c>
      <c r="D651" s="5" t="s">
        <v>548</v>
      </c>
      <c r="E651" s="5" t="s">
        <v>549</v>
      </c>
      <c r="F651" s="5" t="s">
        <v>550</v>
      </c>
      <c r="G651" s="6">
        <v>136800</v>
      </c>
      <c r="H651" s="183" t="s">
        <v>788</v>
      </c>
      <c r="I651" s="185" t="s">
        <v>497</v>
      </c>
      <c r="J651" s="135" t="s">
        <v>782</v>
      </c>
    </row>
    <row r="652" spans="1:10">
      <c r="A652" s="127">
        <v>103</v>
      </c>
      <c r="B652" s="49" t="s">
        <v>506</v>
      </c>
      <c r="C652" s="185" t="s">
        <v>18</v>
      </c>
      <c r="D652" s="5" t="s">
        <v>252</v>
      </c>
      <c r="E652" s="5" t="s">
        <v>541</v>
      </c>
      <c r="F652" s="5" t="s">
        <v>551</v>
      </c>
      <c r="G652" s="6">
        <v>120000</v>
      </c>
      <c r="H652" s="183" t="s">
        <v>788</v>
      </c>
      <c r="I652" s="185" t="s">
        <v>497</v>
      </c>
      <c r="J652" s="135" t="s">
        <v>782</v>
      </c>
    </row>
    <row r="653" spans="1:10">
      <c r="A653" s="127">
        <v>103</v>
      </c>
      <c r="B653" s="49" t="s">
        <v>506</v>
      </c>
      <c r="C653" s="185" t="s">
        <v>18</v>
      </c>
      <c r="D653" s="5" t="s">
        <v>252</v>
      </c>
      <c r="E653" s="5" t="s">
        <v>541</v>
      </c>
      <c r="F653" s="5" t="s">
        <v>552</v>
      </c>
      <c r="G653" s="6">
        <v>15000</v>
      </c>
      <c r="H653" s="183" t="s">
        <v>788</v>
      </c>
      <c r="I653" s="185" t="s">
        <v>497</v>
      </c>
      <c r="J653" s="135" t="s">
        <v>782</v>
      </c>
    </row>
    <row r="654" spans="1:10">
      <c r="A654" s="127">
        <v>103</v>
      </c>
      <c r="B654" s="49" t="s">
        <v>506</v>
      </c>
      <c r="C654" s="185" t="s">
        <v>18</v>
      </c>
      <c r="D654" s="5" t="s">
        <v>252</v>
      </c>
      <c r="E654" s="5" t="s">
        <v>375</v>
      </c>
      <c r="F654" s="5" t="s">
        <v>552</v>
      </c>
      <c r="G654" s="6">
        <v>50000</v>
      </c>
      <c r="H654" s="183" t="s">
        <v>788</v>
      </c>
      <c r="I654" s="185" t="s">
        <v>497</v>
      </c>
      <c r="J654" s="135" t="s">
        <v>782</v>
      </c>
    </row>
    <row r="655" spans="1:10">
      <c r="A655" s="127">
        <v>103</v>
      </c>
      <c r="B655" s="49" t="s">
        <v>506</v>
      </c>
      <c r="C655" s="185" t="s">
        <v>25</v>
      </c>
      <c r="D655" s="5" t="s">
        <v>33</v>
      </c>
      <c r="E655" s="5" t="s">
        <v>539</v>
      </c>
      <c r="F655" s="5" t="s">
        <v>507</v>
      </c>
      <c r="G655" s="6">
        <v>2240000</v>
      </c>
      <c r="H655" s="183" t="s">
        <v>788</v>
      </c>
      <c r="I655" s="185" t="s">
        <v>497</v>
      </c>
      <c r="J655" s="135" t="s">
        <v>782</v>
      </c>
    </row>
    <row r="656" spans="1:10">
      <c r="A656" s="127">
        <v>103</v>
      </c>
      <c r="B656" s="49" t="s">
        <v>506</v>
      </c>
      <c r="C656" s="185" t="s">
        <v>25</v>
      </c>
      <c r="D656" s="5" t="s">
        <v>33</v>
      </c>
      <c r="E656" s="5" t="s">
        <v>549</v>
      </c>
      <c r="F656" s="5" t="s">
        <v>546</v>
      </c>
      <c r="G656" s="6">
        <v>4875000</v>
      </c>
      <c r="H656" s="183" t="s">
        <v>788</v>
      </c>
      <c r="I656" s="185" t="s">
        <v>497</v>
      </c>
      <c r="J656" s="135" t="s">
        <v>782</v>
      </c>
    </row>
    <row r="657" spans="1:10">
      <c r="A657" s="127">
        <v>103</v>
      </c>
      <c r="B657" s="49" t="s">
        <v>506</v>
      </c>
      <c r="C657" s="185" t="s">
        <v>25</v>
      </c>
      <c r="D657" s="5" t="s">
        <v>214</v>
      </c>
      <c r="E657" s="5" t="s">
        <v>553</v>
      </c>
      <c r="F657" s="5" t="s">
        <v>546</v>
      </c>
      <c r="G657" s="6">
        <v>300000</v>
      </c>
      <c r="H657" s="183" t="s">
        <v>788</v>
      </c>
      <c r="I657" s="185" t="s">
        <v>497</v>
      </c>
      <c r="J657" s="135" t="s">
        <v>782</v>
      </c>
    </row>
    <row r="658" spans="1:10">
      <c r="A658" s="127">
        <v>103</v>
      </c>
      <c r="B658" s="49" t="s">
        <v>506</v>
      </c>
      <c r="C658" s="185" t="s">
        <v>25</v>
      </c>
      <c r="D658" s="5" t="s">
        <v>554</v>
      </c>
      <c r="E658" s="5" t="s">
        <v>555</v>
      </c>
      <c r="F658" s="5" t="s">
        <v>546</v>
      </c>
      <c r="G658" s="6">
        <v>585000</v>
      </c>
      <c r="H658" s="183" t="s">
        <v>788</v>
      </c>
      <c r="I658" s="185" t="s">
        <v>497</v>
      </c>
      <c r="J658" s="135" t="s">
        <v>782</v>
      </c>
    </row>
    <row r="659" spans="1:10">
      <c r="A659" s="127">
        <v>103</v>
      </c>
      <c r="B659" s="49" t="s">
        <v>506</v>
      </c>
      <c r="C659" s="185" t="s">
        <v>25</v>
      </c>
      <c r="D659" s="5" t="s">
        <v>214</v>
      </c>
      <c r="E659" s="5" t="s">
        <v>556</v>
      </c>
      <c r="F659" s="5" t="s">
        <v>546</v>
      </c>
      <c r="G659" s="6">
        <v>840000</v>
      </c>
      <c r="H659" s="183" t="s">
        <v>788</v>
      </c>
      <c r="I659" s="185" t="s">
        <v>497</v>
      </c>
      <c r="J659" s="135" t="s">
        <v>782</v>
      </c>
    </row>
    <row r="660" spans="1:10">
      <c r="A660" s="127">
        <v>103</v>
      </c>
      <c r="B660" s="49" t="s">
        <v>506</v>
      </c>
      <c r="C660" s="185" t="s">
        <v>25</v>
      </c>
      <c r="D660" s="5" t="s">
        <v>214</v>
      </c>
      <c r="E660" s="5" t="s">
        <v>557</v>
      </c>
      <c r="F660" s="5" t="s">
        <v>546</v>
      </c>
      <c r="G660" s="6">
        <v>160000</v>
      </c>
      <c r="H660" s="183" t="s">
        <v>788</v>
      </c>
      <c r="I660" s="185" t="s">
        <v>497</v>
      </c>
      <c r="J660" s="135" t="s">
        <v>782</v>
      </c>
    </row>
    <row r="661" spans="1:10">
      <c r="A661" s="127">
        <v>103</v>
      </c>
      <c r="B661" s="49" t="s">
        <v>506</v>
      </c>
      <c r="C661" s="185" t="s">
        <v>174</v>
      </c>
      <c r="D661" s="5" t="s">
        <v>504</v>
      </c>
      <c r="E661" s="5" t="s">
        <v>558</v>
      </c>
      <c r="F661" s="5" t="s">
        <v>507</v>
      </c>
      <c r="G661" s="6">
        <v>500000</v>
      </c>
      <c r="H661" s="183" t="s">
        <v>788</v>
      </c>
      <c r="I661" s="185" t="s">
        <v>497</v>
      </c>
      <c r="J661" s="135" t="s">
        <v>782</v>
      </c>
    </row>
    <row r="662" spans="1:10">
      <c r="A662" s="127">
        <v>103</v>
      </c>
      <c r="B662" s="49" t="s">
        <v>506</v>
      </c>
      <c r="C662" s="185" t="s">
        <v>29</v>
      </c>
      <c r="D662" s="5" t="s">
        <v>559</v>
      </c>
      <c r="E662" s="5" t="s">
        <v>560</v>
      </c>
      <c r="F662" s="5" t="s">
        <v>507</v>
      </c>
      <c r="G662" s="6">
        <v>30000</v>
      </c>
      <c r="H662" s="183" t="s">
        <v>788</v>
      </c>
      <c r="I662" s="185" t="s">
        <v>497</v>
      </c>
      <c r="J662" s="135" t="s">
        <v>782</v>
      </c>
    </row>
    <row r="663" spans="1:10">
      <c r="A663" s="127">
        <v>103</v>
      </c>
      <c r="B663" s="49" t="s">
        <v>506</v>
      </c>
      <c r="C663" s="185" t="s">
        <v>29</v>
      </c>
      <c r="D663" s="5" t="s">
        <v>40</v>
      </c>
      <c r="E663" s="5" t="s">
        <v>561</v>
      </c>
      <c r="F663" s="5" t="s">
        <v>546</v>
      </c>
      <c r="G663" s="6">
        <v>95500</v>
      </c>
      <c r="H663" s="183" t="s">
        <v>788</v>
      </c>
      <c r="I663" s="185" t="s">
        <v>497</v>
      </c>
      <c r="J663" s="135" t="s">
        <v>782</v>
      </c>
    </row>
    <row r="664" spans="1:10">
      <c r="A664" s="127">
        <v>103</v>
      </c>
      <c r="B664" s="49" t="s">
        <v>506</v>
      </c>
      <c r="C664" s="185" t="s">
        <v>29</v>
      </c>
      <c r="D664" s="5" t="s">
        <v>40</v>
      </c>
      <c r="E664" s="5" t="s">
        <v>562</v>
      </c>
      <c r="F664" s="5" t="s">
        <v>550</v>
      </c>
      <c r="G664" s="6">
        <v>6000</v>
      </c>
      <c r="H664" s="183" t="s">
        <v>788</v>
      </c>
      <c r="I664" s="185" t="s">
        <v>497</v>
      </c>
      <c r="J664" s="135" t="s">
        <v>782</v>
      </c>
    </row>
    <row r="665" spans="1:10">
      <c r="A665" s="127">
        <v>103</v>
      </c>
      <c r="B665" s="49" t="s">
        <v>506</v>
      </c>
      <c r="C665" s="185" t="s">
        <v>29</v>
      </c>
      <c r="D665" s="5" t="s">
        <v>40</v>
      </c>
      <c r="E665" s="5" t="s">
        <v>563</v>
      </c>
      <c r="F665" s="5" t="s">
        <v>550</v>
      </c>
      <c r="G665" s="6">
        <v>4000</v>
      </c>
      <c r="H665" s="183" t="s">
        <v>788</v>
      </c>
      <c r="I665" s="185" t="s">
        <v>497</v>
      </c>
      <c r="J665" s="135" t="s">
        <v>782</v>
      </c>
    </row>
    <row r="666" spans="1:10">
      <c r="A666" s="127">
        <v>103</v>
      </c>
      <c r="B666" s="49" t="s">
        <v>506</v>
      </c>
      <c r="C666" s="185" t="s">
        <v>29</v>
      </c>
      <c r="D666" s="5" t="s">
        <v>564</v>
      </c>
      <c r="E666" s="5" t="s">
        <v>565</v>
      </c>
      <c r="F666" s="5" t="s">
        <v>550</v>
      </c>
      <c r="G666" s="6">
        <v>3220000</v>
      </c>
      <c r="H666" s="183" t="s">
        <v>788</v>
      </c>
      <c r="I666" s="185" t="s">
        <v>497</v>
      </c>
      <c r="J666" s="135" t="s">
        <v>782</v>
      </c>
    </row>
    <row r="667" spans="1:10">
      <c r="A667" s="127">
        <v>103</v>
      </c>
      <c r="B667" s="49" t="s">
        <v>506</v>
      </c>
      <c r="C667" s="185" t="s">
        <v>29</v>
      </c>
      <c r="D667" s="5" t="s">
        <v>40</v>
      </c>
      <c r="E667" s="5" t="s">
        <v>566</v>
      </c>
      <c r="F667" s="5" t="s">
        <v>552</v>
      </c>
      <c r="G667" s="6">
        <v>360000</v>
      </c>
      <c r="H667" s="183" t="s">
        <v>788</v>
      </c>
      <c r="I667" s="185" t="s">
        <v>497</v>
      </c>
      <c r="J667" s="135" t="s">
        <v>782</v>
      </c>
    </row>
    <row r="668" spans="1:10">
      <c r="A668" s="127">
        <v>104</v>
      </c>
      <c r="B668" s="49" t="s">
        <v>506</v>
      </c>
      <c r="C668" s="185" t="s">
        <v>18</v>
      </c>
      <c r="D668" s="5" t="s">
        <v>252</v>
      </c>
      <c r="E668" s="5" t="s">
        <v>541</v>
      </c>
      <c r="F668" s="5" t="s">
        <v>567</v>
      </c>
      <c r="G668" s="6">
        <v>110000</v>
      </c>
      <c r="H668" s="183" t="s">
        <v>789</v>
      </c>
      <c r="I668" s="185" t="s">
        <v>496</v>
      </c>
      <c r="J668" s="135" t="s">
        <v>782</v>
      </c>
    </row>
    <row r="669" spans="1:10">
      <c r="A669" s="127">
        <v>104</v>
      </c>
      <c r="B669" s="49" t="s">
        <v>506</v>
      </c>
      <c r="C669" s="185" t="s">
        <v>18</v>
      </c>
      <c r="D669" s="5" t="s">
        <v>252</v>
      </c>
      <c r="E669" s="5" t="s">
        <v>375</v>
      </c>
      <c r="F669" s="5" t="s">
        <v>567</v>
      </c>
      <c r="G669" s="6">
        <v>70000</v>
      </c>
      <c r="H669" s="183" t="s">
        <v>789</v>
      </c>
      <c r="I669" s="185" t="s">
        <v>496</v>
      </c>
      <c r="J669" s="135" t="s">
        <v>782</v>
      </c>
    </row>
    <row r="670" spans="1:10">
      <c r="A670" s="127">
        <v>104</v>
      </c>
      <c r="B670" s="49" t="s">
        <v>506</v>
      </c>
      <c r="C670" s="185" t="s">
        <v>18</v>
      </c>
      <c r="D670" s="5" t="s">
        <v>252</v>
      </c>
      <c r="E670" s="5" t="s">
        <v>541</v>
      </c>
      <c r="F670" s="5" t="s">
        <v>567</v>
      </c>
      <c r="G670" s="6">
        <v>20000</v>
      </c>
      <c r="H670" s="183" t="s">
        <v>789</v>
      </c>
      <c r="I670" s="185" t="s">
        <v>496</v>
      </c>
      <c r="J670" s="135" t="s">
        <v>782</v>
      </c>
    </row>
    <row r="671" spans="1:10">
      <c r="A671" s="127">
        <v>104</v>
      </c>
      <c r="B671" s="49" t="s">
        <v>506</v>
      </c>
      <c r="C671" s="185" t="s">
        <v>18</v>
      </c>
      <c r="D671" s="5" t="s">
        <v>548</v>
      </c>
      <c r="E671" s="5" t="s">
        <v>568</v>
      </c>
      <c r="F671" s="5" t="s">
        <v>567</v>
      </c>
      <c r="G671" s="6">
        <f>(5000+800)*2</f>
        <v>11600</v>
      </c>
      <c r="H671" s="183" t="s">
        <v>789</v>
      </c>
      <c r="I671" s="185" t="s">
        <v>496</v>
      </c>
      <c r="J671" s="135" t="s">
        <v>782</v>
      </c>
    </row>
    <row r="672" spans="1:10">
      <c r="A672" s="127">
        <v>104</v>
      </c>
      <c r="B672" s="49" t="s">
        <v>506</v>
      </c>
      <c r="C672" s="185" t="s">
        <v>18</v>
      </c>
      <c r="D672" s="5" t="s">
        <v>548</v>
      </c>
      <c r="E672" s="5" t="s">
        <v>568</v>
      </c>
      <c r="F672" s="5" t="s">
        <v>567</v>
      </c>
      <c r="G672" s="6">
        <f>5000*2</f>
        <v>10000</v>
      </c>
      <c r="H672" s="183" t="s">
        <v>789</v>
      </c>
      <c r="I672" s="185" t="s">
        <v>496</v>
      </c>
      <c r="J672" s="135" t="s">
        <v>782</v>
      </c>
    </row>
    <row r="673" spans="1:10">
      <c r="A673" s="127">
        <v>104</v>
      </c>
      <c r="B673" s="49" t="s">
        <v>506</v>
      </c>
      <c r="C673" s="185" t="s">
        <v>18</v>
      </c>
      <c r="D673" s="5" t="s">
        <v>548</v>
      </c>
      <c r="E673" s="5" t="s">
        <v>568</v>
      </c>
      <c r="F673" s="5" t="s">
        <v>567</v>
      </c>
      <c r="G673" s="6">
        <f>(5000+400)*2</f>
        <v>10800</v>
      </c>
      <c r="H673" s="183" t="s">
        <v>789</v>
      </c>
      <c r="I673" s="185" t="s">
        <v>496</v>
      </c>
      <c r="J673" s="135" t="s">
        <v>782</v>
      </c>
    </row>
    <row r="674" spans="1:10">
      <c r="A674" s="127">
        <v>104</v>
      </c>
      <c r="B674" s="49" t="s">
        <v>506</v>
      </c>
      <c r="C674" s="185" t="s">
        <v>18</v>
      </c>
      <c r="D674" s="5" t="s">
        <v>548</v>
      </c>
      <c r="E674" s="5" t="s">
        <v>568</v>
      </c>
      <c r="F674" s="5" t="s">
        <v>567</v>
      </c>
      <c r="G674" s="6">
        <f>(5000+800)*2</f>
        <v>11600</v>
      </c>
      <c r="H674" s="183" t="s">
        <v>789</v>
      </c>
      <c r="I674" s="185" t="s">
        <v>496</v>
      </c>
      <c r="J674" s="135" t="s">
        <v>782</v>
      </c>
    </row>
    <row r="675" spans="1:10">
      <c r="A675" s="127">
        <v>104</v>
      </c>
      <c r="B675" s="49" t="s">
        <v>506</v>
      </c>
      <c r="C675" s="185" t="s">
        <v>18</v>
      </c>
      <c r="D675" s="5" t="s">
        <v>548</v>
      </c>
      <c r="E675" s="5" t="s">
        <v>569</v>
      </c>
      <c r="F675" s="5" t="s">
        <v>567</v>
      </c>
      <c r="G675" s="6">
        <f>8000*2</f>
        <v>16000</v>
      </c>
      <c r="H675" s="183" t="s">
        <v>789</v>
      </c>
      <c r="I675" s="185" t="s">
        <v>496</v>
      </c>
      <c r="J675" s="135" t="s">
        <v>782</v>
      </c>
    </row>
    <row r="676" spans="1:10">
      <c r="A676" s="127">
        <v>104</v>
      </c>
      <c r="B676" s="49" t="s">
        <v>506</v>
      </c>
      <c r="C676" s="185" t="s">
        <v>18</v>
      </c>
      <c r="D676" s="5" t="s">
        <v>548</v>
      </c>
      <c r="E676" s="5" t="s">
        <v>570</v>
      </c>
      <c r="F676" s="5" t="s">
        <v>567</v>
      </c>
      <c r="G676" s="6">
        <f>5000*2</f>
        <v>10000</v>
      </c>
      <c r="H676" s="183" t="s">
        <v>789</v>
      </c>
      <c r="I676" s="185" t="s">
        <v>496</v>
      </c>
      <c r="J676" s="135" t="s">
        <v>782</v>
      </c>
    </row>
    <row r="677" spans="1:10">
      <c r="A677" s="127">
        <v>104</v>
      </c>
      <c r="B677" s="49" t="s">
        <v>506</v>
      </c>
      <c r="C677" s="185" t="s">
        <v>18</v>
      </c>
      <c r="D677" s="5" t="s">
        <v>548</v>
      </c>
      <c r="E677" s="5" t="s">
        <v>570</v>
      </c>
      <c r="F677" s="5" t="s">
        <v>567</v>
      </c>
      <c r="G677" s="6">
        <f>2500*2</f>
        <v>5000</v>
      </c>
      <c r="H677" s="183" t="s">
        <v>789</v>
      </c>
      <c r="I677" s="185" t="s">
        <v>496</v>
      </c>
      <c r="J677" s="135" t="s">
        <v>782</v>
      </c>
    </row>
    <row r="678" spans="1:10">
      <c r="A678" s="127">
        <v>104</v>
      </c>
      <c r="B678" s="49" t="s">
        <v>506</v>
      </c>
      <c r="C678" s="185" t="s">
        <v>18</v>
      </c>
      <c r="D678" s="5" t="s">
        <v>548</v>
      </c>
      <c r="E678" s="5" t="s">
        <v>570</v>
      </c>
      <c r="F678" s="5" t="s">
        <v>567</v>
      </c>
      <c r="G678" s="6">
        <f>5000*2</f>
        <v>10000</v>
      </c>
      <c r="H678" s="183" t="s">
        <v>789</v>
      </c>
      <c r="I678" s="185" t="s">
        <v>496</v>
      </c>
      <c r="J678" s="135" t="s">
        <v>782</v>
      </c>
    </row>
    <row r="679" spans="1:10">
      <c r="A679" s="127">
        <v>104</v>
      </c>
      <c r="B679" s="49" t="s">
        <v>506</v>
      </c>
      <c r="C679" s="185" t="s">
        <v>18</v>
      </c>
      <c r="D679" s="5" t="s">
        <v>548</v>
      </c>
      <c r="E679" s="5" t="s">
        <v>570</v>
      </c>
      <c r="F679" s="5" t="s">
        <v>567</v>
      </c>
      <c r="G679" s="6">
        <f>5000*2</f>
        <v>10000</v>
      </c>
      <c r="H679" s="183" t="s">
        <v>789</v>
      </c>
      <c r="I679" s="185" t="s">
        <v>496</v>
      </c>
      <c r="J679" s="135" t="s">
        <v>782</v>
      </c>
    </row>
    <row r="680" spans="1:10">
      <c r="A680" s="127">
        <v>104</v>
      </c>
      <c r="B680" s="49" t="s">
        <v>506</v>
      </c>
      <c r="C680" s="185" t="s">
        <v>18</v>
      </c>
      <c r="D680" s="5" t="s">
        <v>548</v>
      </c>
      <c r="E680" s="5" t="s">
        <v>571</v>
      </c>
      <c r="F680" s="5" t="s">
        <v>567</v>
      </c>
      <c r="G680" s="6">
        <f>3000*2</f>
        <v>6000</v>
      </c>
      <c r="H680" s="183" t="s">
        <v>789</v>
      </c>
      <c r="I680" s="185" t="s">
        <v>496</v>
      </c>
      <c r="J680" s="135" t="s">
        <v>782</v>
      </c>
    </row>
    <row r="681" spans="1:10">
      <c r="A681" s="127">
        <v>104</v>
      </c>
      <c r="B681" s="49" t="s">
        <v>506</v>
      </c>
      <c r="C681" s="185" t="s">
        <v>18</v>
      </c>
      <c r="D681" s="5" t="s">
        <v>548</v>
      </c>
      <c r="E681" s="5" t="s">
        <v>571</v>
      </c>
      <c r="F681" s="5" t="s">
        <v>567</v>
      </c>
      <c r="G681" s="6">
        <f>3000*2</f>
        <v>6000</v>
      </c>
      <c r="H681" s="183" t="s">
        <v>789</v>
      </c>
      <c r="I681" s="185" t="s">
        <v>496</v>
      </c>
      <c r="J681" s="135" t="s">
        <v>782</v>
      </c>
    </row>
    <row r="682" spans="1:10">
      <c r="A682" s="127">
        <v>104</v>
      </c>
      <c r="B682" s="49" t="s">
        <v>506</v>
      </c>
      <c r="C682" s="185" t="s">
        <v>18</v>
      </c>
      <c r="D682" s="5" t="s">
        <v>548</v>
      </c>
      <c r="E682" s="5" t="s">
        <v>571</v>
      </c>
      <c r="F682" s="5" t="s">
        <v>567</v>
      </c>
      <c r="G682" s="6">
        <f>3000*2</f>
        <v>6000</v>
      </c>
      <c r="H682" s="183" t="s">
        <v>789</v>
      </c>
      <c r="I682" s="185" t="s">
        <v>496</v>
      </c>
      <c r="J682" s="135" t="s">
        <v>782</v>
      </c>
    </row>
    <row r="683" spans="1:10">
      <c r="A683" s="127">
        <v>104</v>
      </c>
      <c r="B683" s="49" t="s">
        <v>506</v>
      </c>
      <c r="C683" s="185" t="s">
        <v>18</v>
      </c>
      <c r="D683" s="5" t="s">
        <v>548</v>
      </c>
      <c r="E683" s="5" t="s">
        <v>570</v>
      </c>
      <c r="F683" s="5" t="s">
        <v>567</v>
      </c>
      <c r="G683" s="6">
        <f>6500*2</f>
        <v>13000</v>
      </c>
      <c r="H683" s="183" t="s">
        <v>789</v>
      </c>
      <c r="I683" s="185" t="s">
        <v>496</v>
      </c>
      <c r="J683" s="135" t="s">
        <v>782</v>
      </c>
    </row>
    <row r="684" spans="1:10">
      <c r="A684" s="127">
        <v>104</v>
      </c>
      <c r="B684" s="49" t="s">
        <v>506</v>
      </c>
      <c r="C684" s="185" t="s">
        <v>18</v>
      </c>
      <c r="D684" s="5" t="s">
        <v>548</v>
      </c>
      <c r="E684" s="5" t="s">
        <v>570</v>
      </c>
      <c r="F684" s="5" t="s">
        <v>567</v>
      </c>
      <c r="G684" s="6">
        <f>5000*2</f>
        <v>10000</v>
      </c>
      <c r="H684" s="183" t="s">
        <v>789</v>
      </c>
      <c r="I684" s="185" t="s">
        <v>496</v>
      </c>
      <c r="J684" s="135" t="s">
        <v>782</v>
      </c>
    </row>
    <row r="685" spans="1:10">
      <c r="A685" s="127">
        <v>104</v>
      </c>
      <c r="B685" s="49" t="s">
        <v>506</v>
      </c>
      <c r="C685" s="185" t="s">
        <v>18</v>
      </c>
      <c r="D685" s="5" t="s">
        <v>548</v>
      </c>
      <c r="E685" s="5" t="s">
        <v>571</v>
      </c>
      <c r="F685" s="5" t="s">
        <v>567</v>
      </c>
      <c r="G685" s="6">
        <f>5000*2</f>
        <v>10000</v>
      </c>
      <c r="H685" s="183" t="s">
        <v>789</v>
      </c>
      <c r="I685" s="185" t="s">
        <v>496</v>
      </c>
      <c r="J685" s="135" t="s">
        <v>782</v>
      </c>
    </row>
    <row r="686" spans="1:10">
      <c r="A686" s="127">
        <v>104</v>
      </c>
      <c r="B686" s="49" t="s">
        <v>506</v>
      </c>
      <c r="C686" s="185" t="s">
        <v>18</v>
      </c>
      <c r="D686" s="5" t="s">
        <v>548</v>
      </c>
      <c r="E686" s="5" t="s">
        <v>569</v>
      </c>
      <c r="F686" s="5" t="s">
        <v>567</v>
      </c>
      <c r="G686" s="6">
        <f>8000*2</f>
        <v>16000</v>
      </c>
      <c r="H686" s="183" t="s">
        <v>789</v>
      </c>
      <c r="I686" s="185" t="s">
        <v>496</v>
      </c>
      <c r="J686" s="135" t="s">
        <v>782</v>
      </c>
    </row>
    <row r="687" spans="1:10">
      <c r="A687" s="127">
        <v>104</v>
      </c>
      <c r="B687" s="49" t="s">
        <v>506</v>
      </c>
      <c r="C687" s="185" t="s">
        <v>18</v>
      </c>
      <c r="D687" s="5" t="s">
        <v>548</v>
      </c>
      <c r="E687" s="5" t="s">
        <v>569</v>
      </c>
      <c r="F687" s="5" t="s">
        <v>567</v>
      </c>
      <c r="G687" s="6">
        <f>8000*2</f>
        <v>16000</v>
      </c>
      <c r="H687" s="183" t="s">
        <v>789</v>
      </c>
      <c r="I687" s="185" t="s">
        <v>496</v>
      </c>
      <c r="J687" s="135" t="s">
        <v>782</v>
      </c>
    </row>
    <row r="688" spans="1:10">
      <c r="A688" s="127">
        <v>104</v>
      </c>
      <c r="B688" s="49" t="s">
        <v>506</v>
      </c>
      <c r="C688" s="185" t="s">
        <v>18</v>
      </c>
      <c r="D688" s="5" t="s">
        <v>548</v>
      </c>
      <c r="E688" s="5" t="s">
        <v>572</v>
      </c>
      <c r="F688" s="5" t="s">
        <v>567</v>
      </c>
      <c r="G688" s="6">
        <f>6000*2</f>
        <v>12000</v>
      </c>
      <c r="H688" s="183" t="s">
        <v>789</v>
      </c>
      <c r="I688" s="185" t="s">
        <v>496</v>
      </c>
      <c r="J688" s="135" t="s">
        <v>782</v>
      </c>
    </row>
    <row r="689" spans="1:10">
      <c r="A689" s="127">
        <v>104</v>
      </c>
      <c r="B689" s="49" t="s">
        <v>506</v>
      </c>
      <c r="C689" s="185" t="s">
        <v>18</v>
      </c>
      <c r="D689" s="5" t="s">
        <v>548</v>
      </c>
      <c r="E689" s="5" t="s">
        <v>572</v>
      </c>
      <c r="F689" s="5" t="s">
        <v>567</v>
      </c>
      <c r="G689" s="6">
        <f>6000*2</f>
        <v>12000</v>
      </c>
      <c r="H689" s="183" t="s">
        <v>789</v>
      </c>
      <c r="I689" s="185" t="s">
        <v>496</v>
      </c>
      <c r="J689" s="135" t="s">
        <v>782</v>
      </c>
    </row>
    <row r="690" spans="1:10">
      <c r="A690" s="127">
        <v>104</v>
      </c>
      <c r="B690" s="49" t="s">
        <v>506</v>
      </c>
      <c r="C690" s="185" t="s">
        <v>18</v>
      </c>
      <c r="D690" s="5" t="s">
        <v>548</v>
      </c>
      <c r="E690" s="5" t="s">
        <v>572</v>
      </c>
      <c r="F690" s="5" t="s">
        <v>567</v>
      </c>
      <c r="G690" s="6">
        <f>6000*2</f>
        <v>12000</v>
      </c>
      <c r="H690" s="183" t="s">
        <v>789</v>
      </c>
      <c r="I690" s="185" t="s">
        <v>496</v>
      </c>
      <c r="J690" s="135" t="s">
        <v>782</v>
      </c>
    </row>
    <row r="691" spans="1:10">
      <c r="A691" s="127">
        <v>104</v>
      </c>
      <c r="B691" s="49" t="s">
        <v>506</v>
      </c>
      <c r="C691" s="185" t="s">
        <v>18</v>
      </c>
      <c r="D691" s="5" t="s">
        <v>548</v>
      </c>
      <c r="E691" s="5" t="s">
        <v>569</v>
      </c>
      <c r="F691" s="5" t="s">
        <v>573</v>
      </c>
      <c r="G691" s="6">
        <f>5000*2</f>
        <v>10000</v>
      </c>
      <c r="H691" s="183" t="s">
        <v>789</v>
      </c>
      <c r="I691" s="185" t="s">
        <v>496</v>
      </c>
      <c r="J691" s="135" t="s">
        <v>782</v>
      </c>
    </row>
    <row r="692" spans="1:10">
      <c r="A692" s="127">
        <v>104</v>
      </c>
      <c r="B692" s="49" t="s">
        <v>506</v>
      </c>
      <c r="C692" s="185" t="s">
        <v>18</v>
      </c>
      <c r="D692" s="5" t="s">
        <v>574</v>
      </c>
      <c r="E692" s="5" t="s">
        <v>575</v>
      </c>
      <c r="F692" s="5" t="s">
        <v>567</v>
      </c>
      <c r="G692" s="6">
        <f>132950*2</f>
        <v>265900</v>
      </c>
      <c r="H692" s="183" t="s">
        <v>789</v>
      </c>
      <c r="I692" s="185" t="s">
        <v>496</v>
      </c>
      <c r="J692" s="135" t="s">
        <v>782</v>
      </c>
    </row>
    <row r="693" spans="1:10">
      <c r="A693" s="127">
        <v>104</v>
      </c>
      <c r="B693" s="49" t="s">
        <v>506</v>
      </c>
      <c r="C693" s="185" t="s">
        <v>18</v>
      </c>
      <c r="D693" s="5" t="s">
        <v>574</v>
      </c>
      <c r="E693" s="5" t="s">
        <v>576</v>
      </c>
      <c r="F693" s="5" t="s">
        <v>573</v>
      </c>
      <c r="G693" s="6">
        <f>64500*2</f>
        <v>129000</v>
      </c>
      <c r="H693" s="183" t="s">
        <v>789</v>
      </c>
      <c r="I693" s="185" t="s">
        <v>496</v>
      </c>
      <c r="J693" s="135" t="s">
        <v>782</v>
      </c>
    </row>
    <row r="694" spans="1:10">
      <c r="A694" s="127">
        <v>104</v>
      </c>
      <c r="B694" s="49" t="s">
        <v>506</v>
      </c>
      <c r="C694" s="185" t="s">
        <v>18</v>
      </c>
      <c r="D694" s="5" t="s">
        <v>574</v>
      </c>
      <c r="E694" s="5" t="s">
        <v>577</v>
      </c>
      <c r="F694" s="5" t="s">
        <v>573</v>
      </c>
      <c r="G694" s="6">
        <f>86000*2</f>
        <v>172000</v>
      </c>
      <c r="H694" s="183" t="s">
        <v>789</v>
      </c>
      <c r="I694" s="185" t="s">
        <v>496</v>
      </c>
      <c r="J694" s="135" t="s">
        <v>782</v>
      </c>
    </row>
    <row r="695" spans="1:10">
      <c r="A695" s="127">
        <v>104</v>
      </c>
      <c r="B695" s="49" t="s">
        <v>506</v>
      </c>
      <c r="C695" s="185" t="s">
        <v>18</v>
      </c>
      <c r="D695" s="5" t="s">
        <v>252</v>
      </c>
      <c r="E695" s="5" t="s">
        <v>541</v>
      </c>
      <c r="F695" s="5" t="s">
        <v>573</v>
      </c>
      <c r="G695" s="6">
        <v>30000</v>
      </c>
      <c r="H695" s="183" t="s">
        <v>789</v>
      </c>
      <c r="I695" s="185" t="s">
        <v>496</v>
      </c>
      <c r="J695" s="135" t="s">
        <v>782</v>
      </c>
    </row>
    <row r="696" spans="1:10">
      <c r="A696" s="127">
        <v>104</v>
      </c>
      <c r="B696" s="49" t="s">
        <v>506</v>
      </c>
      <c r="C696" s="185" t="s">
        <v>18</v>
      </c>
      <c r="D696" s="5" t="s">
        <v>252</v>
      </c>
      <c r="E696" s="5" t="s">
        <v>541</v>
      </c>
      <c r="F696" s="5" t="s">
        <v>573</v>
      </c>
      <c r="G696" s="6">
        <v>30000</v>
      </c>
      <c r="H696" s="183" t="s">
        <v>789</v>
      </c>
      <c r="I696" s="185" t="s">
        <v>496</v>
      </c>
      <c r="J696" s="135" t="s">
        <v>782</v>
      </c>
    </row>
    <row r="697" spans="1:10">
      <c r="A697" s="127">
        <v>104</v>
      </c>
      <c r="B697" s="49" t="s">
        <v>506</v>
      </c>
      <c r="C697" s="185" t="s">
        <v>18</v>
      </c>
      <c r="D697" s="5" t="s">
        <v>252</v>
      </c>
      <c r="E697" s="5" t="s">
        <v>541</v>
      </c>
      <c r="F697" s="5" t="s">
        <v>578</v>
      </c>
      <c r="G697" s="6">
        <v>25000</v>
      </c>
      <c r="H697" s="183" t="s">
        <v>789</v>
      </c>
      <c r="I697" s="185" t="s">
        <v>496</v>
      </c>
      <c r="J697" s="135" t="s">
        <v>782</v>
      </c>
    </row>
    <row r="698" spans="1:10">
      <c r="A698" s="127">
        <v>104</v>
      </c>
      <c r="B698" s="49" t="s">
        <v>506</v>
      </c>
      <c r="C698" s="185" t="s">
        <v>18</v>
      </c>
      <c r="D698" s="5" t="s">
        <v>252</v>
      </c>
      <c r="E698" s="5" t="s">
        <v>375</v>
      </c>
      <c r="F698" s="5" t="s">
        <v>579</v>
      </c>
      <c r="G698" s="6">
        <v>50000</v>
      </c>
      <c r="H698" s="183" t="s">
        <v>789</v>
      </c>
      <c r="I698" s="185" t="s">
        <v>496</v>
      </c>
      <c r="J698" s="135" t="s">
        <v>782</v>
      </c>
    </row>
    <row r="699" spans="1:10">
      <c r="A699" s="127">
        <v>104</v>
      </c>
      <c r="B699" s="49" t="s">
        <v>506</v>
      </c>
      <c r="C699" s="185" t="s">
        <v>18</v>
      </c>
      <c r="D699" s="5" t="s">
        <v>538</v>
      </c>
      <c r="E699" s="5" t="s">
        <v>539</v>
      </c>
      <c r="F699" s="5" t="s">
        <v>580</v>
      </c>
      <c r="G699" s="6">
        <v>1300000</v>
      </c>
      <c r="H699" s="183" t="s">
        <v>789</v>
      </c>
      <c r="I699" s="185" t="s">
        <v>496</v>
      </c>
      <c r="J699" s="135" t="s">
        <v>782</v>
      </c>
    </row>
    <row r="700" spans="1:10">
      <c r="A700" s="127">
        <v>104</v>
      </c>
      <c r="B700" s="49" t="s">
        <v>506</v>
      </c>
      <c r="C700" s="185" t="s">
        <v>18</v>
      </c>
      <c r="D700" s="5" t="s">
        <v>538</v>
      </c>
      <c r="E700" s="5" t="s">
        <v>539</v>
      </c>
      <c r="F700" s="5" t="s">
        <v>581</v>
      </c>
      <c r="G700" s="6">
        <v>1200000</v>
      </c>
      <c r="H700" s="183" t="s">
        <v>789</v>
      </c>
      <c r="I700" s="185" t="s">
        <v>496</v>
      </c>
      <c r="J700" s="135" t="s">
        <v>782</v>
      </c>
    </row>
    <row r="701" spans="1:10">
      <c r="A701" s="127">
        <v>104</v>
      </c>
      <c r="B701" s="49" t="s">
        <v>506</v>
      </c>
      <c r="C701" s="185" t="s">
        <v>25</v>
      </c>
      <c r="D701" s="5" t="s">
        <v>33</v>
      </c>
      <c r="E701" s="5" t="s">
        <v>549</v>
      </c>
      <c r="F701" s="5" t="s">
        <v>582</v>
      </c>
      <c r="G701" s="6">
        <v>1040000</v>
      </c>
      <c r="H701" s="183" t="s">
        <v>789</v>
      </c>
      <c r="I701" s="185" t="s">
        <v>496</v>
      </c>
      <c r="J701" s="135" t="s">
        <v>782</v>
      </c>
    </row>
    <row r="702" spans="1:10">
      <c r="A702" s="127">
        <v>104</v>
      </c>
      <c r="B702" s="49" t="s">
        <v>506</v>
      </c>
      <c r="C702" s="185" t="s">
        <v>25</v>
      </c>
      <c r="D702" s="5" t="s">
        <v>33</v>
      </c>
      <c r="E702" s="5" t="s">
        <v>549</v>
      </c>
      <c r="F702" s="5" t="s">
        <v>582</v>
      </c>
      <c r="G702" s="6">
        <v>3705000</v>
      </c>
      <c r="H702" s="183" t="s">
        <v>789</v>
      </c>
      <c r="I702" s="185" t="s">
        <v>496</v>
      </c>
      <c r="J702" s="135" t="s">
        <v>782</v>
      </c>
    </row>
    <row r="703" spans="1:10">
      <c r="A703" s="127">
        <v>104</v>
      </c>
      <c r="B703" s="49" t="s">
        <v>506</v>
      </c>
      <c r="C703" s="185" t="s">
        <v>25</v>
      </c>
      <c r="D703" s="5" t="s">
        <v>33</v>
      </c>
      <c r="E703" s="5" t="s">
        <v>549</v>
      </c>
      <c r="F703" s="5" t="s">
        <v>582</v>
      </c>
      <c r="G703" s="6">
        <v>1560000</v>
      </c>
      <c r="H703" s="183" t="s">
        <v>789</v>
      </c>
      <c r="I703" s="185" t="s">
        <v>496</v>
      </c>
      <c r="J703" s="135" t="s">
        <v>782</v>
      </c>
    </row>
    <row r="704" spans="1:10">
      <c r="A704" s="127">
        <v>104</v>
      </c>
      <c r="B704" s="49" t="s">
        <v>506</v>
      </c>
      <c r="C704" s="185" t="s">
        <v>25</v>
      </c>
      <c r="D704" s="5" t="s">
        <v>33</v>
      </c>
      <c r="E704" s="5" t="s">
        <v>583</v>
      </c>
      <c r="F704" s="5" t="s">
        <v>582</v>
      </c>
      <c r="G704" s="6">
        <v>1520000</v>
      </c>
      <c r="H704" s="183" t="s">
        <v>789</v>
      </c>
      <c r="I704" s="185" t="s">
        <v>496</v>
      </c>
      <c r="J704" s="135" t="s">
        <v>782</v>
      </c>
    </row>
    <row r="705" spans="1:10">
      <c r="A705" s="127">
        <v>104</v>
      </c>
      <c r="B705" s="49" t="s">
        <v>506</v>
      </c>
      <c r="C705" s="185" t="s">
        <v>25</v>
      </c>
      <c r="D705" s="5" t="s">
        <v>214</v>
      </c>
      <c r="E705" s="5" t="s">
        <v>584</v>
      </c>
      <c r="F705" s="5" t="s">
        <v>582</v>
      </c>
      <c r="G705" s="6">
        <v>210000</v>
      </c>
      <c r="H705" s="183" t="s">
        <v>789</v>
      </c>
      <c r="I705" s="185" t="s">
        <v>496</v>
      </c>
      <c r="J705" s="135" t="s">
        <v>782</v>
      </c>
    </row>
    <row r="706" spans="1:10">
      <c r="A706" s="127">
        <v>104</v>
      </c>
      <c r="B706" s="49" t="s">
        <v>506</v>
      </c>
      <c r="C706" s="185" t="s">
        <v>25</v>
      </c>
      <c r="D706" s="5" t="s">
        <v>33</v>
      </c>
      <c r="E706" s="5" t="s">
        <v>585</v>
      </c>
      <c r="F706" s="5" t="s">
        <v>582</v>
      </c>
      <c r="G706" s="6">
        <v>2240000</v>
      </c>
      <c r="H706" s="183" t="s">
        <v>789</v>
      </c>
      <c r="I706" s="185" t="s">
        <v>496</v>
      </c>
      <c r="J706" s="135" t="s">
        <v>782</v>
      </c>
    </row>
    <row r="707" spans="1:10">
      <c r="A707" s="127">
        <v>104</v>
      </c>
      <c r="B707" s="49" t="s">
        <v>506</v>
      </c>
      <c r="C707" s="185" t="s">
        <v>174</v>
      </c>
      <c r="D707" s="5" t="s">
        <v>504</v>
      </c>
      <c r="E707" s="5" t="s">
        <v>586</v>
      </c>
      <c r="F707" s="5" t="s">
        <v>587</v>
      </c>
      <c r="G707" s="6">
        <v>350000</v>
      </c>
      <c r="H707" s="183" t="s">
        <v>789</v>
      </c>
      <c r="I707" s="185" t="s">
        <v>496</v>
      </c>
      <c r="J707" s="135" t="s">
        <v>782</v>
      </c>
    </row>
    <row r="708" spans="1:10">
      <c r="A708" s="127">
        <v>104</v>
      </c>
      <c r="B708" s="49" t="s">
        <v>506</v>
      </c>
      <c r="C708" s="185" t="s">
        <v>29</v>
      </c>
      <c r="D708" s="5" t="s">
        <v>40</v>
      </c>
      <c r="E708" s="5" t="s">
        <v>588</v>
      </c>
      <c r="F708" s="5" t="s">
        <v>573</v>
      </c>
      <c r="G708" s="6">
        <v>480000</v>
      </c>
      <c r="H708" s="183" t="s">
        <v>789</v>
      </c>
      <c r="I708" s="185" t="s">
        <v>496</v>
      </c>
      <c r="J708" s="135" t="s">
        <v>782</v>
      </c>
    </row>
    <row r="709" spans="1:10">
      <c r="A709" s="127">
        <v>104</v>
      </c>
      <c r="B709" s="49" t="s">
        <v>506</v>
      </c>
      <c r="C709" s="185" t="s">
        <v>29</v>
      </c>
      <c r="D709" s="5" t="s">
        <v>40</v>
      </c>
      <c r="E709" s="5" t="s">
        <v>589</v>
      </c>
      <c r="F709" s="5" t="s">
        <v>573</v>
      </c>
      <c r="G709" s="6">
        <v>18000</v>
      </c>
      <c r="H709" s="183" t="s">
        <v>789</v>
      </c>
      <c r="I709" s="185" t="s">
        <v>496</v>
      </c>
      <c r="J709" s="135" t="s">
        <v>782</v>
      </c>
    </row>
    <row r="710" spans="1:10">
      <c r="A710" s="127">
        <v>104</v>
      </c>
      <c r="B710" s="49" t="s">
        <v>506</v>
      </c>
      <c r="C710" s="185" t="s">
        <v>29</v>
      </c>
      <c r="D710" s="5" t="s">
        <v>40</v>
      </c>
      <c r="E710" s="5" t="s">
        <v>590</v>
      </c>
      <c r="F710" s="5" t="s">
        <v>573</v>
      </c>
      <c r="G710" s="6">
        <v>49500</v>
      </c>
      <c r="H710" s="183" t="s">
        <v>789</v>
      </c>
      <c r="I710" s="185" t="s">
        <v>496</v>
      </c>
      <c r="J710" s="135" t="s">
        <v>782</v>
      </c>
    </row>
    <row r="711" spans="1:10">
      <c r="A711" s="127">
        <v>104</v>
      </c>
      <c r="B711" s="49" t="s">
        <v>506</v>
      </c>
      <c r="C711" s="185" t="s">
        <v>29</v>
      </c>
      <c r="D711" s="5" t="s">
        <v>40</v>
      </c>
      <c r="E711" s="5" t="s">
        <v>591</v>
      </c>
      <c r="F711" s="5" t="s">
        <v>573</v>
      </c>
      <c r="G711" s="6">
        <v>12000</v>
      </c>
      <c r="H711" s="183" t="s">
        <v>789</v>
      </c>
      <c r="I711" s="185" t="s">
        <v>496</v>
      </c>
      <c r="J711" s="135" t="s">
        <v>782</v>
      </c>
    </row>
    <row r="712" spans="1:10">
      <c r="A712" s="127">
        <v>104</v>
      </c>
      <c r="B712" s="49" t="s">
        <v>506</v>
      </c>
      <c r="C712" s="185" t="s">
        <v>29</v>
      </c>
      <c r="D712" s="5" t="s">
        <v>40</v>
      </c>
      <c r="E712" s="5" t="s">
        <v>561</v>
      </c>
      <c r="F712" s="5" t="s">
        <v>578</v>
      </c>
      <c r="G712" s="6">
        <v>115400</v>
      </c>
      <c r="H712" s="183" t="s">
        <v>789</v>
      </c>
      <c r="I712" s="185" t="s">
        <v>496</v>
      </c>
      <c r="J712" s="135" t="s">
        <v>782</v>
      </c>
    </row>
    <row r="713" spans="1:10">
      <c r="A713" s="127">
        <v>104</v>
      </c>
      <c r="B713" s="49" t="s">
        <v>506</v>
      </c>
      <c r="C713" s="185" t="s">
        <v>29</v>
      </c>
      <c r="D713" s="5" t="s">
        <v>592</v>
      </c>
      <c r="E713" s="5" t="s">
        <v>593</v>
      </c>
      <c r="F713" s="5" t="s">
        <v>578</v>
      </c>
      <c r="G713" s="6">
        <v>55200</v>
      </c>
      <c r="H713" s="183" t="s">
        <v>789</v>
      </c>
      <c r="I713" s="185" t="s">
        <v>496</v>
      </c>
      <c r="J713" s="135" t="s">
        <v>782</v>
      </c>
    </row>
    <row r="714" spans="1:10">
      <c r="A714" s="127">
        <v>104</v>
      </c>
      <c r="B714" s="49" t="s">
        <v>506</v>
      </c>
      <c r="C714" s="185" t="s">
        <v>29</v>
      </c>
      <c r="D714" s="5" t="s">
        <v>40</v>
      </c>
      <c r="E714" s="5" t="s">
        <v>561</v>
      </c>
      <c r="F714" s="5" t="s">
        <v>578</v>
      </c>
      <c r="G714" s="6">
        <v>9000</v>
      </c>
      <c r="H714" s="183" t="s">
        <v>789</v>
      </c>
      <c r="I714" s="185" t="s">
        <v>496</v>
      </c>
      <c r="J714" s="135" t="s">
        <v>782</v>
      </c>
    </row>
    <row r="715" spans="1:10">
      <c r="A715" s="127">
        <v>104</v>
      </c>
      <c r="B715" s="49" t="s">
        <v>506</v>
      </c>
      <c r="C715" s="185" t="s">
        <v>29</v>
      </c>
      <c r="D715" s="5" t="s">
        <v>564</v>
      </c>
      <c r="E715" s="5" t="s">
        <v>565</v>
      </c>
      <c r="F715" s="5" t="s">
        <v>578</v>
      </c>
      <c r="G715" s="6">
        <v>3325000</v>
      </c>
      <c r="H715" s="183" t="s">
        <v>789</v>
      </c>
      <c r="I715" s="185" t="s">
        <v>496</v>
      </c>
      <c r="J715" s="135" t="s">
        <v>782</v>
      </c>
    </row>
    <row r="716" spans="1:10">
      <c r="A716" s="127">
        <v>104</v>
      </c>
      <c r="B716" s="49" t="s">
        <v>506</v>
      </c>
      <c r="C716" s="185" t="s">
        <v>29</v>
      </c>
      <c r="D716" s="5" t="s">
        <v>594</v>
      </c>
      <c r="E716" s="5" t="s">
        <v>595</v>
      </c>
      <c r="F716" s="5" t="s">
        <v>578</v>
      </c>
      <c r="G716" s="6">
        <v>300000</v>
      </c>
      <c r="H716" s="183" t="s">
        <v>789</v>
      </c>
      <c r="I716" s="185" t="s">
        <v>496</v>
      </c>
      <c r="J716" s="135" t="s">
        <v>782</v>
      </c>
    </row>
    <row r="717" spans="1:10">
      <c r="A717" s="127">
        <v>105</v>
      </c>
      <c r="B717" s="49" t="s">
        <v>596</v>
      </c>
      <c r="C717" s="185" t="s">
        <v>18</v>
      </c>
      <c r="D717" s="5" t="s">
        <v>597</v>
      </c>
      <c r="E717" s="5" t="s">
        <v>598</v>
      </c>
      <c r="F717" s="5" t="s">
        <v>505</v>
      </c>
      <c r="G717" s="6">
        <v>723583</v>
      </c>
      <c r="H717" s="183" t="s">
        <v>790</v>
      </c>
      <c r="I717" s="185" t="s">
        <v>495</v>
      </c>
      <c r="J717" s="135" t="s">
        <v>782</v>
      </c>
    </row>
    <row r="718" spans="1:10">
      <c r="A718" s="127">
        <v>105</v>
      </c>
      <c r="B718" s="49" t="s">
        <v>596</v>
      </c>
      <c r="C718" s="185" t="s">
        <v>18</v>
      </c>
      <c r="D718" s="5" t="s">
        <v>597</v>
      </c>
      <c r="E718" s="5" t="s">
        <v>599</v>
      </c>
      <c r="F718" s="5" t="s">
        <v>505</v>
      </c>
      <c r="G718" s="6">
        <v>545480</v>
      </c>
      <c r="H718" s="183" t="s">
        <v>790</v>
      </c>
      <c r="I718" s="185" t="s">
        <v>495</v>
      </c>
      <c r="J718" s="135" t="s">
        <v>782</v>
      </c>
    </row>
    <row r="719" spans="1:10">
      <c r="A719" s="127">
        <v>105</v>
      </c>
      <c r="B719" s="49" t="s">
        <v>596</v>
      </c>
      <c r="C719" s="185" t="s">
        <v>18</v>
      </c>
      <c r="D719" s="5" t="s">
        <v>526</v>
      </c>
      <c r="E719" s="5" t="s">
        <v>600</v>
      </c>
      <c r="F719" s="5" t="s">
        <v>506</v>
      </c>
      <c r="G719" s="6">
        <v>560000</v>
      </c>
      <c r="H719" s="183" t="s">
        <v>790</v>
      </c>
      <c r="I719" s="185" t="s">
        <v>495</v>
      </c>
      <c r="J719" s="135" t="s">
        <v>782</v>
      </c>
    </row>
    <row r="720" spans="1:10">
      <c r="A720" s="127">
        <v>105</v>
      </c>
      <c r="B720" s="49" t="s">
        <v>596</v>
      </c>
      <c r="C720" s="185" t="s">
        <v>18</v>
      </c>
      <c r="D720" s="5" t="s">
        <v>526</v>
      </c>
      <c r="E720" s="5" t="s">
        <v>601</v>
      </c>
      <c r="F720" s="5" t="s">
        <v>537</v>
      </c>
      <c r="G720" s="6">
        <v>527000</v>
      </c>
      <c r="H720" s="183" t="s">
        <v>790</v>
      </c>
      <c r="I720" s="185" t="s">
        <v>495</v>
      </c>
      <c r="J720" s="135" t="s">
        <v>782</v>
      </c>
    </row>
    <row r="721" spans="1:10">
      <c r="A721" s="127">
        <v>105</v>
      </c>
      <c r="B721" s="49" t="s">
        <v>596</v>
      </c>
      <c r="C721" s="185" t="s">
        <v>25</v>
      </c>
      <c r="D721" s="5" t="s">
        <v>33</v>
      </c>
      <c r="E721" s="5" t="s">
        <v>35</v>
      </c>
      <c r="F721" s="5" t="s">
        <v>596</v>
      </c>
      <c r="G721" s="6">
        <v>420000</v>
      </c>
      <c r="H721" s="183" t="s">
        <v>790</v>
      </c>
      <c r="I721" s="185" t="s">
        <v>495</v>
      </c>
      <c r="J721" s="135" t="s">
        <v>782</v>
      </c>
    </row>
    <row r="722" spans="1:10">
      <c r="A722" s="127">
        <v>105</v>
      </c>
      <c r="B722" s="49" t="s">
        <v>596</v>
      </c>
      <c r="C722" s="185" t="s">
        <v>25</v>
      </c>
      <c r="D722" s="5" t="s">
        <v>33</v>
      </c>
      <c r="E722" s="5" t="s">
        <v>35</v>
      </c>
      <c r="F722" s="5" t="s">
        <v>596</v>
      </c>
      <c r="G722" s="6">
        <v>630000</v>
      </c>
      <c r="H722" s="183" t="s">
        <v>790</v>
      </c>
      <c r="I722" s="185" t="s">
        <v>495</v>
      </c>
      <c r="J722" s="135" t="s">
        <v>782</v>
      </c>
    </row>
    <row r="723" spans="1:10">
      <c r="A723" s="127" t="s">
        <v>644</v>
      </c>
      <c r="B723" s="49" t="s">
        <v>580</v>
      </c>
      <c r="C723" s="185" t="s">
        <v>174</v>
      </c>
      <c r="D723" s="5" t="s">
        <v>645</v>
      </c>
      <c r="E723" s="5" t="s">
        <v>646</v>
      </c>
      <c r="F723" s="5" t="s">
        <v>596</v>
      </c>
      <c r="G723" s="6">
        <v>27908500</v>
      </c>
      <c r="H723" s="183" t="s">
        <v>791</v>
      </c>
      <c r="I723" s="185" t="s">
        <v>437</v>
      </c>
      <c r="J723" s="135" t="s">
        <v>782</v>
      </c>
    </row>
    <row r="724" spans="1:10">
      <c r="A724" s="127" t="s">
        <v>647</v>
      </c>
      <c r="B724" s="49" t="s">
        <v>580</v>
      </c>
      <c r="C724" s="185" t="s">
        <v>174</v>
      </c>
      <c r="D724" s="5" t="s">
        <v>648</v>
      </c>
      <c r="E724" s="5" t="s">
        <v>649</v>
      </c>
      <c r="F724" s="5" t="s">
        <v>650</v>
      </c>
      <c r="G724" s="6">
        <v>28762500</v>
      </c>
      <c r="H724" s="183" t="s">
        <v>648</v>
      </c>
      <c r="I724" s="185" t="s">
        <v>98</v>
      </c>
      <c r="J724" s="135" t="s">
        <v>782</v>
      </c>
    </row>
    <row r="725" spans="1:10">
      <c r="A725" s="127">
        <v>106</v>
      </c>
      <c r="B725" s="49" t="s">
        <v>520</v>
      </c>
      <c r="C725" s="185" t="s">
        <v>25</v>
      </c>
      <c r="D725" s="5" t="s">
        <v>214</v>
      </c>
      <c r="E725" s="5" t="s">
        <v>651</v>
      </c>
      <c r="F725" s="5" t="s">
        <v>653</v>
      </c>
      <c r="G725" s="6">
        <v>80000</v>
      </c>
      <c r="H725" s="183" t="s">
        <v>792</v>
      </c>
      <c r="I725" s="185" t="s">
        <v>136</v>
      </c>
      <c r="J725" s="135" t="s">
        <v>782</v>
      </c>
    </row>
    <row r="726" spans="1:10">
      <c r="A726" s="127">
        <v>106</v>
      </c>
      <c r="B726" s="49" t="s">
        <v>520</v>
      </c>
      <c r="C726" s="185" t="s">
        <v>25</v>
      </c>
      <c r="D726" s="5" t="s">
        <v>214</v>
      </c>
      <c r="E726" s="5" t="s">
        <v>651</v>
      </c>
      <c r="F726" s="5" t="s">
        <v>653</v>
      </c>
      <c r="G726" s="6">
        <v>240000</v>
      </c>
      <c r="H726" s="183" t="s">
        <v>792</v>
      </c>
      <c r="I726" s="185" t="s">
        <v>136</v>
      </c>
      <c r="J726" s="135" t="s">
        <v>782</v>
      </c>
    </row>
    <row r="727" spans="1:10">
      <c r="A727" s="127">
        <v>106</v>
      </c>
      <c r="B727" s="49" t="s">
        <v>520</v>
      </c>
      <c r="C727" s="185" t="s">
        <v>25</v>
      </c>
      <c r="D727" s="5" t="s">
        <v>214</v>
      </c>
      <c r="E727" s="5" t="s">
        <v>651</v>
      </c>
      <c r="F727" s="5" t="s">
        <v>653</v>
      </c>
      <c r="G727" s="6">
        <v>640000</v>
      </c>
      <c r="H727" s="183" t="s">
        <v>792</v>
      </c>
      <c r="I727" s="185" t="s">
        <v>136</v>
      </c>
      <c r="J727" s="135" t="s">
        <v>782</v>
      </c>
    </row>
    <row r="728" spans="1:10">
      <c r="A728" s="127">
        <v>106</v>
      </c>
      <c r="B728" s="49" t="s">
        <v>520</v>
      </c>
      <c r="C728" s="185" t="s">
        <v>25</v>
      </c>
      <c r="D728" s="5" t="s">
        <v>214</v>
      </c>
      <c r="E728" s="5" t="s">
        <v>651</v>
      </c>
      <c r="F728" s="5" t="s">
        <v>653</v>
      </c>
      <c r="G728" s="6">
        <v>600000</v>
      </c>
      <c r="H728" s="183" t="s">
        <v>792</v>
      </c>
      <c r="I728" s="185" t="s">
        <v>136</v>
      </c>
      <c r="J728" s="135" t="s">
        <v>782</v>
      </c>
    </row>
    <row r="729" spans="1:10">
      <c r="A729" s="127">
        <v>106</v>
      </c>
      <c r="B729" s="49" t="s">
        <v>520</v>
      </c>
      <c r="C729" s="185" t="s">
        <v>25</v>
      </c>
      <c r="D729" s="5" t="s">
        <v>214</v>
      </c>
      <c r="E729" s="5" t="s">
        <v>651</v>
      </c>
      <c r="F729" s="5" t="s">
        <v>653</v>
      </c>
      <c r="G729" s="6">
        <v>480000</v>
      </c>
      <c r="H729" s="183" t="s">
        <v>792</v>
      </c>
      <c r="I729" s="185" t="s">
        <v>136</v>
      </c>
      <c r="J729" s="135" t="s">
        <v>782</v>
      </c>
    </row>
    <row r="730" spans="1:10">
      <c r="A730" s="127">
        <v>106</v>
      </c>
      <c r="B730" s="49" t="s">
        <v>520</v>
      </c>
      <c r="C730" s="185" t="s">
        <v>25</v>
      </c>
      <c r="D730" s="5" t="s">
        <v>214</v>
      </c>
      <c r="E730" s="5" t="s">
        <v>585</v>
      </c>
      <c r="F730" s="5" t="s">
        <v>653</v>
      </c>
      <c r="G730" s="6">
        <v>50000</v>
      </c>
      <c r="H730" s="183" t="s">
        <v>792</v>
      </c>
      <c r="I730" s="185" t="s">
        <v>136</v>
      </c>
      <c r="J730" s="135" t="s">
        <v>782</v>
      </c>
    </row>
    <row r="731" spans="1:10">
      <c r="A731" s="127">
        <v>106</v>
      </c>
      <c r="B731" s="49" t="s">
        <v>520</v>
      </c>
      <c r="C731" s="185" t="s">
        <v>25</v>
      </c>
      <c r="D731" s="5" t="s">
        <v>214</v>
      </c>
      <c r="E731" s="5" t="s">
        <v>585</v>
      </c>
      <c r="F731" s="5" t="s">
        <v>653</v>
      </c>
      <c r="G731" s="6">
        <v>50000</v>
      </c>
      <c r="H731" s="183" t="s">
        <v>792</v>
      </c>
      <c r="I731" s="185" t="s">
        <v>136</v>
      </c>
      <c r="J731" s="135" t="s">
        <v>782</v>
      </c>
    </row>
    <row r="732" spans="1:10">
      <c r="A732" s="127">
        <v>106</v>
      </c>
      <c r="B732" s="49" t="s">
        <v>520</v>
      </c>
      <c r="C732" s="185" t="s">
        <v>25</v>
      </c>
      <c r="D732" s="5" t="s">
        <v>214</v>
      </c>
      <c r="E732" s="5" t="s">
        <v>585</v>
      </c>
      <c r="F732" s="5" t="s">
        <v>653</v>
      </c>
      <c r="G732" s="6">
        <v>50000</v>
      </c>
      <c r="H732" s="183" t="s">
        <v>792</v>
      </c>
      <c r="I732" s="185" t="s">
        <v>136</v>
      </c>
      <c r="J732" s="135" t="s">
        <v>782</v>
      </c>
    </row>
    <row r="733" spans="1:10">
      <c r="A733" s="127">
        <v>106</v>
      </c>
      <c r="B733" s="49" t="s">
        <v>520</v>
      </c>
      <c r="C733" s="185" t="s">
        <v>25</v>
      </c>
      <c r="D733" s="5" t="s">
        <v>214</v>
      </c>
      <c r="E733" s="5" t="s">
        <v>35</v>
      </c>
      <c r="F733" s="5" t="s">
        <v>653</v>
      </c>
      <c r="G733" s="6">
        <v>30000</v>
      </c>
      <c r="H733" s="183" t="s">
        <v>792</v>
      </c>
      <c r="I733" s="185" t="s">
        <v>136</v>
      </c>
      <c r="J733" s="135" t="s">
        <v>782</v>
      </c>
    </row>
    <row r="734" spans="1:10">
      <c r="A734" s="127">
        <v>106</v>
      </c>
      <c r="B734" s="49" t="s">
        <v>520</v>
      </c>
      <c r="C734" s="185" t="s">
        <v>25</v>
      </c>
      <c r="D734" s="5" t="s">
        <v>214</v>
      </c>
      <c r="E734" s="5" t="s">
        <v>35</v>
      </c>
      <c r="F734" s="5" t="s">
        <v>653</v>
      </c>
      <c r="G734" s="6">
        <v>30000</v>
      </c>
      <c r="H734" s="183" t="s">
        <v>792</v>
      </c>
      <c r="I734" s="185" t="s">
        <v>136</v>
      </c>
      <c r="J734" s="135" t="s">
        <v>782</v>
      </c>
    </row>
    <row r="735" spans="1:10">
      <c r="A735" s="127">
        <v>106</v>
      </c>
      <c r="B735" s="49" t="s">
        <v>520</v>
      </c>
      <c r="C735" s="185" t="s">
        <v>25</v>
      </c>
      <c r="D735" s="5" t="s">
        <v>214</v>
      </c>
      <c r="E735" s="5" t="s">
        <v>35</v>
      </c>
      <c r="F735" s="5" t="s">
        <v>653</v>
      </c>
      <c r="G735" s="6">
        <v>30000</v>
      </c>
      <c r="H735" s="183" t="s">
        <v>792</v>
      </c>
      <c r="I735" s="185" t="s">
        <v>136</v>
      </c>
      <c r="J735" s="135" t="s">
        <v>782</v>
      </c>
    </row>
    <row r="736" spans="1:10">
      <c r="A736" s="127">
        <v>106</v>
      </c>
      <c r="B736" s="49" t="s">
        <v>520</v>
      </c>
      <c r="C736" s="185" t="s">
        <v>25</v>
      </c>
      <c r="D736" s="5" t="s">
        <v>214</v>
      </c>
      <c r="E736" s="5" t="s">
        <v>652</v>
      </c>
      <c r="F736" s="5" t="s">
        <v>653</v>
      </c>
      <c r="G736" s="6">
        <v>20000</v>
      </c>
      <c r="H736" s="183" t="s">
        <v>792</v>
      </c>
      <c r="I736" s="185" t="s">
        <v>136</v>
      </c>
      <c r="J736" s="135" t="s">
        <v>782</v>
      </c>
    </row>
    <row r="737" spans="1:10">
      <c r="A737" s="127">
        <v>106</v>
      </c>
      <c r="B737" s="49" t="s">
        <v>520</v>
      </c>
      <c r="C737" s="185" t="s">
        <v>25</v>
      </c>
      <c r="D737" s="5" t="s">
        <v>214</v>
      </c>
      <c r="E737" s="5" t="s">
        <v>585</v>
      </c>
      <c r="F737" s="5" t="s">
        <v>603</v>
      </c>
      <c r="G737" s="6">
        <v>800000</v>
      </c>
      <c r="H737" s="183" t="s">
        <v>792</v>
      </c>
      <c r="I737" s="185" t="s">
        <v>136</v>
      </c>
      <c r="J737" s="135" t="s">
        <v>782</v>
      </c>
    </row>
    <row r="738" spans="1:10">
      <c r="A738" s="127">
        <v>106</v>
      </c>
      <c r="B738" s="49" t="s">
        <v>520</v>
      </c>
      <c r="C738" s="185" t="s">
        <v>29</v>
      </c>
      <c r="D738" s="5" t="s">
        <v>40</v>
      </c>
      <c r="E738" s="5" t="s">
        <v>654</v>
      </c>
      <c r="F738" s="5" t="s">
        <v>653</v>
      </c>
      <c r="G738" s="6">
        <v>200000</v>
      </c>
      <c r="H738" s="183" t="s">
        <v>792</v>
      </c>
      <c r="I738" s="185" t="s">
        <v>136</v>
      </c>
      <c r="J738" s="135" t="s">
        <v>782</v>
      </c>
    </row>
    <row r="739" spans="1:10">
      <c r="A739" s="127">
        <v>106</v>
      </c>
      <c r="B739" s="49" t="s">
        <v>520</v>
      </c>
      <c r="C739" s="185" t="s">
        <v>29</v>
      </c>
      <c r="D739" s="5" t="s">
        <v>40</v>
      </c>
      <c r="E739" s="5" t="s">
        <v>654</v>
      </c>
      <c r="F739" s="5" t="s">
        <v>536</v>
      </c>
      <c r="G739" s="6">
        <v>50000</v>
      </c>
      <c r="H739" s="183" t="s">
        <v>792</v>
      </c>
      <c r="I739" s="185" t="s">
        <v>136</v>
      </c>
      <c r="J739" s="135" t="s">
        <v>782</v>
      </c>
    </row>
    <row r="740" spans="1:10">
      <c r="A740" s="127">
        <v>106</v>
      </c>
      <c r="B740" s="49" t="s">
        <v>520</v>
      </c>
      <c r="C740" s="185" t="s">
        <v>29</v>
      </c>
      <c r="D740" s="5" t="s">
        <v>30</v>
      </c>
      <c r="E740" s="5" t="s">
        <v>655</v>
      </c>
      <c r="F740" s="5" t="s">
        <v>536</v>
      </c>
      <c r="G740" s="6">
        <v>360000</v>
      </c>
      <c r="H740" s="183" t="s">
        <v>792</v>
      </c>
      <c r="I740" s="185" t="s">
        <v>136</v>
      </c>
      <c r="J740" s="135" t="s">
        <v>782</v>
      </c>
    </row>
    <row r="741" spans="1:10">
      <c r="A741" s="127">
        <v>107</v>
      </c>
      <c r="B741" s="49" t="s">
        <v>608</v>
      </c>
      <c r="C741" s="185" t="s">
        <v>18</v>
      </c>
      <c r="D741" s="5" t="s">
        <v>609</v>
      </c>
      <c r="E741" s="5" t="s">
        <v>610</v>
      </c>
      <c r="F741" s="5" t="s">
        <v>611</v>
      </c>
      <c r="G741" s="6">
        <v>150000</v>
      </c>
      <c r="H741" s="183" t="s">
        <v>793</v>
      </c>
      <c r="I741" s="185" t="s">
        <v>495</v>
      </c>
      <c r="J741" s="135" t="s">
        <v>782</v>
      </c>
    </row>
    <row r="742" spans="1:10">
      <c r="A742" s="127">
        <v>107</v>
      </c>
      <c r="B742" s="49" t="s">
        <v>608</v>
      </c>
      <c r="C742" s="185" t="s">
        <v>18</v>
      </c>
      <c r="D742" s="5" t="s">
        <v>609</v>
      </c>
      <c r="E742" s="5" t="s">
        <v>610</v>
      </c>
      <c r="F742" s="5" t="s">
        <v>612</v>
      </c>
      <c r="G742" s="6">
        <v>150000</v>
      </c>
      <c r="H742" s="183" t="s">
        <v>793</v>
      </c>
      <c r="I742" s="185" t="s">
        <v>495</v>
      </c>
      <c r="J742" s="135" t="s">
        <v>782</v>
      </c>
    </row>
    <row r="743" spans="1:10">
      <c r="A743" s="127">
        <v>107</v>
      </c>
      <c r="B743" s="49" t="s">
        <v>608</v>
      </c>
      <c r="C743" s="185" t="s">
        <v>18</v>
      </c>
      <c r="D743" s="5" t="s">
        <v>19</v>
      </c>
      <c r="E743" s="5" t="s">
        <v>613</v>
      </c>
      <c r="F743" s="5" t="s">
        <v>612</v>
      </c>
      <c r="G743" s="6">
        <v>550788</v>
      </c>
      <c r="H743" s="183" t="s">
        <v>793</v>
      </c>
      <c r="I743" s="185" t="s">
        <v>495</v>
      </c>
      <c r="J743" s="135" t="s">
        <v>782</v>
      </c>
    </row>
    <row r="744" spans="1:10">
      <c r="A744" s="127">
        <v>107</v>
      </c>
      <c r="B744" s="49" t="s">
        <v>608</v>
      </c>
      <c r="C744" s="185" t="s">
        <v>18</v>
      </c>
      <c r="D744" s="5" t="s">
        <v>19</v>
      </c>
      <c r="E744" s="5" t="s">
        <v>614</v>
      </c>
      <c r="F744" s="5" t="s">
        <v>615</v>
      </c>
      <c r="G744" s="6">
        <v>105000</v>
      </c>
      <c r="H744" s="183" t="s">
        <v>793</v>
      </c>
      <c r="I744" s="185" t="s">
        <v>495</v>
      </c>
      <c r="J744" s="135" t="s">
        <v>782</v>
      </c>
    </row>
    <row r="745" spans="1:10">
      <c r="A745" s="127">
        <v>107</v>
      </c>
      <c r="B745" s="49" t="s">
        <v>608</v>
      </c>
      <c r="C745" s="185" t="s">
        <v>25</v>
      </c>
      <c r="D745" s="5" t="s">
        <v>33</v>
      </c>
      <c r="E745" s="5" t="s">
        <v>35</v>
      </c>
      <c r="F745" s="5" t="s">
        <v>616</v>
      </c>
      <c r="G745" s="6">
        <v>90000</v>
      </c>
      <c r="H745" s="183" t="s">
        <v>793</v>
      </c>
      <c r="I745" s="185" t="s">
        <v>495</v>
      </c>
      <c r="J745" s="135" t="s">
        <v>782</v>
      </c>
    </row>
    <row r="746" spans="1:10">
      <c r="A746" s="127">
        <v>107</v>
      </c>
      <c r="B746" s="49" t="s">
        <v>608</v>
      </c>
      <c r="C746" s="185" t="s">
        <v>25</v>
      </c>
      <c r="D746" s="5" t="s">
        <v>33</v>
      </c>
      <c r="E746" s="5" t="s">
        <v>35</v>
      </c>
      <c r="F746" s="5" t="s">
        <v>616</v>
      </c>
      <c r="G746" s="6">
        <v>60000</v>
      </c>
      <c r="H746" s="183" t="s">
        <v>793</v>
      </c>
      <c r="I746" s="185" t="s">
        <v>495</v>
      </c>
      <c r="J746" s="135" t="s">
        <v>782</v>
      </c>
    </row>
    <row r="747" spans="1:10">
      <c r="A747" s="127">
        <v>108</v>
      </c>
      <c r="B747" s="49" t="s">
        <v>520</v>
      </c>
      <c r="C747" s="185" t="s">
        <v>25</v>
      </c>
      <c r="D747" s="5" t="s">
        <v>214</v>
      </c>
      <c r="E747" s="5" t="s">
        <v>602</v>
      </c>
      <c r="F747" s="5" t="s">
        <v>603</v>
      </c>
      <c r="G747" s="6">
        <v>30000</v>
      </c>
      <c r="H747" s="183" t="s">
        <v>794</v>
      </c>
      <c r="I747" s="185" t="s">
        <v>136</v>
      </c>
      <c r="J747" s="135" t="s">
        <v>782</v>
      </c>
    </row>
    <row r="748" spans="1:10">
      <c r="A748" s="127">
        <v>108</v>
      </c>
      <c r="B748" s="49" t="s">
        <v>520</v>
      </c>
      <c r="C748" s="185" t="s">
        <v>25</v>
      </c>
      <c r="D748" s="5" t="s">
        <v>214</v>
      </c>
      <c r="E748" s="5" t="s">
        <v>604</v>
      </c>
      <c r="F748" s="5" t="s">
        <v>603</v>
      </c>
      <c r="G748" s="6">
        <v>30000</v>
      </c>
      <c r="H748" s="183" t="s">
        <v>794</v>
      </c>
      <c r="I748" s="185" t="s">
        <v>136</v>
      </c>
      <c r="J748" s="135" t="s">
        <v>782</v>
      </c>
    </row>
    <row r="749" spans="1:10">
      <c r="A749" s="127">
        <v>108</v>
      </c>
      <c r="B749" s="49" t="s">
        <v>520</v>
      </c>
      <c r="C749" s="185" t="s">
        <v>25</v>
      </c>
      <c r="D749" s="5" t="s">
        <v>214</v>
      </c>
      <c r="E749" s="5" t="s">
        <v>604</v>
      </c>
      <c r="F749" s="5" t="s">
        <v>603</v>
      </c>
      <c r="G749" s="6">
        <v>30000</v>
      </c>
      <c r="H749" s="183" t="s">
        <v>794</v>
      </c>
      <c r="I749" s="185" t="s">
        <v>136</v>
      </c>
      <c r="J749" s="135" t="s">
        <v>782</v>
      </c>
    </row>
    <row r="750" spans="1:10">
      <c r="A750" s="127">
        <v>108</v>
      </c>
      <c r="B750" s="49" t="s">
        <v>520</v>
      </c>
      <c r="C750" s="185" t="s">
        <v>25</v>
      </c>
      <c r="D750" s="5" t="s">
        <v>214</v>
      </c>
      <c r="E750" s="5" t="s">
        <v>605</v>
      </c>
      <c r="F750" s="5" t="s">
        <v>603</v>
      </c>
      <c r="G750" s="6">
        <v>550000</v>
      </c>
      <c r="H750" s="183" t="s">
        <v>794</v>
      </c>
      <c r="I750" s="185" t="s">
        <v>136</v>
      </c>
      <c r="J750" s="135" t="s">
        <v>782</v>
      </c>
    </row>
    <row r="751" spans="1:10">
      <c r="A751" s="127">
        <v>108</v>
      </c>
      <c r="B751" s="49" t="s">
        <v>520</v>
      </c>
      <c r="C751" s="185" t="s">
        <v>25</v>
      </c>
      <c r="D751" s="5" t="s">
        <v>214</v>
      </c>
      <c r="E751" s="5" t="s">
        <v>585</v>
      </c>
      <c r="F751" s="5" t="s">
        <v>603</v>
      </c>
      <c r="G751" s="6">
        <v>50000</v>
      </c>
      <c r="H751" s="183" t="s">
        <v>794</v>
      </c>
      <c r="I751" s="185" t="s">
        <v>136</v>
      </c>
      <c r="J751" s="135" t="s">
        <v>782</v>
      </c>
    </row>
    <row r="752" spans="1:10">
      <c r="A752" s="127">
        <v>108</v>
      </c>
      <c r="B752" s="49" t="s">
        <v>520</v>
      </c>
      <c r="C752" s="185" t="s">
        <v>25</v>
      </c>
      <c r="D752" s="5" t="s">
        <v>214</v>
      </c>
      <c r="E752" s="5" t="s">
        <v>585</v>
      </c>
      <c r="F752" s="5" t="s">
        <v>603</v>
      </c>
      <c r="G752" s="6">
        <v>50000</v>
      </c>
      <c r="H752" s="183" t="s">
        <v>794</v>
      </c>
      <c r="I752" s="185" t="s">
        <v>136</v>
      </c>
      <c r="J752" s="135" t="s">
        <v>782</v>
      </c>
    </row>
    <row r="753" spans="1:10">
      <c r="A753" s="127">
        <v>108</v>
      </c>
      <c r="B753" s="49" t="s">
        <v>520</v>
      </c>
      <c r="C753" s="185" t="s">
        <v>25</v>
      </c>
      <c r="D753" s="5" t="s">
        <v>214</v>
      </c>
      <c r="E753" s="5" t="s">
        <v>585</v>
      </c>
      <c r="F753" s="5" t="s">
        <v>603</v>
      </c>
      <c r="G753" s="6">
        <v>50000</v>
      </c>
      <c r="H753" s="183" t="s">
        <v>794</v>
      </c>
      <c r="I753" s="185" t="s">
        <v>136</v>
      </c>
      <c r="J753" s="135" t="s">
        <v>782</v>
      </c>
    </row>
    <row r="754" spans="1:10">
      <c r="A754" s="127">
        <v>108</v>
      </c>
      <c r="B754" s="49" t="s">
        <v>520</v>
      </c>
      <c r="C754" s="185" t="s">
        <v>25</v>
      </c>
      <c r="D754" s="5" t="s">
        <v>214</v>
      </c>
      <c r="E754" s="5" t="s">
        <v>585</v>
      </c>
      <c r="F754" s="5" t="s">
        <v>603</v>
      </c>
      <c r="G754" s="6">
        <v>50000</v>
      </c>
      <c r="H754" s="183" t="s">
        <v>794</v>
      </c>
      <c r="I754" s="185" t="s">
        <v>136</v>
      </c>
      <c r="J754" s="135" t="s">
        <v>782</v>
      </c>
    </row>
    <row r="755" spans="1:10">
      <c r="A755" s="127">
        <v>108</v>
      </c>
      <c r="B755" s="49" t="s">
        <v>520</v>
      </c>
      <c r="C755" s="185" t="s">
        <v>25</v>
      </c>
      <c r="D755" s="5" t="s">
        <v>214</v>
      </c>
      <c r="E755" s="5" t="s">
        <v>606</v>
      </c>
      <c r="F755" s="5" t="s">
        <v>603</v>
      </c>
      <c r="G755" s="6">
        <v>800000</v>
      </c>
      <c r="H755" s="183" t="s">
        <v>794</v>
      </c>
      <c r="I755" s="185" t="s">
        <v>136</v>
      </c>
      <c r="J755" s="135" t="s">
        <v>782</v>
      </c>
    </row>
    <row r="756" spans="1:10">
      <c r="A756" s="127">
        <v>108</v>
      </c>
      <c r="B756" s="49" t="s">
        <v>520</v>
      </c>
      <c r="C756" s="185" t="s">
        <v>25</v>
      </c>
      <c r="D756" s="5" t="s">
        <v>214</v>
      </c>
      <c r="E756" s="5" t="s">
        <v>585</v>
      </c>
      <c r="F756" s="5" t="s">
        <v>603</v>
      </c>
      <c r="G756" s="6">
        <v>600000</v>
      </c>
      <c r="H756" s="183" t="s">
        <v>794</v>
      </c>
      <c r="I756" s="185" t="s">
        <v>136</v>
      </c>
      <c r="J756" s="135" t="s">
        <v>782</v>
      </c>
    </row>
    <row r="757" spans="1:10">
      <c r="A757" s="127">
        <v>108</v>
      </c>
      <c r="B757" s="49" t="s">
        <v>520</v>
      </c>
      <c r="C757" s="185" t="s">
        <v>25</v>
      </c>
      <c r="D757" s="5" t="s">
        <v>214</v>
      </c>
      <c r="E757" s="5" t="s">
        <v>585</v>
      </c>
      <c r="F757" s="5" t="s">
        <v>603</v>
      </c>
      <c r="G757" s="6">
        <v>50000</v>
      </c>
      <c r="H757" s="183" t="s">
        <v>794</v>
      </c>
      <c r="I757" s="185" t="s">
        <v>136</v>
      </c>
      <c r="J757" s="135" t="s">
        <v>782</v>
      </c>
    </row>
    <row r="758" spans="1:10">
      <c r="A758" s="127">
        <v>108</v>
      </c>
      <c r="B758" s="49" t="s">
        <v>520</v>
      </c>
      <c r="C758" s="185" t="s">
        <v>25</v>
      </c>
      <c r="D758" s="5" t="s">
        <v>214</v>
      </c>
      <c r="E758" s="5" t="s">
        <v>585</v>
      </c>
      <c r="F758" s="5" t="s">
        <v>603</v>
      </c>
      <c r="G758" s="6">
        <v>50000</v>
      </c>
      <c r="H758" s="183" t="s">
        <v>794</v>
      </c>
      <c r="I758" s="185" t="s">
        <v>136</v>
      </c>
      <c r="J758" s="135" t="s">
        <v>782</v>
      </c>
    </row>
    <row r="759" spans="1:10">
      <c r="A759" s="127">
        <v>108</v>
      </c>
      <c r="B759" s="49" t="s">
        <v>520</v>
      </c>
      <c r="C759" s="185" t="s">
        <v>174</v>
      </c>
      <c r="D759" s="5" t="s">
        <v>504</v>
      </c>
      <c r="E759" s="5" t="s">
        <v>607</v>
      </c>
      <c r="F759" s="5" t="s">
        <v>603</v>
      </c>
      <c r="G759" s="6">
        <v>10000</v>
      </c>
      <c r="H759" s="183" t="s">
        <v>794</v>
      </c>
      <c r="I759" s="185" t="s">
        <v>136</v>
      </c>
      <c r="J759" s="135" t="s">
        <v>782</v>
      </c>
    </row>
    <row r="760" spans="1:10">
      <c r="A760" s="127">
        <v>109</v>
      </c>
      <c r="B760" s="49" t="s">
        <v>618</v>
      </c>
      <c r="C760" s="185" t="s">
        <v>18</v>
      </c>
      <c r="D760" s="5" t="s">
        <v>19</v>
      </c>
      <c r="E760" s="5" t="s">
        <v>330</v>
      </c>
      <c r="F760" s="5" t="s">
        <v>618</v>
      </c>
      <c r="G760" s="6">
        <v>150000</v>
      </c>
      <c r="H760" s="183" t="s">
        <v>360</v>
      </c>
      <c r="I760" s="185" t="s">
        <v>360</v>
      </c>
      <c r="J760" s="135" t="s">
        <v>782</v>
      </c>
    </row>
    <row r="761" spans="1:10">
      <c r="A761" s="127">
        <v>109</v>
      </c>
      <c r="B761" s="49" t="s">
        <v>618</v>
      </c>
      <c r="C761" s="185" t="s">
        <v>18</v>
      </c>
      <c r="D761" s="5" t="s">
        <v>19</v>
      </c>
      <c r="E761" s="5" t="s">
        <v>657</v>
      </c>
      <c r="F761" s="5" t="s">
        <v>525</v>
      </c>
      <c r="G761" s="6">
        <v>150000</v>
      </c>
      <c r="H761" s="183" t="s">
        <v>360</v>
      </c>
      <c r="I761" s="185" t="s">
        <v>360</v>
      </c>
      <c r="J761" s="135" t="s">
        <v>782</v>
      </c>
    </row>
    <row r="762" spans="1:10">
      <c r="A762" s="127">
        <v>109</v>
      </c>
      <c r="B762" s="49" t="s">
        <v>618</v>
      </c>
      <c r="C762" s="185" t="s">
        <v>18</v>
      </c>
      <c r="D762" s="5" t="s">
        <v>19</v>
      </c>
      <c r="E762" s="5" t="s">
        <v>346</v>
      </c>
      <c r="F762" s="5" t="s">
        <v>525</v>
      </c>
      <c r="G762" s="6">
        <v>150000</v>
      </c>
      <c r="H762" s="183" t="s">
        <v>360</v>
      </c>
      <c r="I762" s="185" t="s">
        <v>360</v>
      </c>
      <c r="J762" s="135" t="s">
        <v>782</v>
      </c>
    </row>
    <row r="763" spans="1:10">
      <c r="A763" s="127">
        <v>109</v>
      </c>
      <c r="B763" s="49" t="s">
        <v>618</v>
      </c>
      <c r="C763" s="185" t="s">
        <v>18</v>
      </c>
      <c r="D763" s="5" t="s">
        <v>19</v>
      </c>
      <c r="E763" s="5" t="s">
        <v>519</v>
      </c>
      <c r="F763" s="5" t="s">
        <v>525</v>
      </c>
      <c r="G763" s="6">
        <v>150090</v>
      </c>
      <c r="H763" s="183" t="s">
        <v>360</v>
      </c>
      <c r="I763" s="185" t="s">
        <v>360</v>
      </c>
      <c r="J763" s="135" t="s">
        <v>782</v>
      </c>
    </row>
    <row r="764" spans="1:10">
      <c r="A764" s="127">
        <v>109</v>
      </c>
      <c r="B764" s="49" t="s">
        <v>618</v>
      </c>
      <c r="C764" s="185" t="s">
        <v>18</v>
      </c>
      <c r="D764" s="5" t="s">
        <v>19</v>
      </c>
      <c r="E764" s="5" t="s">
        <v>346</v>
      </c>
      <c r="F764" s="5" t="s">
        <v>525</v>
      </c>
      <c r="G764" s="6">
        <v>174950</v>
      </c>
      <c r="H764" s="183" t="s">
        <v>360</v>
      </c>
      <c r="I764" s="185" t="s">
        <v>360</v>
      </c>
      <c r="J764" s="135" t="s">
        <v>782</v>
      </c>
    </row>
    <row r="765" spans="1:10">
      <c r="A765" s="127">
        <v>109</v>
      </c>
      <c r="B765" s="49" t="s">
        <v>618</v>
      </c>
      <c r="C765" s="185" t="s">
        <v>18</v>
      </c>
      <c r="D765" s="5" t="s">
        <v>19</v>
      </c>
      <c r="E765" s="5" t="s">
        <v>346</v>
      </c>
      <c r="F765" s="5" t="s">
        <v>650</v>
      </c>
      <c r="G765" s="6">
        <v>150000</v>
      </c>
      <c r="H765" s="183" t="s">
        <v>360</v>
      </c>
      <c r="I765" s="185" t="s">
        <v>360</v>
      </c>
      <c r="J765" s="135" t="s">
        <v>782</v>
      </c>
    </row>
    <row r="766" spans="1:10">
      <c r="A766" s="127">
        <v>109</v>
      </c>
      <c r="B766" s="49" t="s">
        <v>618</v>
      </c>
      <c r="C766" s="185" t="s">
        <v>18</v>
      </c>
      <c r="D766" s="5" t="s">
        <v>19</v>
      </c>
      <c r="E766" s="5" t="s">
        <v>519</v>
      </c>
      <c r="F766" s="5" t="s">
        <v>533</v>
      </c>
      <c r="G766" s="6">
        <v>150000</v>
      </c>
      <c r="H766" s="183" t="s">
        <v>360</v>
      </c>
      <c r="I766" s="185" t="s">
        <v>360</v>
      </c>
      <c r="J766" s="135" t="s">
        <v>782</v>
      </c>
    </row>
    <row r="767" spans="1:10">
      <c r="A767" s="127">
        <v>109</v>
      </c>
      <c r="B767" s="49" t="s">
        <v>618</v>
      </c>
      <c r="C767" s="185" t="s">
        <v>18</v>
      </c>
      <c r="D767" s="5" t="s">
        <v>19</v>
      </c>
      <c r="E767" s="5" t="s">
        <v>162</v>
      </c>
      <c r="F767" s="5" t="s">
        <v>533</v>
      </c>
      <c r="G767" s="6">
        <v>150000</v>
      </c>
      <c r="H767" s="183" t="s">
        <v>360</v>
      </c>
      <c r="I767" s="185" t="s">
        <v>360</v>
      </c>
      <c r="J767" s="135" t="s">
        <v>782</v>
      </c>
    </row>
    <row r="768" spans="1:10">
      <c r="A768" s="127">
        <v>109</v>
      </c>
      <c r="B768" s="49" t="s">
        <v>618</v>
      </c>
      <c r="C768" s="185" t="s">
        <v>18</v>
      </c>
      <c r="D768" s="5" t="s">
        <v>19</v>
      </c>
      <c r="E768" s="5" t="s">
        <v>330</v>
      </c>
      <c r="F768" s="5" t="s">
        <v>533</v>
      </c>
      <c r="G768" s="6">
        <v>174960</v>
      </c>
      <c r="H768" s="183" t="s">
        <v>360</v>
      </c>
      <c r="I768" s="185" t="s">
        <v>360</v>
      </c>
      <c r="J768" s="135" t="s">
        <v>782</v>
      </c>
    </row>
    <row r="769" spans="1:10">
      <c r="A769" s="127">
        <v>109</v>
      </c>
      <c r="B769" s="49" t="s">
        <v>618</v>
      </c>
      <c r="C769" s="185" t="s">
        <v>18</v>
      </c>
      <c r="D769" s="5" t="s">
        <v>19</v>
      </c>
      <c r="E769" s="5" t="s">
        <v>162</v>
      </c>
      <c r="F769" s="5" t="s">
        <v>660</v>
      </c>
      <c r="G769" s="6">
        <v>150000</v>
      </c>
      <c r="H769" s="183" t="s">
        <v>360</v>
      </c>
      <c r="I769" s="185" t="s">
        <v>360</v>
      </c>
      <c r="J769" s="135" t="s">
        <v>782</v>
      </c>
    </row>
    <row r="770" spans="1:10">
      <c r="A770" s="127">
        <v>109</v>
      </c>
      <c r="B770" s="49" t="s">
        <v>618</v>
      </c>
      <c r="C770" s="185" t="s">
        <v>25</v>
      </c>
      <c r="D770" s="5" t="s">
        <v>214</v>
      </c>
      <c r="E770" s="5" t="s">
        <v>693</v>
      </c>
      <c r="F770" s="5" t="s">
        <v>525</v>
      </c>
      <c r="G770" s="6">
        <v>160000</v>
      </c>
      <c r="H770" s="183" t="s">
        <v>360</v>
      </c>
      <c r="I770" s="185" t="s">
        <v>360</v>
      </c>
      <c r="J770" s="135" t="s">
        <v>782</v>
      </c>
    </row>
    <row r="771" spans="1:10">
      <c r="A771" s="127">
        <v>109</v>
      </c>
      <c r="B771" s="49" t="s">
        <v>618</v>
      </c>
      <c r="C771" s="185" t="s">
        <v>25</v>
      </c>
      <c r="D771" s="5" t="s">
        <v>214</v>
      </c>
      <c r="E771" s="5" t="s">
        <v>694</v>
      </c>
      <c r="F771" s="5" t="s">
        <v>525</v>
      </c>
      <c r="G771" s="6">
        <v>150000</v>
      </c>
      <c r="H771" s="183" t="s">
        <v>360</v>
      </c>
      <c r="I771" s="185" t="s">
        <v>360</v>
      </c>
      <c r="J771" s="135" t="s">
        <v>782</v>
      </c>
    </row>
    <row r="772" spans="1:10">
      <c r="A772" s="127">
        <v>109</v>
      </c>
      <c r="B772" s="49" t="s">
        <v>618</v>
      </c>
      <c r="C772" s="185" t="s">
        <v>25</v>
      </c>
      <c r="D772" s="5" t="s">
        <v>214</v>
      </c>
      <c r="E772" s="5" t="s">
        <v>694</v>
      </c>
      <c r="F772" s="5" t="s">
        <v>525</v>
      </c>
      <c r="G772" s="6">
        <v>150000</v>
      </c>
      <c r="H772" s="183" t="s">
        <v>360</v>
      </c>
      <c r="I772" s="185" t="s">
        <v>360</v>
      </c>
      <c r="J772" s="135" t="s">
        <v>782</v>
      </c>
    </row>
    <row r="773" spans="1:10">
      <c r="A773" s="127">
        <v>109</v>
      </c>
      <c r="B773" s="49" t="s">
        <v>618</v>
      </c>
      <c r="C773" s="185" t="s">
        <v>25</v>
      </c>
      <c r="D773" s="5" t="s">
        <v>214</v>
      </c>
      <c r="E773" s="5" t="s">
        <v>695</v>
      </c>
      <c r="F773" s="5" t="s">
        <v>525</v>
      </c>
      <c r="G773" s="6">
        <v>3500000</v>
      </c>
      <c r="H773" s="183" t="s">
        <v>360</v>
      </c>
      <c r="I773" s="185" t="s">
        <v>360</v>
      </c>
      <c r="J773" s="135" t="s">
        <v>782</v>
      </c>
    </row>
    <row r="774" spans="1:10">
      <c r="A774" s="127">
        <v>109</v>
      </c>
      <c r="B774" s="49" t="s">
        <v>618</v>
      </c>
      <c r="C774" s="185" t="s">
        <v>25</v>
      </c>
      <c r="D774" s="5" t="s">
        <v>214</v>
      </c>
      <c r="E774" s="5" t="s">
        <v>696</v>
      </c>
      <c r="F774" s="5" t="s">
        <v>525</v>
      </c>
      <c r="G774" s="6">
        <v>350000</v>
      </c>
      <c r="H774" s="183" t="s">
        <v>360</v>
      </c>
      <c r="I774" s="185" t="s">
        <v>360</v>
      </c>
      <c r="J774" s="135" t="s">
        <v>782</v>
      </c>
    </row>
    <row r="775" spans="1:10">
      <c r="A775" s="127">
        <v>109</v>
      </c>
      <c r="B775" s="49" t="s">
        <v>618</v>
      </c>
      <c r="C775" s="185" t="s">
        <v>25</v>
      </c>
      <c r="D775" s="5" t="s">
        <v>214</v>
      </c>
      <c r="E775" s="5" t="s">
        <v>697</v>
      </c>
      <c r="F775" s="5" t="s">
        <v>525</v>
      </c>
      <c r="G775" s="6">
        <v>1755000</v>
      </c>
      <c r="H775" s="183" t="s">
        <v>360</v>
      </c>
      <c r="I775" s="185" t="s">
        <v>360</v>
      </c>
      <c r="J775" s="135" t="s">
        <v>782</v>
      </c>
    </row>
    <row r="776" spans="1:10">
      <c r="A776" s="127">
        <v>109</v>
      </c>
      <c r="B776" s="49" t="s">
        <v>618</v>
      </c>
      <c r="C776" s="185" t="s">
        <v>25</v>
      </c>
      <c r="D776" s="5" t="s">
        <v>214</v>
      </c>
      <c r="E776" s="5" t="s">
        <v>35</v>
      </c>
      <c r="F776" s="5" t="s">
        <v>525</v>
      </c>
      <c r="G776" s="6">
        <v>700000</v>
      </c>
      <c r="H776" s="183" t="s">
        <v>360</v>
      </c>
      <c r="I776" s="185" t="s">
        <v>360</v>
      </c>
      <c r="J776" s="135" t="s">
        <v>782</v>
      </c>
    </row>
    <row r="777" spans="1:10">
      <c r="A777" s="127">
        <v>109</v>
      </c>
      <c r="B777" s="49" t="s">
        <v>618</v>
      </c>
      <c r="C777" s="185" t="s">
        <v>25</v>
      </c>
      <c r="D777" s="5" t="s">
        <v>214</v>
      </c>
      <c r="E777" s="5" t="s">
        <v>698</v>
      </c>
      <c r="F777" s="5" t="s">
        <v>525</v>
      </c>
      <c r="G777" s="6">
        <v>1500000</v>
      </c>
      <c r="H777" s="183" t="s">
        <v>360</v>
      </c>
      <c r="I777" s="185" t="s">
        <v>360</v>
      </c>
      <c r="J777" s="135" t="s">
        <v>782</v>
      </c>
    </row>
    <row r="778" spans="1:10">
      <c r="A778" s="127">
        <v>109</v>
      </c>
      <c r="B778" s="49" t="s">
        <v>618</v>
      </c>
      <c r="C778" s="185" t="s">
        <v>25</v>
      </c>
      <c r="D778" s="5" t="s">
        <v>214</v>
      </c>
      <c r="E778" s="5" t="s">
        <v>699</v>
      </c>
      <c r="F778" s="5" t="s">
        <v>525</v>
      </c>
      <c r="G778" s="6">
        <v>200000</v>
      </c>
      <c r="H778" s="183" t="s">
        <v>360</v>
      </c>
      <c r="I778" s="185" t="s">
        <v>360</v>
      </c>
      <c r="J778" s="135" t="s">
        <v>782</v>
      </c>
    </row>
    <row r="779" spans="1:10">
      <c r="A779" s="127">
        <v>109</v>
      </c>
      <c r="B779" s="49" t="s">
        <v>618</v>
      </c>
      <c r="C779" s="185" t="s">
        <v>25</v>
      </c>
      <c r="D779" s="5" t="s">
        <v>214</v>
      </c>
      <c r="E779" s="5" t="s">
        <v>539</v>
      </c>
      <c r="F779" s="5" t="s">
        <v>530</v>
      </c>
      <c r="G779" s="6">
        <v>200000</v>
      </c>
      <c r="H779" s="183" t="s">
        <v>360</v>
      </c>
      <c r="I779" s="185" t="s">
        <v>360</v>
      </c>
      <c r="J779" s="135" t="s">
        <v>782</v>
      </c>
    </row>
    <row r="780" spans="1:10">
      <c r="A780" s="127">
        <v>109</v>
      </c>
      <c r="B780" s="49" t="s">
        <v>618</v>
      </c>
      <c r="C780" s="185" t="s">
        <v>25</v>
      </c>
      <c r="D780" s="5" t="s">
        <v>214</v>
      </c>
      <c r="E780" s="5" t="s">
        <v>700</v>
      </c>
      <c r="F780" s="5" t="s">
        <v>530</v>
      </c>
      <c r="G780" s="6">
        <v>150000</v>
      </c>
      <c r="H780" s="183" t="s">
        <v>360</v>
      </c>
      <c r="I780" s="185" t="s">
        <v>360</v>
      </c>
      <c r="J780" s="135" t="s">
        <v>782</v>
      </c>
    </row>
    <row r="781" spans="1:10">
      <c r="A781" s="127">
        <v>109</v>
      </c>
      <c r="B781" s="49" t="s">
        <v>618</v>
      </c>
      <c r="C781" s="185" t="s">
        <v>25</v>
      </c>
      <c r="D781" s="5" t="s">
        <v>214</v>
      </c>
      <c r="E781" s="5" t="s">
        <v>701</v>
      </c>
      <c r="F781" s="5" t="s">
        <v>533</v>
      </c>
      <c r="G781" s="6">
        <v>50000</v>
      </c>
      <c r="H781" s="183" t="s">
        <v>360</v>
      </c>
      <c r="I781" s="185" t="s">
        <v>360</v>
      </c>
      <c r="J781" s="135" t="s">
        <v>782</v>
      </c>
    </row>
    <row r="782" spans="1:10">
      <c r="A782" s="127">
        <v>109</v>
      </c>
      <c r="B782" s="49" t="s">
        <v>618</v>
      </c>
      <c r="C782" s="185" t="s">
        <v>25</v>
      </c>
      <c r="D782" s="5" t="s">
        <v>214</v>
      </c>
      <c r="E782" s="5" t="s">
        <v>695</v>
      </c>
      <c r="F782" s="5" t="s">
        <v>533</v>
      </c>
      <c r="G782" s="6">
        <v>1500000</v>
      </c>
      <c r="H782" s="183" t="s">
        <v>360</v>
      </c>
      <c r="I782" s="185" t="s">
        <v>360</v>
      </c>
      <c r="J782" s="135" t="s">
        <v>782</v>
      </c>
    </row>
    <row r="783" spans="1:10">
      <c r="A783" s="127">
        <v>109</v>
      </c>
      <c r="B783" s="49" t="s">
        <v>618</v>
      </c>
      <c r="C783" s="185" t="s">
        <v>25</v>
      </c>
      <c r="D783" s="5" t="s">
        <v>214</v>
      </c>
      <c r="E783" s="5" t="s">
        <v>35</v>
      </c>
      <c r="F783" s="5" t="s">
        <v>533</v>
      </c>
      <c r="G783" s="6">
        <v>300000</v>
      </c>
      <c r="H783" s="183" t="s">
        <v>360</v>
      </c>
      <c r="I783" s="185" t="s">
        <v>360</v>
      </c>
      <c r="J783" s="135" t="s">
        <v>782</v>
      </c>
    </row>
    <row r="784" spans="1:10">
      <c r="A784" s="127">
        <v>109</v>
      </c>
      <c r="B784" s="49" t="s">
        <v>618</v>
      </c>
      <c r="C784" s="185" t="s">
        <v>25</v>
      </c>
      <c r="D784" s="5" t="s">
        <v>214</v>
      </c>
      <c r="E784" s="5" t="s">
        <v>697</v>
      </c>
      <c r="F784" s="5" t="s">
        <v>531</v>
      </c>
      <c r="G784" s="6">
        <v>585000</v>
      </c>
      <c r="H784" s="183" t="s">
        <v>360</v>
      </c>
      <c r="I784" s="185" t="s">
        <v>360</v>
      </c>
      <c r="J784" s="135" t="s">
        <v>782</v>
      </c>
    </row>
    <row r="785" spans="1:10">
      <c r="A785" s="127">
        <v>109</v>
      </c>
      <c r="B785" s="49" t="s">
        <v>618</v>
      </c>
      <c r="C785" s="185" t="s">
        <v>25</v>
      </c>
      <c r="D785" s="5" t="s">
        <v>214</v>
      </c>
      <c r="E785" s="5" t="s">
        <v>702</v>
      </c>
      <c r="F785" s="5" t="s">
        <v>664</v>
      </c>
      <c r="G785" s="6">
        <v>400000</v>
      </c>
      <c r="H785" s="183" t="s">
        <v>360</v>
      </c>
      <c r="I785" s="185" t="s">
        <v>360</v>
      </c>
      <c r="J785" s="135" t="s">
        <v>782</v>
      </c>
    </row>
    <row r="786" spans="1:10">
      <c r="A786" s="127">
        <v>109</v>
      </c>
      <c r="B786" s="49" t="s">
        <v>618</v>
      </c>
      <c r="C786" s="185" t="s">
        <v>25</v>
      </c>
      <c r="D786" s="5" t="s">
        <v>214</v>
      </c>
      <c r="E786" s="5" t="s">
        <v>703</v>
      </c>
      <c r="F786" s="5" t="s">
        <v>664</v>
      </c>
      <c r="G786" s="6">
        <v>200000</v>
      </c>
      <c r="H786" s="183" t="s">
        <v>360</v>
      </c>
      <c r="I786" s="185" t="s">
        <v>360</v>
      </c>
      <c r="J786" s="135" t="s">
        <v>782</v>
      </c>
    </row>
    <row r="787" spans="1:10">
      <c r="A787" s="127">
        <v>109</v>
      </c>
      <c r="B787" s="49" t="s">
        <v>618</v>
      </c>
      <c r="C787" s="185" t="s">
        <v>25</v>
      </c>
      <c r="D787" s="5" t="s">
        <v>214</v>
      </c>
      <c r="E787" s="5" t="s">
        <v>704</v>
      </c>
      <c r="F787" s="5" t="s">
        <v>664</v>
      </c>
      <c r="G787" s="6">
        <v>200000</v>
      </c>
      <c r="H787" s="183" t="s">
        <v>360</v>
      </c>
      <c r="I787" s="185" t="s">
        <v>360</v>
      </c>
      <c r="J787" s="135" t="s">
        <v>782</v>
      </c>
    </row>
    <row r="788" spans="1:10">
      <c r="A788" s="127">
        <v>109</v>
      </c>
      <c r="B788" s="49" t="s">
        <v>618</v>
      </c>
      <c r="C788" s="185" t="s">
        <v>25</v>
      </c>
      <c r="D788" s="5" t="s">
        <v>214</v>
      </c>
      <c r="E788" s="5" t="s">
        <v>705</v>
      </c>
      <c r="F788" s="5" t="s">
        <v>664</v>
      </c>
      <c r="G788" s="6">
        <v>200000</v>
      </c>
      <c r="H788" s="183" t="s">
        <v>360</v>
      </c>
      <c r="I788" s="185" t="s">
        <v>360</v>
      </c>
      <c r="J788" s="135" t="s">
        <v>782</v>
      </c>
    </row>
    <row r="789" spans="1:10">
      <c r="A789" s="127">
        <v>109</v>
      </c>
      <c r="B789" s="49" t="s">
        <v>618</v>
      </c>
      <c r="C789" s="185" t="s">
        <v>25</v>
      </c>
      <c r="D789" s="5" t="s">
        <v>214</v>
      </c>
      <c r="E789" s="5" t="s">
        <v>706</v>
      </c>
      <c r="F789" s="5" t="s">
        <v>707</v>
      </c>
      <c r="G789" s="6">
        <v>840000</v>
      </c>
      <c r="H789" s="183" t="s">
        <v>360</v>
      </c>
      <c r="I789" s="185" t="s">
        <v>360</v>
      </c>
      <c r="J789" s="135" t="s">
        <v>782</v>
      </c>
    </row>
    <row r="790" spans="1:10">
      <c r="A790" s="127">
        <v>109</v>
      </c>
      <c r="B790" s="49" t="s">
        <v>618</v>
      </c>
      <c r="C790" s="185" t="s">
        <v>25</v>
      </c>
      <c r="D790" s="5" t="s">
        <v>214</v>
      </c>
      <c r="E790" s="5" t="s">
        <v>696</v>
      </c>
      <c r="F790" s="5" t="s">
        <v>708</v>
      </c>
      <c r="G790" s="6">
        <v>200000</v>
      </c>
      <c r="H790" s="183" t="s">
        <v>360</v>
      </c>
      <c r="I790" s="185" t="s">
        <v>360</v>
      </c>
      <c r="J790" s="135" t="s">
        <v>782</v>
      </c>
    </row>
    <row r="791" spans="1:10">
      <c r="A791" s="127">
        <v>109</v>
      </c>
      <c r="B791" s="49" t="s">
        <v>618</v>
      </c>
      <c r="C791" s="185" t="s">
        <v>25</v>
      </c>
      <c r="D791" s="5" t="s">
        <v>214</v>
      </c>
      <c r="E791" s="5" t="s">
        <v>709</v>
      </c>
      <c r="F791" s="5" t="s">
        <v>708</v>
      </c>
      <c r="G791" s="6">
        <v>400000</v>
      </c>
      <c r="H791" s="183" t="s">
        <v>360</v>
      </c>
      <c r="I791" s="185" t="s">
        <v>360</v>
      </c>
      <c r="J791" s="135" t="s">
        <v>782</v>
      </c>
    </row>
    <row r="792" spans="1:10">
      <c r="A792" s="127">
        <v>109</v>
      </c>
      <c r="B792" s="49" t="s">
        <v>618</v>
      </c>
      <c r="C792" s="185" t="s">
        <v>25</v>
      </c>
      <c r="D792" s="5" t="s">
        <v>214</v>
      </c>
      <c r="E792" s="5" t="s">
        <v>706</v>
      </c>
      <c r="F792" s="5" t="s">
        <v>708</v>
      </c>
      <c r="G792" s="6">
        <v>1800000</v>
      </c>
      <c r="H792" s="183" t="s">
        <v>360</v>
      </c>
      <c r="I792" s="185" t="s">
        <v>360</v>
      </c>
      <c r="J792" s="135" t="s">
        <v>782</v>
      </c>
    </row>
    <row r="793" spans="1:10">
      <c r="A793" s="127">
        <v>109</v>
      </c>
      <c r="B793" s="49" t="s">
        <v>618</v>
      </c>
      <c r="C793" s="185" t="s">
        <v>25</v>
      </c>
      <c r="D793" s="5" t="s">
        <v>214</v>
      </c>
      <c r="E793" s="5" t="s">
        <v>710</v>
      </c>
      <c r="F793" s="5" t="s">
        <v>708</v>
      </c>
      <c r="G793" s="6">
        <v>400000</v>
      </c>
      <c r="H793" s="183" t="s">
        <v>360</v>
      </c>
      <c r="I793" s="185" t="s">
        <v>360</v>
      </c>
      <c r="J793" s="135" t="s">
        <v>782</v>
      </c>
    </row>
    <row r="794" spans="1:10">
      <c r="A794" s="127">
        <v>109</v>
      </c>
      <c r="B794" s="49" t="s">
        <v>618</v>
      </c>
      <c r="C794" s="185" t="s">
        <v>29</v>
      </c>
      <c r="D794" s="5" t="s">
        <v>40</v>
      </c>
      <c r="E794" s="5" t="s">
        <v>711</v>
      </c>
      <c r="F794" s="5" t="s">
        <v>618</v>
      </c>
      <c r="G794" s="6">
        <v>393000</v>
      </c>
      <c r="H794" s="183" t="s">
        <v>360</v>
      </c>
      <c r="I794" s="185" t="s">
        <v>360</v>
      </c>
      <c r="J794" s="135" t="s">
        <v>782</v>
      </c>
    </row>
    <row r="795" spans="1:10">
      <c r="A795" s="127">
        <v>109</v>
      </c>
      <c r="B795" s="49" t="s">
        <v>618</v>
      </c>
      <c r="C795" s="185" t="s">
        <v>29</v>
      </c>
      <c r="D795" s="5" t="s">
        <v>40</v>
      </c>
      <c r="E795" s="5" t="s">
        <v>712</v>
      </c>
      <c r="F795" s="5" t="s">
        <v>617</v>
      </c>
      <c r="G795" s="6">
        <v>135000</v>
      </c>
      <c r="H795" s="183" t="s">
        <v>360</v>
      </c>
      <c r="I795" s="185" t="s">
        <v>360</v>
      </c>
      <c r="J795" s="135" t="s">
        <v>782</v>
      </c>
    </row>
    <row r="796" spans="1:10">
      <c r="A796" s="127">
        <v>109</v>
      </c>
      <c r="B796" s="49" t="s">
        <v>618</v>
      </c>
      <c r="C796" s="185" t="s">
        <v>29</v>
      </c>
      <c r="D796" s="5" t="s">
        <v>40</v>
      </c>
      <c r="E796" s="5" t="s">
        <v>713</v>
      </c>
      <c r="F796" s="5" t="s">
        <v>714</v>
      </c>
      <c r="G796" s="6">
        <v>372800</v>
      </c>
      <c r="H796" s="183" t="s">
        <v>360</v>
      </c>
      <c r="I796" s="185" t="s">
        <v>360</v>
      </c>
      <c r="J796" s="135" t="s">
        <v>782</v>
      </c>
    </row>
    <row r="797" spans="1:10">
      <c r="A797" s="127">
        <v>109</v>
      </c>
      <c r="B797" s="49" t="s">
        <v>618</v>
      </c>
      <c r="C797" s="185" t="s">
        <v>174</v>
      </c>
      <c r="D797" s="5" t="s">
        <v>504</v>
      </c>
      <c r="E797" s="5" t="s">
        <v>715</v>
      </c>
      <c r="F797" s="5" t="s">
        <v>660</v>
      </c>
      <c r="G797" s="6">
        <v>297700</v>
      </c>
      <c r="H797" s="183" t="s">
        <v>360</v>
      </c>
      <c r="I797" s="185" t="s">
        <v>360</v>
      </c>
      <c r="J797" s="135" t="s">
        <v>782</v>
      </c>
    </row>
    <row r="798" spans="1:10">
      <c r="A798" s="127">
        <v>109</v>
      </c>
      <c r="B798" s="49" t="s">
        <v>618</v>
      </c>
      <c r="C798" s="185" t="s">
        <v>716</v>
      </c>
      <c r="D798" s="5" t="s">
        <v>717</v>
      </c>
      <c r="E798" s="5" t="s">
        <v>718</v>
      </c>
      <c r="F798" s="5" t="s">
        <v>617</v>
      </c>
      <c r="G798" s="6">
        <v>328000</v>
      </c>
      <c r="H798" s="183" t="s">
        <v>360</v>
      </c>
      <c r="I798" s="185" t="s">
        <v>360</v>
      </c>
      <c r="J798" s="135" t="s">
        <v>782</v>
      </c>
    </row>
    <row r="799" spans="1:10">
      <c r="A799" s="127">
        <v>109</v>
      </c>
      <c r="B799" s="49" t="s">
        <v>618</v>
      </c>
      <c r="C799" s="185" t="s">
        <v>716</v>
      </c>
      <c r="D799" s="5" t="s">
        <v>717</v>
      </c>
      <c r="E799" s="5" t="s">
        <v>719</v>
      </c>
      <c r="F799" s="5" t="s">
        <v>617</v>
      </c>
      <c r="G799" s="6">
        <v>23500</v>
      </c>
      <c r="H799" s="183" t="s">
        <v>360</v>
      </c>
      <c r="I799" s="185" t="s">
        <v>360</v>
      </c>
      <c r="J799" s="135" t="s">
        <v>782</v>
      </c>
    </row>
    <row r="800" spans="1:10">
      <c r="A800" s="127">
        <v>109</v>
      </c>
      <c r="B800" s="49" t="s">
        <v>618</v>
      </c>
      <c r="C800" s="185" t="s">
        <v>716</v>
      </c>
      <c r="D800" s="5" t="s">
        <v>717</v>
      </c>
      <c r="E800" s="5" t="s">
        <v>720</v>
      </c>
      <c r="F800" s="5" t="s">
        <v>617</v>
      </c>
      <c r="G800" s="6">
        <v>60000</v>
      </c>
      <c r="H800" s="183" t="s">
        <v>360</v>
      </c>
      <c r="I800" s="185" t="s">
        <v>360</v>
      </c>
      <c r="J800" s="135" t="s">
        <v>782</v>
      </c>
    </row>
    <row r="801" spans="1:10">
      <c r="A801" s="127">
        <v>109</v>
      </c>
      <c r="B801" s="49" t="s">
        <v>618</v>
      </c>
      <c r="C801" s="185" t="s">
        <v>716</v>
      </c>
      <c r="D801" s="5" t="s">
        <v>717</v>
      </c>
      <c r="E801" s="5" t="s">
        <v>719</v>
      </c>
      <c r="F801" s="5" t="s">
        <v>617</v>
      </c>
      <c r="G801" s="6">
        <v>33000</v>
      </c>
      <c r="H801" s="183" t="s">
        <v>360</v>
      </c>
      <c r="I801" s="185" t="s">
        <v>360</v>
      </c>
      <c r="J801" s="135" t="s">
        <v>782</v>
      </c>
    </row>
    <row r="802" spans="1:10">
      <c r="A802" s="127">
        <v>109</v>
      </c>
      <c r="B802" s="49" t="s">
        <v>618</v>
      </c>
      <c r="C802" s="185" t="s">
        <v>716</v>
      </c>
      <c r="D802" s="5" t="s">
        <v>717</v>
      </c>
      <c r="E802" s="5" t="s">
        <v>721</v>
      </c>
      <c r="F802" s="5" t="s">
        <v>617</v>
      </c>
      <c r="G802" s="6">
        <v>250000</v>
      </c>
      <c r="H802" s="183" t="s">
        <v>360</v>
      </c>
      <c r="I802" s="185" t="s">
        <v>360</v>
      </c>
      <c r="J802" s="135" t="s">
        <v>782</v>
      </c>
    </row>
    <row r="803" spans="1:10">
      <c r="A803" s="127">
        <v>109</v>
      </c>
      <c r="B803" s="49" t="s">
        <v>618</v>
      </c>
      <c r="C803" s="185" t="s">
        <v>716</v>
      </c>
      <c r="D803" s="5" t="s">
        <v>717</v>
      </c>
      <c r="E803" s="5" t="s">
        <v>722</v>
      </c>
      <c r="F803" s="5" t="s">
        <v>723</v>
      </c>
      <c r="G803" s="6">
        <v>2896000</v>
      </c>
      <c r="H803" s="183" t="s">
        <v>360</v>
      </c>
      <c r="I803" s="185" t="s">
        <v>360</v>
      </c>
      <c r="J803" s="135" t="s">
        <v>782</v>
      </c>
    </row>
    <row r="804" spans="1:10">
      <c r="A804" s="127">
        <v>109</v>
      </c>
      <c r="B804" s="49" t="s">
        <v>618</v>
      </c>
      <c r="C804" s="185" t="s">
        <v>716</v>
      </c>
      <c r="D804" s="5" t="s">
        <v>717</v>
      </c>
      <c r="E804" s="5" t="s">
        <v>722</v>
      </c>
      <c r="F804" s="5" t="s">
        <v>723</v>
      </c>
      <c r="G804" s="6">
        <v>321000</v>
      </c>
      <c r="H804" s="183" t="s">
        <v>360</v>
      </c>
      <c r="I804" s="185" t="s">
        <v>360</v>
      </c>
      <c r="J804" s="135" t="s">
        <v>782</v>
      </c>
    </row>
    <row r="805" spans="1:10">
      <c r="A805" s="127">
        <v>110</v>
      </c>
      <c r="B805" s="49" t="s">
        <v>656</v>
      </c>
      <c r="C805" s="185" t="s">
        <v>18</v>
      </c>
      <c r="D805" s="5" t="s">
        <v>19</v>
      </c>
      <c r="E805" s="5" t="s">
        <v>330</v>
      </c>
      <c r="F805" s="5" t="s">
        <v>528</v>
      </c>
      <c r="G805" s="6">
        <v>130400</v>
      </c>
      <c r="H805" s="183" t="s">
        <v>795</v>
      </c>
      <c r="I805" s="185" t="s">
        <v>659</v>
      </c>
      <c r="J805" s="135" t="s">
        <v>782</v>
      </c>
    </row>
    <row r="806" spans="1:10">
      <c r="A806" s="127">
        <v>110</v>
      </c>
      <c r="B806" s="49" t="s">
        <v>656</v>
      </c>
      <c r="C806" s="185" t="s">
        <v>18</v>
      </c>
      <c r="D806" s="5" t="s">
        <v>19</v>
      </c>
      <c r="E806" s="5" t="s">
        <v>657</v>
      </c>
      <c r="F806" s="5" t="s">
        <v>528</v>
      </c>
      <c r="G806" s="6">
        <v>140000</v>
      </c>
      <c r="H806" s="183" t="s">
        <v>795</v>
      </c>
      <c r="I806" s="185" t="s">
        <v>659</v>
      </c>
      <c r="J806" s="135" t="s">
        <v>782</v>
      </c>
    </row>
    <row r="807" spans="1:10">
      <c r="A807" s="127">
        <v>110</v>
      </c>
      <c r="B807" s="49" t="s">
        <v>656</v>
      </c>
      <c r="C807" s="185" t="s">
        <v>18</v>
      </c>
      <c r="D807" s="5" t="s">
        <v>19</v>
      </c>
      <c r="E807" s="5" t="s">
        <v>658</v>
      </c>
      <c r="F807" s="5" t="s">
        <v>621</v>
      </c>
      <c r="G807" s="6">
        <v>130400</v>
      </c>
      <c r="H807" s="183" t="s">
        <v>795</v>
      </c>
      <c r="I807" s="185" t="s">
        <v>659</v>
      </c>
      <c r="J807" s="135" t="s">
        <v>782</v>
      </c>
    </row>
    <row r="808" spans="1:10">
      <c r="A808" s="127">
        <v>110</v>
      </c>
      <c r="B808" s="49" t="s">
        <v>656</v>
      </c>
      <c r="C808" s="185" t="s">
        <v>18</v>
      </c>
      <c r="D808" s="5" t="s">
        <v>19</v>
      </c>
      <c r="E808" s="5" t="s">
        <v>519</v>
      </c>
      <c r="F808" s="5" t="s">
        <v>650</v>
      </c>
      <c r="G808" s="6">
        <v>130400</v>
      </c>
      <c r="H808" s="183" t="s">
        <v>795</v>
      </c>
      <c r="I808" s="185" t="s">
        <v>659</v>
      </c>
      <c r="J808" s="135" t="s">
        <v>782</v>
      </c>
    </row>
    <row r="809" spans="1:10">
      <c r="A809" s="127">
        <v>110</v>
      </c>
      <c r="B809" s="49" t="s">
        <v>656</v>
      </c>
      <c r="C809" s="185" t="s">
        <v>18</v>
      </c>
      <c r="D809" s="5" t="s">
        <v>19</v>
      </c>
      <c r="E809" s="5" t="s">
        <v>658</v>
      </c>
      <c r="F809" s="5" t="s">
        <v>530</v>
      </c>
      <c r="G809" s="6">
        <v>130400</v>
      </c>
      <c r="H809" s="183" t="s">
        <v>795</v>
      </c>
      <c r="I809" s="185" t="s">
        <v>659</v>
      </c>
      <c r="J809" s="135" t="s">
        <v>782</v>
      </c>
    </row>
    <row r="810" spans="1:10">
      <c r="A810" s="127">
        <v>110</v>
      </c>
      <c r="B810" s="49" t="s">
        <v>656</v>
      </c>
      <c r="C810" s="185" t="s">
        <v>18</v>
      </c>
      <c r="D810" s="5" t="s">
        <v>19</v>
      </c>
      <c r="E810" s="5" t="s">
        <v>346</v>
      </c>
      <c r="F810" s="5" t="s">
        <v>530</v>
      </c>
      <c r="G810" s="6">
        <v>130400</v>
      </c>
      <c r="H810" s="183" t="s">
        <v>795</v>
      </c>
      <c r="I810" s="185" t="s">
        <v>659</v>
      </c>
      <c r="J810" s="135" t="s">
        <v>782</v>
      </c>
    </row>
    <row r="811" spans="1:10">
      <c r="A811" s="127">
        <v>110</v>
      </c>
      <c r="B811" s="49" t="s">
        <v>656</v>
      </c>
      <c r="C811" s="185" t="s">
        <v>25</v>
      </c>
      <c r="D811" s="5" t="s">
        <v>214</v>
      </c>
      <c r="E811" s="5" t="s">
        <v>585</v>
      </c>
      <c r="F811" s="5" t="s">
        <v>533</v>
      </c>
      <c r="G811" s="6">
        <v>300000</v>
      </c>
      <c r="H811" s="183" t="s">
        <v>795</v>
      </c>
      <c r="I811" s="185" t="s">
        <v>659</v>
      </c>
      <c r="J811" s="135" t="s">
        <v>782</v>
      </c>
    </row>
    <row r="812" spans="1:10">
      <c r="A812" s="127">
        <v>110</v>
      </c>
      <c r="B812" s="49" t="s">
        <v>656</v>
      </c>
      <c r="C812" s="185" t="s">
        <v>25</v>
      </c>
      <c r="D812" s="5" t="s">
        <v>214</v>
      </c>
      <c r="E812" s="5" t="s">
        <v>585</v>
      </c>
      <c r="F812" s="5" t="s">
        <v>533</v>
      </c>
      <c r="G812" s="6">
        <v>300000</v>
      </c>
      <c r="H812" s="183" t="s">
        <v>795</v>
      </c>
      <c r="I812" s="185" t="s">
        <v>659</v>
      </c>
      <c r="J812" s="135" t="s">
        <v>782</v>
      </c>
    </row>
    <row r="813" spans="1:10">
      <c r="A813" s="127">
        <v>110</v>
      </c>
      <c r="B813" s="49" t="s">
        <v>656</v>
      </c>
      <c r="C813" s="185" t="s">
        <v>25</v>
      </c>
      <c r="D813" s="5" t="s">
        <v>214</v>
      </c>
      <c r="E813" s="5" t="s">
        <v>585</v>
      </c>
      <c r="F813" s="5" t="s">
        <v>533</v>
      </c>
      <c r="G813" s="6">
        <v>180000</v>
      </c>
      <c r="H813" s="183" t="s">
        <v>795</v>
      </c>
      <c r="I813" s="185" t="s">
        <v>659</v>
      </c>
      <c r="J813" s="135" t="s">
        <v>782</v>
      </c>
    </row>
    <row r="814" spans="1:10">
      <c r="A814" s="127">
        <v>110</v>
      </c>
      <c r="B814" s="49" t="s">
        <v>656</v>
      </c>
      <c r="C814" s="185" t="s">
        <v>25</v>
      </c>
      <c r="D814" s="5" t="s">
        <v>214</v>
      </c>
      <c r="E814" s="5" t="s">
        <v>585</v>
      </c>
      <c r="F814" s="5" t="s">
        <v>533</v>
      </c>
      <c r="G814" s="6">
        <v>1260000</v>
      </c>
      <c r="H814" s="183" t="s">
        <v>795</v>
      </c>
      <c r="I814" s="185" t="s">
        <v>659</v>
      </c>
      <c r="J814" s="135" t="s">
        <v>782</v>
      </c>
    </row>
    <row r="815" spans="1:10">
      <c r="A815" s="127">
        <v>110</v>
      </c>
      <c r="B815" s="49" t="s">
        <v>656</v>
      </c>
      <c r="C815" s="185" t="s">
        <v>25</v>
      </c>
      <c r="D815" s="5" t="s">
        <v>214</v>
      </c>
      <c r="E815" s="5" t="s">
        <v>585</v>
      </c>
      <c r="F815" s="5" t="s">
        <v>533</v>
      </c>
      <c r="G815" s="6">
        <v>2100000</v>
      </c>
      <c r="H815" s="183" t="s">
        <v>795</v>
      </c>
      <c r="I815" s="185" t="s">
        <v>659</v>
      </c>
      <c r="J815" s="135" t="s">
        <v>782</v>
      </c>
    </row>
    <row r="816" spans="1:10">
      <c r="A816" s="127">
        <v>110</v>
      </c>
      <c r="B816" s="49" t="s">
        <v>656</v>
      </c>
      <c r="C816" s="185" t="s">
        <v>25</v>
      </c>
      <c r="D816" s="5" t="s">
        <v>214</v>
      </c>
      <c r="E816" s="5" t="s">
        <v>35</v>
      </c>
      <c r="F816" s="5" t="s">
        <v>660</v>
      </c>
      <c r="G816" s="6">
        <v>30000</v>
      </c>
      <c r="H816" s="183" t="s">
        <v>795</v>
      </c>
      <c r="I816" s="185" t="s">
        <v>659</v>
      </c>
      <c r="J816" s="135" t="s">
        <v>782</v>
      </c>
    </row>
    <row r="817" spans="1:10">
      <c r="A817" s="127">
        <v>110</v>
      </c>
      <c r="B817" s="49" t="s">
        <v>656</v>
      </c>
      <c r="C817" s="185" t="s">
        <v>25</v>
      </c>
      <c r="D817" s="5" t="s">
        <v>214</v>
      </c>
      <c r="E817" s="5" t="s">
        <v>585</v>
      </c>
      <c r="F817" s="5" t="s">
        <v>660</v>
      </c>
      <c r="G817" s="6">
        <v>150000</v>
      </c>
      <c r="H817" s="183" t="s">
        <v>795</v>
      </c>
      <c r="I817" s="185" t="s">
        <v>659</v>
      </c>
      <c r="J817" s="135" t="s">
        <v>782</v>
      </c>
    </row>
    <row r="818" spans="1:10">
      <c r="A818" s="127">
        <v>110</v>
      </c>
      <c r="B818" s="49" t="s">
        <v>656</v>
      </c>
      <c r="C818" s="185" t="s">
        <v>29</v>
      </c>
      <c r="D818" s="5" t="s">
        <v>40</v>
      </c>
      <c r="E818" s="5" t="s">
        <v>654</v>
      </c>
      <c r="F818" s="5" t="s">
        <v>621</v>
      </c>
      <c r="G818" s="6">
        <v>55000</v>
      </c>
      <c r="H818" s="183" t="s">
        <v>795</v>
      </c>
      <c r="I818" s="185" t="s">
        <v>659</v>
      </c>
      <c r="J818" s="135" t="s">
        <v>782</v>
      </c>
    </row>
    <row r="819" spans="1:10">
      <c r="A819" s="127">
        <v>112</v>
      </c>
      <c r="B819" s="49" t="s">
        <v>661</v>
      </c>
      <c r="C819" s="185" t="s">
        <v>18</v>
      </c>
      <c r="D819" s="5" t="s">
        <v>19</v>
      </c>
      <c r="E819" s="5" t="s">
        <v>330</v>
      </c>
      <c r="F819" s="5" t="s">
        <v>664</v>
      </c>
      <c r="G819" s="6">
        <v>170000</v>
      </c>
      <c r="H819" s="183" t="s">
        <v>783</v>
      </c>
      <c r="I819" s="185" t="s">
        <v>97</v>
      </c>
      <c r="J819" s="135" t="s">
        <v>782</v>
      </c>
    </row>
    <row r="820" spans="1:10">
      <c r="A820" s="127">
        <v>112</v>
      </c>
      <c r="B820" s="49" t="s">
        <v>661</v>
      </c>
      <c r="C820" s="185" t="s">
        <v>18</v>
      </c>
      <c r="D820" s="5" t="s">
        <v>19</v>
      </c>
      <c r="E820" s="5" t="s">
        <v>662</v>
      </c>
      <c r="F820" s="5" t="s">
        <v>665</v>
      </c>
      <c r="G820" s="6">
        <v>167000</v>
      </c>
      <c r="H820" s="183" t="s">
        <v>783</v>
      </c>
      <c r="I820" s="185" t="s">
        <v>97</v>
      </c>
      <c r="J820" s="135" t="s">
        <v>782</v>
      </c>
    </row>
    <row r="821" spans="1:10">
      <c r="A821" s="127">
        <v>112</v>
      </c>
      <c r="B821" s="49" t="s">
        <v>661</v>
      </c>
      <c r="C821" s="185" t="s">
        <v>18</v>
      </c>
      <c r="D821" s="5" t="s">
        <v>19</v>
      </c>
      <c r="E821" s="5" t="s">
        <v>330</v>
      </c>
      <c r="F821" s="5" t="s">
        <v>666</v>
      </c>
      <c r="G821" s="6">
        <v>166677</v>
      </c>
      <c r="H821" s="183" t="s">
        <v>783</v>
      </c>
      <c r="I821" s="185" t="s">
        <v>97</v>
      </c>
      <c r="J821" s="135" t="s">
        <v>782</v>
      </c>
    </row>
    <row r="822" spans="1:10">
      <c r="A822" s="127">
        <v>112</v>
      </c>
      <c r="B822" s="49" t="s">
        <v>661</v>
      </c>
      <c r="C822" s="185" t="s">
        <v>18</v>
      </c>
      <c r="D822" s="5" t="s">
        <v>252</v>
      </c>
      <c r="E822" s="5" t="s">
        <v>375</v>
      </c>
      <c r="F822" s="5" t="s">
        <v>667</v>
      </c>
      <c r="G822" s="6">
        <v>5000</v>
      </c>
      <c r="H822" s="183" t="s">
        <v>783</v>
      </c>
      <c r="I822" s="185" t="s">
        <v>97</v>
      </c>
      <c r="J822" s="135" t="s">
        <v>782</v>
      </c>
    </row>
    <row r="823" spans="1:10">
      <c r="A823" s="127">
        <v>112</v>
      </c>
      <c r="B823" s="49" t="s">
        <v>661</v>
      </c>
      <c r="C823" s="185" t="s">
        <v>18</v>
      </c>
      <c r="D823" s="5" t="s">
        <v>19</v>
      </c>
      <c r="E823" s="5" t="s">
        <v>245</v>
      </c>
      <c r="F823" s="5" t="s">
        <v>667</v>
      </c>
      <c r="G823" s="6">
        <v>160000</v>
      </c>
      <c r="H823" s="183" t="s">
        <v>783</v>
      </c>
      <c r="I823" s="185" t="s">
        <v>97</v>
      </c>
      <c r="J823" s="135" t="s">
        <v>782</v>
      </c>
    </row>
    <row r="824" spans="1:10">
      <c r="A824" s="127">
        <v>112</v>
      </c>
      <c r="B824" s="49" t="s">
        <v>661</v>
      </c>
      <c r="C824" s="185" t="s">
        <v>18</v>
      </c>
      <c r="D824" s="5" t="s">
        <v>526</v>
      </c>
      <c r="E824" s="5" t="s">
        <v>259</v>
      </c>
      <c r="F824" s="5" t="s">
        <v>668</v>
      </c>
      <c r="G824" s="6">
        <v>648823</v>
      </c>
      <c r="H824" s="183" t="s">
        <v>783</v>
      </c>
      <c r="I824" s="185" t="s">
        <v>97</v>
      </c>
      <c r="J824" s="135" t="s">
        <v>782</v>
      </c>
    </row>
    <row r="825" spans="1:10">
      <c r="A825" s="127">
        <v>112</v>
      </c>
      <c r="B825" s="49" t="s">
        <v>661</v>
      </c>
      <c r="C825" s="185" t="s">
        <v>18</v>
      </c>
      <c r="D825" s="5" t="s">
        <v>252</v>
      </c>
      <c r="E825" s="5" t="s">
        <v>375</v>
      </c>
      <c r="F825" s="5" t="s">
        <v>668</v>
      </c>
      <c r="G825" s="6">
        <v>5000</v>
      </c>
      <c r="H825" s="183" t="s">
        <v>783</v>
      </c>
      <c r="I825" s="185" t="s">
        <v>97</v>
      </c>
      <c r="J825" s="135" t="s">
        <v>782</v>
      </c>
    </row>
    <row r="826" spans="1:10">
      <c r="A826" s="127">
        <v>112</v>
      </c>
      <c r="B826" s="49" t="s">
        <v>661</v>
      </c>
      <c r="C826" s="185" t="s">
        <v>18</v>
      </c>
      <c r="D826" s="5" t="s">
        <v>19</v>
      </c>
      <c r="E826" s="5" t="s">
        <v>266</v>
      </c>
      <c r="F826" s="5" t="s">
        <v>669</v>
      </c>
      <c r="G826" s="6">
        <v>168000</v>
      </c>
      <c r="H826" s="183" t="s">
        <v>783</v>
      </c>
      <c r="I826" s="185" t="s">
        <v>97</v>
      </c>
      <c r="J826" s="135" t="s">
        <v>782</v>
      </c>
    </row>
    <row r="827" spans="1:10">
      <c r="A827" s="127">
        <v>112</v>
      </c>
      <c r="B827" s="49" t="s">
        <v>661</v>
      </c>
      <c r="C827" s="185" t="s">
        <v>18</v>
      </c>
      <c r="D827" s="5" t="s">
        <v>19</v>
      </c>
      <c r="E827" s="5" t="s">
        <v>663</v>
      </c>
      <c r="F827" s="5" t="s">
        <v>670</v>
      </c>
      <c r="G827" s="6">
        <v>170600</v>
      </c>
      <c r="H827" s="183" t="s">
        <v>783</v>
      </c>
      <c r="I827" s="185" t="s">
        <v>97</v>
      </c>
      <c r="J827" s="135" t="s">
        <v>782</v>
      </c>
    </row>
    <row r="828" spans="1:10">
      <c r="A828" s="127">
        <v>112</v>
      </c>
      <c r="B828" s="49" t="s">
        <v>661</v>
      </c>
      <c r="C828" s="185" t="s">
        <v>18</v>
      </c>
      <c r="D828" s="5" t="s">
        <v>166</v>
      </c>
      <c r="E828" s="5" t="s">
        <v>167</v>
      </c>
      <c r="F828" s="5" t="s">
        <v>670</v>
      </c>
      <c r="G828" s="6">
        <v>46500</v>
      </c>
      <c r="H828" s="183" t="s">
        <v>783</v>
      </c>
      <c r="I828" s="185" t="s">
        <v>97</v>
      </c>
      <c r="J828" s="135" t="s">
        <v>782</v>
      </c>
    </row>
    <row r="829" spans="1:10">
      <c r="A829" s="127">
        <v>112</v>
      </c>
      <c r="B829" s="49" t="s">
        <v>661</v>
      </c>
      <c r="C829" s="185" t="s">
        <v>25</v>
      </c>
      <c r="D829" s="5" t="s">
        <v>214</v>
      </c>
      <c r="E829" s="5" t="s">
        <v>170</v>
      </c>
      <c r="F829" s="5" t="s">
        <v>661</v>
      </c>
      <c r="G829" s="6">
        <v>400000</v>
      </c>
      <c r="H829" s="183" t="s">
        <v>783</v>
      </c>
      <c r="I829" s="185" t="s">
        <v>97</v>
      </c>
      <c r="J829" s="135" t="s">
        <v>782</v>
      </c>
    </row>
    <row r="830" spans="1:10">
      <c r="A830" s="127">
        <v>112</v>
      </c>
      <c r="B830" s="49" t="s">
        <v>661</v>
      </c>
      <c r="C830" s="185" t="s">
        <v>25</v>
      </c>
      <c r="D830" s="5" t="s">
        <v>214</v>
      </c>
      <c r="E830" s="5" t="s">
        <v>170</v>
      </c>
      <c r="F830" s="5" t="s">
        <v>671</v>
      </c>
      <c r="G830" s="6">
        <v>400000</v>
      </c>
      <c r="H830" s="183" t="s">
        <v>783</v>
      </c>
      <c r="I830" s="185" t="s">
        <v>97</v>
      </c>
      <c r="J830" s="135" t="s">
        <v>782</v>
      </c>
    </row>
    <row r="831" spans="1:10">
      <c r="A831" s="127">
        <v>112</v>
      </c>
      <c r="B831" s="49" t="s">
        <v>661</v>
      </c>
      <c r="C831" s="185" t="s">
        <v>25</v>
      </c>
      <c r="D831" s="5" t="s">
        <v>26</v>
      </c>
      <c r="E831" s="5" t="s">
        <v>170</v>
      </c>
      <c r="F831" s="5" t="s">
        <v>672</v>
      </c>
      <c r="G831" s="6">
        <v>2400000</v>
      </c>
      <c r="H831" s="183" t="s">
        <v>783</v>
      </c>
      <c r="I831" s="185" t="s">
        <v>97</v>
      </c>
      <c r="J831" s="135" t="s">
        <v>782</v>
      </c>
    </row>
    <row r="832" spans="1:10">
      <c r="A832" s="127">
        <v>112</v>
      </c>
      <c r="B832" s="49" t="s">
        <v>661</v>
      </c>
      <c r="C832" s="185" t="s">
        <v>174</v>
      </c>
      <c r="D832" s="5" t="s">
        <v>504</v>
      </c>
      <c r="E832" s="5" t="s">
        <v>175</v>
      </c>
      <c r="F832" s="5" t="s">
        <v>665</v>
      </c>
      <c r="G832" s="6">
        <v>500000</v>
      </c>
      <c r="H832" s="183" t="s">
        <v>783</v>
      </c>
      <c r="I832" s="185" t="s">
        <v>97</v>
      </c>
      <c r="J832" s="135" t="s">
        <v>782</v>
      </c>
    </row>
    <row r="833" spans="1:10">
      <c r="A833" s="127">
        <v>112</v>
      </c>
      <c r="B833" s="49" t="s">
        <v>661</v>
      </c>
      <c r="C833" s="185" t="s">
        <v>29</v>
      </c>
      <c r="D833" s="5" t="s">
        <v>673</v>
      </c>
      <c r="E833" s="5" t="s">
        <v>674</v>
      </c>
      <c r="F833" s="5" t="s">
        <v>661</v>
      </c>
      <c r="G833" s="6">
        <v>10000</v>
      </c>
      <c r="H833" s="183" t="s">
        <v>783</v>
      </c>
      <c r="I833" s="185" t="s">
        <v>97</v>
      </c>
      <c r="J833" s="135" t="s">
        <v>782</v>
      </c>
    </row>
    <row r="834" spans="1:10">
      <c r="A834" s="127">
        <v>112</v>
      </c>
      <c r="B834" s="49" t="s">
        <v>661</v>
      </c>
      <c r="C834" s="185" t="s">
        <v>29</v>
      </c>
      <c r="D834" s="5" t="s">
        <v>675</v>
      </c>
      <c r="E834" s="5" t="s">
        <v>676</v>
      </c>
      <c r="F834" s="5" t="s">
        <v>661</v>
      </c>
      <c r="G834" s="6">
        <v>25000</v>
      </c>
      <c r="H834" s="183" t="s">
        <v>783</v>
      </c>
      <c r="I834" s="185" t="s">
        <v>97</v>
      </c>
      <c r="J834" s="135" t="s">
        <v>782</v>
      </c>
    </row>
    <row r="835" spans="1:10">
      <c r="A835" s="127">
        <v>112</v>
      </c>
      <c r="B835" s="49" t="s">
        <v>661</v>
      </c>
      <c r="C835" s="185" t="s">
        <v>29</v>
      </c>
      <c r="D835" s="5" t="s">
        <v>30</v>
      </c>
      <c r="E835" s="5" t="s">
        <v>183</v>
      </c>
      <c r="F835" s="5" t="s">
        <v>677</v>
      </c>
      <c r="G835" s="6">
        <v>30000</v>
      </c>
      <c r="H835" s="183" t="s">
        <v>783</v>
      </c>
      <c r="I835" s="185" t="s">
        <v>97</v>
      </c>
      <c r="J835" s="135" t="s">
        <v>782</v>
      </c>
    </row>
    <row r="836" spans="1:10">
      <c r="A836" s="127">
        <v>112</v>
      </c>
      <c r="B836" s="49" t="s">
        <v>661</v>
      </c>
      <c r="C836" s="185" t="s">
        <v>29</v>
      </c>
      <c r="D836" s="5" t="s">
        <v>678</v>
      </c>
      <c r="E836" s="5" t="s">
        <v>679</v>
      </c>
      <c r="F836" s="5" t="s">
        <v>680</v>
      </c>
      <c r="G836" s="6">
        <v>861400</v>
      </c>
      <c r="H836" s="183" t="s">
        <v>783</v>
      </c>
      <c r="I836" s="185" t="s">
        <v>97</v>
      </c>
      <c r="J836" s="135" t="s">
        <v>782</v>
      </c>
    </row>
    <row r="837" spans="1:10">
      <c r="A837" s="127">
        <v>112</v>
      </c>
      <c r="B837" s="49" t="s">
        <v>661</v>
      </c>
      <c r="C837" s="185" t="s">
        <v>29</v>
      </c>
      <c r="D837" s="5" t="s">
        <v>681</v>
      </c>
      <c r="F837" s="5" t="s">
        <v>682</v>
      </c>
      <c r="G837" s="6">
        <v>400000</v>
      </c>
      <c r="H837" s="183" t="s">
        <v>783</v>
      </c>
      <c r="I837" s="185" t="s">
        <v>97</v>
      </c>
      <c r="J837" s="135" t="s">
        <v>782</v>
      </c>
    </row>
    <row r="838" spans="1:10">
      <c r="A838" s="127">
        <v>112</v>
      </c>
      <c r="B838" s="49" t="s">
        <v>661</v>
      </c>
      <c r="C838" s="185" t="s">
        <v>29</v>
      </c>
      <c r="D838" s="5" t="s">
        <v>30</v>
      </c>
      <c r="E838" s="5" t="s">
        <v>535</v>
      </c>
      <c r="F838" s="5" t="s">
        <v>683</v>
      </c>
      <c r="G838" s="6">
        <v>23500</v>
      </c>
      <c r="H838" s="183" t="s">
        <v>783</v>
      </c>
      <c r="I838" s="185" t="s">
        <v>97</v>
      </c>
      <c r="J838" s="135" t="s">
        <v>782</v>
      </c>
    </row>
    <row r="839" spans="1:10">
      <c r="A839" s="127">
        <v>112</v>
      </c>
      <c r="B839" s="49" t="s">
        <v>661</v>
      </c>
      <c r="C839" s="185" t="s">
        <v>29</v>
      </c>
      <c r="D839" s="5" t="s">
        <v>30</v>
      </c>
      <c r="E839" s="5" t="s">
        <v>183</v>
      </c>
      <c r="F839" s="5" t="s">
        <v>683</v>
      </c>
      <c r="G839" s="6">
        <v>40000</v>
      </c>
      <c r="H839" s="183" t="s">
        <v>783</v>
      </c>
      <c r="I839" s="185" t="s">
        <v>97</v>
      </c>
      <c r="J839" s="135" t="s">
        <v>782</v>
      </c>
    </row>
    <row r="840" spans="1:10">
      <c r="A840" s="127">
        <v>112</v>
      </c>
      <c r="B840" s="49" t="s">
        <v>661</v>
      </c>
      <c r="C840" s="185" t="s">
        <v>29</v>
      </c>
      <c r="D840" s="5" t="s">
        <v>684</v>
      </c>
      <c r="E840" s="5" t="s">
        <v>685</v>
      </c>
      <c r="F840" s="5" t="s">
        <v>683</v>
      </c>
      <c r="G840" s="6">
        <v>290000</v>
      </c>
      <c r="H840" s="183" t="s">
        <v>783</v>
      </c>
      <c r="I840" s="185" t="s">
        <v>97</v>
      </c>
      <c r="J840" s="135" t="s">
        <v>782</v>
      </c>
    </row>
    <row r="841" spans="1:10">
      <c r="A841" s="127">
        <v>131</v>
      </c>
      <c r="B841" s="49" t="s">
        <v>618</v>
      </c>
      <c r="C841" s="185" t="s">
        <v>174</v>
      </c>
      <c r="D841" s="5" t="s">
        <v>619</v>
      </c>
      <c r="E841" s="5" t="s">
        <v>620</v>
      </c>
      <c r="F841" s="5" t="s">
        <v>621</v>
      </c>
      <c r="G841" s="6">
        <v>5989680</v>
      </c>
      <c r="H841" s="183" t="s">
        <v>437</v>
      </c>
      <c r="I841" s="185" t="s">
        <v>437</v>
      </c>
      <c r="J841" s="135" t="s">
        <v>782</v>
      </c>
    </row>
    <row r="842" spans="1:10">
      <c r="A842" s="127">
        <v>132</v>
      </c>
      <c r="B842" s="49" t="s">
        <v>618</v>
      </c>
      <c r="C842" s="185" t="s">
        <v>174</v>
      </c>
      <c r="D842" s="5" t="s">
        <v>622</v>
      </c>
      <c r="E842" s="5" t="s">
        <v>623</v>
      </c>
      <c r="F842" s="5" t="s">
        <v>621</v>
      </c>
      <c r="G842" s="6">
        <v>6633252</v>
      </c>
      <c r="H842" s="183" t="s">
        <v>437</v>
      </c>
      <c r="I842" s="185" t="s">
        <v>437</v>
      </c>
      <c r="J842" s="135" t="s">
        <v>782</v>
      </c>
    </row>
    <row r="843" spans="1:10">
      <c r="A843" s="127">
        <v>133</v>
      </c>
      <c r="B843" s="49" t="s">
        <v>650</v>
      </c>
      <c r="C843" s="185" t="s">
        <v>18</v>
      </c>
      <c r="D843" s="5" t="s">
        <v>686</v>
      </c>
      <c r="E843" s="5" t="s">
        <v>687</v>
      </c>
      <c r="F843" s="5" t="s">
        <v>533</v>
      </c>
      <c r="G843" s="6">
        <v>1440000</v>
      </c>
      <c r="H843" s="183" t="s">
        <v>783</v>
      </c>
      <c r="I843" s="185" t="s">
        <v>97</v>
      </c>
      <c r="J843" s="135" t="s">
        <v>782</v>
      </c>
    </row>
    <row r="844" spans="1:10">
      <c r="A844" s="127">
        <v>134</v>
      </c>
      <c r="B844" s="49" t="s">
        <v>650</v>
      </c>
      <c r="C844" s="185" t="s">
        <v>18</v>
      </c>
      <c r="D844" s="5" t="s">
        <v>688</v>
      </c>
      <c r="E844" s="5" t="s">
        <v>687</v>
      </c>
      <c r="F844" s="5" t="s">
        <v>533</v>
      </c>
      <c r="G844" s="6">
        <v>1440000</v>
      </c>
      <c r="H844" s="183" t="s">
        <v>783</v>
      </c>
      <c r="I844" s="185" t="s">
        <v>97</v>
      </c>
      <c r="J844" s="135" t="s">
        <v>782</v>
      </c>
    </row>
    <row r="845" spans="1:10">
      <c r="A845" s="127" t="s">
        <v>689</v>
      </c>
      <c r="B845" s="49" t="s">
        <v>660</v>
      </c>
      <c r="C845" s="185" t="s">
        <v>690</v>
      </c>
      <c r="D845" s="5" t="s">
        <v>691</v>
      </c>
      <c r="E845" s="5" t="s">
        <v>646</v>
      </c>
      <c r="F845" s="5" t="s">
        <v>692</v>
      </c>
      <c r="G845" s="6">
        <v>27908500</v>
      </c>
      <c r="H845" s="183" t="s">
        <v>437</v>
      </c>
      <c r="I845" s="185" t="s">
        <v>437</v>
      </c>
      <c r="J845" s="135" t="s">
        <v>782</v>
      </c>
    </row>
    <row r="846" spans="1:10" s="131" customFormat="1">
      <c r="A846" s="129" t="s">
        <v>724</v>
      </c>
      <c r="B846" s="130" t="s">
        <v>499</v>
      </c>
      <c r="C846" s="187" t="s">
        <v>98</v>
      </c>
      <c r="D846" s="131" t="s">
        <v>728</v>
      </c>
      <c r="G846" s="132">
        <v>154457500</v>
      </c>
      <c r="H846" s="186" t="s">
        <v>98</v>
      </c>
      <c r="I846" s="187" t="s">
        <v>98</v>
      </c>
      <c r="J846" s="135" t="s">
        <v>782</v>
      </c>
    </row>
    <row r="847" spans="1:10" s="131" customFormat="1">
      <c r="A847" s="129" t="s">
        <v>725</v>
      </c>
      <c r="B847" s="130" t="s">
        <v>596</v>
      </c>
      <c r="C847" s="187" t="s">
        <v>98</v>
      </c>
      <c r="D847" s="131" t="s">
        <v>729</v>
      </c>
      <c r="G847" s="132">
        <v>54202800</v>
      </c>
      <c r="H847" s="186" t="s">
        <v>98</v>
      </c>
      <c r="I847" s="187" t="s">
        <v>98</v>
      </c>
      <c r="J847" s="135" t="s">
        <v>782</v>
      </c>
    </row>
    <row r="848" spans="1:10" s="131" customFormat="1">
      <c r="A848" s="129" t="s">
        <v>726</v>
      </c>
      <c r="B848" s="130" t="s">
        <v>596</v>
      </c>
      <c r="C848" s="187" t="s">
        <v>98</v>
      </c>
      <c r="D848" s="131" t="s">
        <v>730</v>
      </c>
      <c r="G848" s="132">
        <v>48880000</v>
      </c>
      <c r="H848" s="186" t="s">
        <v>98</v>
      </c>
      <c r="I848" s="187" t="s">
        <v>98</v>
      </c>
      <c r="J848" s="135" t="s">
        <v>782</v>
      </c>
    </row>
    <row r="849" spans="1:10" s="131" customFormat="1">
      <c r="A849" s="129" t="s">
        <v>727</v>
      </c>
      <c r="B849" s="130" t="s">
        <v>596</v>
      </c>
      <c r="C849" s="187" t="s">
        <v>98</v>
      </c>
      <c r="D849" s="131" t="s">
        <v>731</v>
      </c>
      <c r="G849" s="132">
        <v>164360000</v>
      </c>
      <c r="H849" s="186" t="s">
        <v>98</v>
      </c>
      <c r="I849" s="187" t="s">
        <v>98</v>
      </c>
      <c r="J849" s="135" t="s">
        <v>782</v>
      </c>
    </row>
    <row r="850" spans="1:10" s="131" customFormat="1">
      <c r="A850" s="131" t="s">
        <v>732</v>
      </c>
      <c r="B850" s="129" t="s">
        <v>749</v>
      </c>
      <c r="C850" s="187" t="s">
        <v>98</v>
      </c>
      <c r="D850" s="131" t="s">
        <v>738</v>
      </c>
      <c r="G850" s="132">
        <v>31362000</v>
      </c>
      <c r="H850" s="186" t="s">
        <v>98</v>
      </c>
      <c r="I850" s="187" t="s">
        <v>98</v>
      </c>
      <c r="J850" s="135" t="s">
        <v>782</v>
      </c>
    </row>
    <row r="851" spans="1:10" s="131" customFormat="1">
      <c r="A851" s="131" t="s">
        <v>733</v>
      </c>
      <c r="B851" s="129" t="s">
        <v>749</v>
      </c>
      <c r="C851" s="187" t="s">
        <v>98</v>
      </c>
      <c r="D851" s="131" t="s">
        <v>739</v>
      </c>
      <c r="G851" s="132">
        <v>27810000</v>
      </c>
      <c r="H851" s="186" t="s">
        <v>98</v>
      </c>
      <c r="I851" s="187" t="s">
        <v>98</v>
      </c>
      <c r="J851" s="135" t="s">
        <v>782</v>
      </c>
    </row>
    <row r="852" spans="1:10" s="131" customFormat="1">
      <c r="A852" s="131" t="s">
        <v>734</v>
      </c>
      <c r="B852" s="129" t="s">
        <v>749</v>
      </c>
      <c r="C852" s="187" t="s">
        <v>98</v>
      </c>
      <c r="D852" s="131" t="s">
        <v>740</v>
      </c>
      <c r="G852" s="132">
        <v>40365000</v>
      </c>
      <c r="H852" s="186" t="s">
        <v>98</v>
      </c>
      <c r="I852" s="187" t="s">
        <v>98</v>
      </c>
      <c r="J852" s="135" t="s">
        <v>782</v>
      </c>
    </row>
    <row r="853" spans="1:10" s="131" customFormat="1">
      <c r="A853" s="131" t="s">
        <v>735</v>
      </c>
      <c r="B853" s="129" t="s">
        <v>749</v>
      </c>
      <c r="C853" s="187" t="s">
        <v>98</v>
      </c>
      <c r="D853" s="131" t="s">
        <v>741</v>
      </c>
      <c r="G853" s="132">
        <v>53665000</v>
      </c>
      <c r="H853" s="186" t="s">
        <v>98</v>
      </c>
      <c r="I853" s="187" t="s">
        <v>98</v>
      </c>
      <c r="J853" s="135" t="s">
        <v>782</v>
      </c>
    </row>
    <row r="854" spans="1:10" s="131" customFormat="1">
      <c r="A854" s="131" t="s">
        <v>736</v>
      </c>
      <c r="B854" s="129" t="s">
        <v>749</v>
      </c>
      <c r="C854" s="187" t="s">
        <v>98</v>
      </c>
      <c r="D854" s="131" t="s">
        <v>742</v>
      </c>
      <c r="G854" s="132">
        <v>5675000</v>
      </c>
      <c r="H854" s="186" t="s">
        <v>98</v>
      </c>
      <c r="I854" s="187" t="s">
        <v>98</v>
      </c>
      <c r="J854" s="135" t="s">
        <v>782</v>
      </c>
    </row>
    <row r="855" spans="1:10" s="131" customFormat="1">
      <c r="A855" s="131" t="s">
        <v>737</v>
      </c>
      <c r="B855" s="129" t="s">
        <v>749</v>
      </c>
      <c r="C855" s="187" t="s">
        <v>98</v>
      </c>
      <c r="D855" s="131" t="s">
        <v>743</v>
      </c>
      <c r="G855" s="132">
        <v>25756000</v>
      </c>
      <c r="H855" s="186" t="s">
        <v>98</v>
      </c>
      <c r="I855" s="187" t="s">
        <v>98</v>
      </c>
      <c r="J855" s="135" t="s">
        <v>782</v>
      </c>
    </row>
    <row r="856" spans="1:10" s="50" customFormat="1">
      <c r="A856" s="67">
        <v>111</v>
      </c>
      <c r="B856" s="133" t="s">
        <v>661</v>
      </c>
      <c r="C856" s="188" t="s">
        <v>748</v>
      </c>
      <c r="D856" s="50" t="s">
        <v>744</v>
      </c>
      <c r="G856" s="134">
        <v>55184851</v>
      </c>
      <c r="H856" s="186" t="s">
        <v>98</v>
      </c>
      <c r="I856" s="188" t="s">
        <v>360</v>
      </c>
      <c r="J856" s="135" t="s">
        <v>782</v>
      </c>
    </row>
    <row r="857" spans="1:10">
      <c r="A857" s="127" t="s">
        <v>776</v>
      </c>
      <c r="B857" s="49" t="s">
        <v>752</v>
      </c>
      <c r="C857" s="185" t="s">
        <v>751</v>
      </c>
      <c r="D857" s="5" t="str">
        <f>C857</f>
        <v>Bank Charges</v>
      </c>
      <c r="G857" s="6">
        <v>21000</v>
      </c>
      <c r="H857" s="183" t="s">
        <v>783</v>
      </c>
      <c r="I857" s="185" t="s">
        <v>97</v>
      </c>
      <c r="J857" s="135" t="s">
        <v>780</v>
      </c>
    </row>
    <row r="858" spans="1:10">
      <c r="A858" s="127" t="s">
        <v>776</v>
      </c>
      <c r="B858" s="49" t="s">
        <v>753</v>
      </c>
      <c r="C858" s="185" t="s">
        <v>751</v>
      </c>
      <c r="D858" s="5" t="str">
        <f t="shared" ref="D858:D885" si="0">C858</f>
        <v>Bank Charges</v>
      </c>
      <c r="G858" s="6">
        <v>16500</v>
      </c>
      <c r="H858" s="183" t="s">
        <v>783</v>
      </c>
      <c r="I858" s="185" t="s">
        <v>97</v>
      </c>
      <c r="J858" s="135" t="s">
        <v>780</v>
      </c>
    </row>
    <row r="859" spans="1:10">
      <c r="A859" s="127" t="s">
        <v>776</v>
      </c>
      <c r="B859" s="49" t="s">
        <v>755</v>
      </c>
      <c r="C859" s="185" t="s">
        <v>751</v>
      </c>
      <c r="D859" s="5" t="str">
        <f t="shared" si="0"/>
        <v>Bank Charges</v>
      </c>
      <c r="G859" s="6">
        <v>18000</v>
      </c>
      <c r="H859" s="183" t="s">
        <v>783</v>
      </c>
      <c r="I859" s="185" t="s">
        <v>97</v>
      </c>
      <c r="J859" s="135" t="s">
        <v>780</v>
      </c>
    </row>
    <row r="860" spans="1:10">
      <c r="A860" s="127" t="s">
        <v>776</v>
      </c>
      <c r="B860" s="49" t="s">
        <v>129</v>
      </c>
      <c r="C860" s="185" t="s">
        <v>751</v>
      </c>
      <c r="D860" s="5" t="str">
        <f t="shared" si="0"/>
        <v>Bank Charges</v>
      </c>
      <c r="G860" s="6">
        <v>63400</v>
      </c>
      <c r="H860" s="183" t="s">
        <v>783</v>
      </c>
      <c r="I860" s="185" t="s">
        <v>97</v>
      </c>
      <c r="J860" s="135" t="s">
        <v>780</v>
      </c>
    </row>
    <row r="861" spans="1:10">
      <c r="A861" s="127" t="s">
        <v>776</v>
      </c>
      <c r="B861" s="49" t="s">
        <v>756</v>
      </c>
      <c r="C861" s="185" t="s">
        <v>751</v>
      </c>
      <c r="D861" s="5" t="str">
        <f t="shared" si="0"/>
        <v>Bank Charges</v>
      </c>
      <c r="G861" s="6">
        <v>36000</v>
      </c>
      <c r="H861" s="183" t="s">
        <v>783</v>
      </c>
      <c r="I861" s="185" t="s">
        <v>97</v>
      </c>
      <c r="J861" s="135" t="s">
        <v>780</v>
      </c>
    </row>
    <row r="862" spans="1:10">
      <c r="A862" s="127" t="s">
        <v>776</v>
      </c>
      <c r="B862" s="49" t="s">
        <v>757</v>
      </c>
      <c r="C862" s="185" t="s">
        <v>751</v>
      </c>
      <c r="D862" s="5" t="str">
        <f t="shared" si="0"/>
        <v>Bank Charges</v>
      </c>
      <c r="G862" s="6">
        <v>16500</v>
      </c>
      <c r="H862" s="183" t="s">
        <v>783</v>
      </c>
      <c r="I862" s="185" t="s">
        <v>97</v>
      </c>
      <c r="J862" s="135" t="s">
        <v>780</v>
      </c>
    </row>
    <row r="863" spans="1:10">
      <c r="A863" s="127" t="s">
        <v>776</v>
      </c>
      <c r="B863" s="49" t="s">
        <v>758</v>
      </c>
      <c r="C863" s="185" t="s">
        <v>751</v>
      </c>
      <c r="D863" s="5" t="str">
        <f t="shared" si="0"/>
        <v>Bank Charges</v>
      </c>
      <c r="G863" s="6">
        <v>68010</v>
      </c>
      <c r="H863" s="183" t="s">
        <v>783</v>
      </c>
      <c r="I863" s="185" t="s">
        <v>97</v>
      </c>
      <c r="J863" s="135" t="s">
        <v>780</v>
      </c>
    </row>
    <row r="864" spans="1:10">
      <c r="A864" s="127" t="s">
        <v>776</v>
      </c>
      <c r="B864" s="49" t="s">
        <v>759</v>
      </c>
      <c r="C864" s="185" t="s">
        <v>751</v>
      </c>
      <c r="D864" s="5" t="str">
        <f t="shared" si="0"/>
        <v>Bank Charges</v>
      </c>
      <c r="G864" s="6">
        <v>16500</v>
      </c>
      <c r="H864" s="183" t="s">
        <v>783</v>
      </c>
      <c r="I864" s="185" t="s">
        <v>97</v>
      </c>
      <c r="J864" s="135" t="s">
        <v>780</v>
      </c>
    </row>
    <row r="865" spans="1:10">
      <c r="A865" s="127" t="s">
        <v>776</v>
      </c>
      <c r="B865" s="49" t="s">
        <v>760</v>
      </c>
      <c r="C865" s="185" t="s">
        <v>751</v>
      </c>
      <c r="D865" s="5" t="str">
        <f t="shared" si="0"/>
        <v>Bank Charges</v>
      </c>
      <c r="G865" s="6">
        <v>21000</v>
      </c>
      <c r="H865" s="183" t="s">
        <v>783</v>
      </c>
      <c r="I865" s="185" t="s">
        <v>97</v>
      </c>
      <c r="J865" s="135" t="s">
        <v>780</v>
      </c>
    </row>
    <row r="866" spans="1:10">
      <c r="A866" s="127" t="s">
        <v>776</v>
      </c>
      <c r="B866" s="49" t="s">
        <v>761</v>
      </c>
      <c r="C866" s="185" t="s">
        <v>751</v>
      </c>
      <c r="D866" s="5" t="str">
        <f t="shared" si="0"/>
        <v>Bank Charges</v>
      </c>
      <c r="G866" s="6">
        <v>15000</v>
      </c>
      <c r="H866" s="183" t="s">
        <v>783</v>
      </c>
      <c r="I866" s="185" t="s">
        <v>97</v>
      </c>
      <c r="J866" s="135" t="s">
        <v>780</v>
      </c>
    </row>
    <row r="867" spans="1:10">
      <c r="A867" s="127" t="s">
        <v>776</v>
      </c>
      <c r="B867" s="49" t="s">
        <v>762</v>
      </c>
      <c r="C867" s="185" t="s">
        <v>751</v>
      </c>
      <c r="D867" s="5" t="str">
        <f t="shared" si="0"/>
        <v>Bank Charges</v>
      </c>
      <c r="G867" s="6">
        <v>63560</v>
      </c>
      <c r="H867" s="183" t="s">
        <v>783</v>
      </c>
      <c r="I867" s="185" t="s">
        <v>97</v>
      </c>
      <c r="J867" s="135" t="s">
        <v>780</v>
      </c>
    </row>
    <row r="868" spans="1:10">
      <c r="A868" s="127" t="s">
        <v>776</v>
      </c>
      <c r="B868" s="49" t="s">
        <v>763</v>
      </c>
      <c r="C868" s="185" t="s">
        <v>751</v>
      </c>
      <c r="D868" s="5" t="str">
        <f t="shared" si="0"/>
        <v>Bank Charges</v>
      </c>
      <c r="G868" s="6">
        <v>57990</v>
      </c>
      <c r="H868" s="183" t="s">
        <v>783</v>
      </c>
      <c r="I868" s="185" t="s">
        <v>97</v>
      </c>
      <c r="J868" s="135" t="s">
        <v>780</v>
      </c>
    </row>
    <row r="869" spans="1:10">
      <c r="A869" s="127" t="s">
        <v>776</v>
      </c>
      <c r="B869" s="49" t="s">
        <v>764</v>
      </c>
      <c r="C869" s="185" t="s">
        <v>751</v>
      </c>
      <c r="D869" s="5" t="str">
        <f t="shared" si="0"/>
        <v>Bank Charges</v>
      </c>
      <c r="G869" s="6">
        <v>21000</v>
      </c>
      <c r="H869" s="183" t="s">
        <v>783</v>
      </c>
      <c r="I869" s="185" t="s">
        <v>97</v>
      </c>
      <c r="J869" s="135" t="s">
        <v>780</v>
      </c>
    </row>
    <row r="870" spans="1:10">
      <c r="A870" s="127" t="s">
        <v>776</v>
      </c>
      <c r="B870" s="49" t="s">
        <v>765</v>
      </c>
      <c r="C870" s="185" t="s">
        <v>751</v>
      </c>
      <c r="D870" s="5" t="str">
        <f t="shared" si="0"/>
        <v>Bank Charges</v>
      </c>
      <c r="G870" s="6">
        <v>20500</v>
      </c>
      <c r="H870" s="183" t="s">
        <v>783</v>
      </c>
      <c r="I870" s="185" t="s">
        <v>97</v>
      </c>
      <c r="J870" s="135" t="s">
        <v>781</v>
      </c>
    </row>
    <row r="871" spans="1:10">
      <c r="A871" s="127" t="s">
        <v>776</v>
      </c>
      <c r="B871" s="49" t="s">
        <v>766</v>
      </c>
      <c r="C871" s="185" t="s">
        <v>751</v>
      </c>
      <c r="D871" s="5" t="str">
        <f t="shared" si="0"/>
        <v>Bank Charges</v>
      </c>
      <c r="G871" s="6">
        <v>20000</v>
      </c>
      <c r="H871" s="183" t="s">
        <v>783</v>
      </c>
      <c r="I871" s="185" t="s">
        <v>97</v>
      </c>
      <c r="J871" s="135" t="s">
        <v>781</v>
      </c>
    </row>
    <row r="872" spans="1:10">
      <c r="A872" s="127" t="s">
        <v>776</v>
      </c>
      <c r="B872" s="49" t="s">
        <v>767</v>
      </c>
      <c r="C872" s="185" t="s">
        <v>751</v>
      </c>
      <c r="D872" s="5" t="str">
        <f t="shared" si="0"/>
        <v>Bank Charges</v>
      </c>
      <c r="G872" s="6">
        <v>32500</v>
      </c>
      <c r="H872" s="183" t="s">
        <v>783</v>
      </c>
      <c r="I872" s="185" t="s">
        <v>97</v>
      </c>
      <c r="J872" s="135" t="s">
        <v>781</v>
      </c>
    </row>
    <row r="873" spans="1:10">
      <c r="A873" s="127" t="s">
        <v>776</v>
      </c>
      <c r="B873" s="49" t="s">
        <v>768</v>
      </c>
      <c r="C873" s="185" t="s">
        <v>751</v>
      </c>
      <c r="D873" s="5" t="str">
        <f t="shared" si="0"/>
        <v>Bank Charges</v>
      </c>
      <c r="G873" s="6">
        <v>21000</v>
      </c>
      <c r="H873" s="183" t="s">
        <v>783</v>
      </c>
      <c r="I873" s="185" t="s">
        <v>97</v>
      </c>
      <c r="J873" s="135" t="s">
        <v>781</v>
      </c>
    </row>
    <row r="874" spans="1:10">
      <c r="A874" s="127" t="s">
        <v>776</v>
      </c>
      <c r="B874" s="49" t="s">
        <v>769</v>
      </c>
      <c r="C874" s="185" t="s">
        <v>751</v>
      </c>
      <c r="D874" s="5" t="str">
        <f t="shared" si="0"/>
        <v>Bank Charges</v>
      </c>
      <c r="G874" s="6">
        <v>21000</v>
      </c>
      <c r="H874" s="183" t="s">
        <v>783</v>
      </c>
      <c r="I874" s="185" t="s">
        <v>97</v>
      </c>
      <c r="J874" s="135" t="s">
        <v>781</v>
      </c>
    </row>
    <row r="875" spans="1:10">
      <c r="A875" s="127" t="s">
        <v>776</v>
      </c>
      <c r="B875" s="49" t="s">
        <v>770</v>
      </c>
      <c r="C875" s="185" t="s">
        <v>751</v>
      </c>
      <c r="D875" s="5" t="str">
        <f t="shared" si="0"/>
        <v>Bank Charges</v>
      </c>
      <c r="G875" s="6">
        <v>15000</v>
      </c>
      <c r="H875" s="183" t="s">
        <v>783</v>
      </c>
      <c r="I875" s="185" t="s">
        <v>97</v>
      </c>
      <c r="J875" s="135" t="s">
        <v>781</v>
      </c>
    </row>
    <row r="876" spans="1:10">
      <c r="A876" s="127" t="s">
        <v>776</v>
      </c>
      <c r="B876" s="49" t="s">
        <v>771</v>
      </c>
      <c r="C876" s="185" t="s">
        <v>751</v>
      </c>
      <c r="D876" s="5" t="str">
        <f t="shared" si="0"/>
        <v>Bank Charges</v>
      </c>
      <c r="G876" s="6">
        <v>21000</v>
      </c>
      <c r="H876" s="183" t="s">
        <v>783</v>
      </c>
      <c r="I876" s="185" t="s">
        <v>97</v>
      </c>
      <c r="J876" s="135" t="s">
        <v>781</v>
      </c>
    </row>
    <row r="877" spans="1:10">
      <c r="A877" s="127" t="s">
        <v>776</v>
      </c>
      <c r="B877" s="49" t="s">
        <v>772</v>
      </c>
      <c r="C877" s="185" t="s">
        <v>751</v>
      </c>
      <c r="D877" s="5" t="str">
        <f t="shared" si="0"/>
        <v>Bank Charges</v>
      </c>
      <c r="G877" s="6">
        <v>35500</v>
      </c>
      <c r="H877" s="183" t="s">
        <v>783</v>
      </c>
      <c r="I877" s="185" t="s">
        <v>97</v>
      </c>
      <c r="J877" s="135" t="s">
        <v>781</v>
      </c>
    </row>
    <row r="878" spans="1:10">
      <c r="A878" s="127" t="s">
        <v>776</v>
      </c>
      <c r="B878" s="49" t="s">
        <v>359</v>
      </c>
      <c r="C878" s="185" t="s">
        <v>751</v>
      </c>
      <c r="D878" s="5" t="str">
        <f t="shared" si="0"/>
        <v>Bank Charges</v>
      </c>
      <c r="G878" s="6">
        <v>20500</v>
      </c>
      <c r="H878" s="183" t="s">
        <v>783</v>
      </c>
      <c r="I878" s="185" t="s">
        <v>97</v>
      </c>
      <c r="J878" s="135" t="s">
        <v>781</v>
      </c>
    </row>
    <row r="879" spans="1:10">
      <c r="A879" s="127" t="s">
        <v>776</v>
      </c>
      <c r="B879" s="5" t="s">
        <v>773</v>
      </c>
      <c r="C879" s="185" t="s">
        <v>751</v>
      </c>
      <c r="D879" s="5" t="str">
        <f t="shared" si="0"/>
        <v>Bank Charges</v>
      </c>
      <c r="G879" s="6">
        <v>23500</v>
      </c>
      <c r="H879" s="183" t="s">
        <v>783</v>
      </c>
      <c r="I879" s="185" t="s">
        <v>97</v>
      </c>
      <c r="J879" s="135" t="s">
        <v>781</v>
      </c>
    </row>
    <row r="880" spans="1:10">
      <c r="A880" s="127" t="s">
        <v>776</v>
      </c>
      <c r="B880" s="5" t="s">
        <v>774</v>
      </c>
      <c r="C880" s="185" t="s">
        <v>751</v>
      </c>
      <c r="D880" s="5" t="str">
        <f t="shared" si="0"/>
        <v>Bank Charges</v>
      </c>
      <c r="G880" s="6">
        <v>21500</v>
      </c>
      <c r="H880" s="183" t="s">
        <v>783</v>
      </c>
      <c r="I880" s="185" t="s">
        <v>97</v>
      </c>
      <c r="J880" s="135" t="s">
        <v>781</v>
      </c>
    </row>
    <row r="881" spans="1:10">
      <c r="A881" s="127" t="s">
        <v>776</v>
      </c>
      <c r="B881" s="5" t="s">
        <v>750</v>
      </c>
      <c r="C881" s="185" t="s">
        <v>751</v>
      </c>
      <c r="D881" s="5" t="str">
        <f t="shared" si="0"/>
        <v>Bank Charges</v>
      </c>
      <c r="G881" s="6">
        <v>20000</v>
      </c>
      <c r="H881" s="183" t="s">
        <v>783</v>
      </c>
      <c r="I881" s="185" t="s">
        <v>97</v>
      </c>
      <c r="J881" s="135" t="s">
        <v>781</v>
      </c>
    </row>
    <row r="882" spans="1:10">
      <c r="A882" s="127" t="s">
        <v>776</v>
      </c>
      <c r="B882" s="5" t="s">
        <v>775</v>
      </c>
      <c r="C882" s="185" t="s">
        <v>751</v>
      </c>
      <c r="D882" s="5" t="str">
        <f t="shared" si="0"/>
        <v>Bank Charges</v>
      </c>
      <c r="G882" s="6">
        <v>21500</v>
      </c>
      <c r="H882" s="183" t="s">
        <v>783</v>
      </c>
      <c r="I882" s="185" t="s">
        <v>97</v>
      </c>
      <c r="J882" s="135" t="s">
        <v>782</v>
      </c>
    </row>
    <row r="883" spans="1:10">
      <c r="A883" s="127" t="s">
        <v>776</v>
      </c>
      <c r="B883" s="5" t="s">
        <v>517</v>
      </c>
      <c r="C883" s="185" t="s">
        <v>751</v>
      </c>
      <c r="D883" s="5" t="str">
        <f t="shared" si="0"/>
        <v>Bank Charges</v>
      </c>
      <c r="G883" s="6">
        <v>127340</v>
      </c>
      <c r="H883" s="183" t="s">
        <v>783</v>
      </c>
      <c r="I883" s="185" t="s">
        <v>97</v>
      </c>
      <c r="J883" s="135" t="s">
        <v>782</v>
      </c>
    </row>
    <row r="884" spans="1:10">
      <c r="A884" s="127" t="s">
        <v>776</v>
      </c>
      <c r="B884" s="5" t="s">
        <v>754</v>
      </c>
      <c r="C884" s="185" t="s">
        <v>751</v>
      </c>
      <c r="D884" s="5" t="str">
        <f t="shared" si="0"/>
        <v>Bank Charges</v>
      </c>
      <c r="G884" s="6">
        <v>21500</v>
      </c>
      <c r="H884" s="183" t="s">
        <v>783</v>
      </c>
      <c r="I884" s="185" t="s">
        <v>97</v>
      </c>
      <c r="J884" s="135" t="s">
        <v>782</v>
      </c>
    </row>
    <row r="885" spans="1:10">
      <c r="A885" s="127" t="s">
        <v>776</v>
      </c>
      <c r="B885" s="5" t="s">
        <v>683</v>
      </c>
      <c r="C885" s="185" t="s">
        <v>751</v>
      </c>
      <c r="D885" s="5" t="str">
        <f t="shared" si="0"/>
        <v>Bank Charges</v>
      </c>
      <c r="G885" s="6">
        <v>94000</v>
      </c>
      <c r="H885" s="183" t="s">
        <v>783</v>
      </c>
      <c r="I885" s="185" t="s">
        <v>97</v>
      </c>
      <c r="J885" s="135" t="s">
        <v>782</v>
      </c>
    </row>
    <row r="886" spans="1:10">
      <c r="G886" s="136"/>
      <c r="H886" s="189"/>
    </row>
  </sheetData>
  <autoFilter ref="A1:J885"/>
  <mergeCells count="2">
    <mergeCell ref="K448:K478"/>
    <mergeCell ref="K497:K521"/>
  </mergeCells>
  <printOptions horizontalCentered="1" gridLines="1"/>
  <pageMargins left="0" right="0" top="0.19685039370078741" bottom="0.78740157480314965" header="0.31496062992125984" footer="0.31496062992125984"/>
  <pageSetup paperSize="9" scale="62" fitToWidth="2" fitToHeight="12" pageOrder="overThenDown" orientation="landscape"/>
  <headerFooter>
    <oddFooter>&amp;L&amp;Z&amp;F&amp;R&amp;P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8"/>
  <sheetViews>
    <sheetView topLeftCell="K1" workbookViewId="0">
      <selection activeCell="Q39" sqref="Q39"/>
    </sheetView>
  </sheetViews>
  <sheetFormatPr baseColWidth="10" defaultRowHeight="15" x14ac:dyDescent="0"/>
  <cols>
    <col min="1" max="1" width="31.6640625" style="191" customWidth="1"/>
    <col min="2" max="2" width="10.83203125" style="191"/>
    <col min="3" max="3" width="1.6640625" style="191" customWidth="1"/>
    <col min="4" max="4" width="28.6640625" style="191" customWidth="1"/>
    <col min="5" max="5" width="11.33203125" style="191" bestFit="1" customWidth="1"/>
    <col min="6" max="6" width="2.1640625" style="191" customWidth="1"/>
    <col min="7" max="7" width="17.6640625" style="191" customWidth="1"/>
    <col min="8" max="8" width="11.33203125" style="191" bestFit="1" customWidth="1"/>
    <col min="9" max="9" width="2" style="191" customWidth="1"/>
    <col min="10" max="10" width="27" style="191" customWidth="1"/>
    <col min="11" max="11" width="10.83203125" style="191"/>
    <col min="12" max="12" width="2.6640625" style="191" customWidth="1"/>
    <col min="13" max="13" width="26" style="191" customWidth="1"/>
    <col min="14" max="14" width="10.83203125" style="191"/>
    <col min="15" max="15" width="2.33203125" style="191" customWidth="1"/>
    <col min="16" max="16" width="36.5" style="191" customWidth="1"/>
    <col min="17" max="17" width="11.83203125" style="191" customWidth="1"/>
    <col min="18" max="16384" width="10.83203125" style="191"/>
  </cols>
  <sheetData>
    <row r="1" spans="1:17">
      <c r="A1" s="240" t="s">
        <v>852</v>
      </c>
      <c r="B1" s="241"/>
      <c r="C1" s="241"/>
      <c r="D1" s="241"/>
      <c r="E1" s="241"/>
      <c r="G1" s="240" t="s">
        <v>856</v>
      </c>
      <c r="H1" s="241"/>
      <c r="I1" s="241"/>
      <c r="J1" s="241"/>
      <c r="K1" s="241"/>
      <c r="M1" s="242" t="s">
        <v>857</v>
      </c>
      <c r="N1" s="243"/>
      <c r="O1" s="243"/>
      <c r="P1" s="243"/>
      <c r="Q1" s="243"/>
    </row>
    <row r="3" spans="1:17">
      <c r="A3" s="195" t="s">
        <v>14</v>
      </c>
      <c r="B3" s="195" t="s">
        <v>115</v>
      </c>
      <c r="G3" s="39" t="s">
        <v>14</v>
      </c>
      <c r="H3" s="39" t="s">
        <v>115</v>
      </c>
      <c r="M3" s="39" t="s">
        <v>14</v>
      </c>
      <c r="N3" s="39" t="s">
        <v>115</v>
      </c>
    </row>
    <row r="4" spans="1:17">
      <c r="A4" s="193" t="s">
        <v>19</v>
      </c>
      <c r="B4" s="192">
        <v>123140</v>
      </c>
      <c r="D4" s="193" t="s">
        <v>19</v>
      </c>
      <c r="E4" s="194">
        <f t="shared" ref="E4:E28" si="0">SUMIF(A$4:A$588,D4,B$4:B$588)</f>
        <v>25852667.690000001</v>
      </c>
      <c r="G4" s="5" t="s">
        <v>33</v>
      </c>
      <c r="H4" s="6">
        <v>260000</v>
      </c>
      <c r="J4" s="5" t="s">
        <v>232</v>
      </c>
      <c r="K4" s="194">
        <f>SUMIF(G$4:G$76,J4,H$4:H$76)</f>
        <v>336300</v>
      </c>
      <c r="M4" s="50" t="s">
        <v>19</v>
      </c>
      <c r="N4" s="134">
        <v>65000</v>
      </c>
      <c r="P4" s="50" t="s">
        <v>19</v>
      </c>
      <c r="Q4" s="194">
        <f>SUMIF(M$4:M$107,P4,N$4:N$107)</f>
        <v>2292536</v>
      </c>
    </row>
    <row r="5" spans="1:17">
      <c r="A5" s="193" t="s">
        <v>19</v>
      </c>
      <c r="B5" s="192">
        <v>145860</v>
      </c>
      <c r="D5" s="193" t="s">
        <v>24</v>
      </c>
      <c r="E5" s="194">
        <f t="shared" si="0"/>
        <v>636000</v>
      </c>
      <c r="G5" s="5" t="s">
        <v>232</v>
      </c>
      <c r="H5" s="6">
        <v>336300</v>
      </c>
      <c r="J5" s="5" t="s">
        <v>19</v>
      </c>
      <c r="K5" s="194">
        <f t="shared" ref="K5:K20" si="1">SUMIF(G$4:G$76,J5,H$4:H$76)</f>
        <v>726000</v>
      </c>
      <c r="M5" s="50" t="s">
        <v>19</v>
      </c>
      <c r="N5" s="134">
        <v>50000</v>
      </c>
      <c r="P5" s="50" t="s">
        <v>307</v>
      </c>
      <c r="Q5" s="194">
        <f t="shared" ref="Q5:Q28" si="2">SUMIF(M$4:M$107,P5,N$4:N$107)</f>
        <v>2600000</v>
      </c>
    </row>
    <row r="6" spans="1:17">
      <c r="A6" s="193" t="s">
        <v>24</v>
      </c>
      <c r="B6" s="192">
        <v>31000</v>
      </c>
      <c r="D6" s="193" t="s">
        <v>123</v>
      </c>
      <c r="E6" s="194">
        <f t="shared" si="0"/>
        <v>18000</v>
      </c>
      <c r="G6" s="5" t="s">
        <v>19</v>
      </c>
      <c r="H6" s="6">
        <v>100000</v>
      </c>
      <c r="J6" s="5" t="s">
        <v>234</v>
      </c>
      <c r="K6" s="194">
        <f t="shared" si="1"/>
        <v>1592200</v>
      </c>
      <c r="M6" s="50" t="s">
        <v>19</v>
      </c>
      <c r="N6" s="134">
        <v>60000</v>
      </c>
      <c r="P6" s="50" t="s">
        <v>33</v>
      </c>
      <c r="Q6" s="194">
        <f t="shared" si="2"/>
        <v>38740000</v>
      </c>
    </row>
    <row r="7" spans="1:17">
      <c r="A7" s="193" t="s">
        <v>19</v>
      </c>
      <c r="B7" s="192">
        <v>159300</v>
      </c>
      <c r="D7" s="193" t="s">
        <v>23</v>
      </c>
      <c r="E7" s="194">
        <f t="shared" si="0"/>
        <v>15901118</v>
      </c>
      <c r="G7" s="5" t="s">
        <v>19</v>
      </c>
      <c r="H7" s="6">
        <v>100000</v>
      </c>
      <c r="J7" s="5" t="s">
        <v>34</v>
      </c>
      <c r="K7" s="194">
        <f t="shared" si="1"/>
        <v>600000</v>
      </c>
      <c r="M7" s="50" t="s">
        <v>19</v>
      </c>
      <c r="N7" s="134">
        <v>65000</v>
      </c>
      <c r="P7" s="50" t="s">
        <v>314</v>
      </c>
      <c r="Q7" s="194">
        <f t="shared" si="2"/>
        <v>7200000</v>
      </c>
    </row>
    <row r="8" spans="1:17">
      <c r="A8" s="193" t="s">
        <v>19</v>
      </c>
      <c r="B8" s="192">
        <v>143370</v>
      </c>
      <c r="D8" s="193" t="s">
        <v>26</v>
      </c>
      <c r="E8" s="194">
        <f t="shared" si="0"/>
        <v>73400000</v>
      </c>
      <c r="G8" s="5" t="s">
        <v>19</v>
      </c>
      <c r="H8" s="6">
        <v>40000</v>
      </c>
      <c r="J8" s="5" t="s">
        <v>33</v>
      </c>
      <c r="K8" s="194">
        <f t="shared" si="1"/>
        <v>23955000</v>
      </c>
      <c r="M8" s="50" t="s">
        <v>19</v>
      </c>
      <c r="N8" s="134">
        <v>100000</v>
      </c>
      <c r="P8" s="50" t="s">
        <v>28</v>
      </c>
      <c r="Q8" s="194">
        <f t="shared" si="2"/>
        <v>1250000</v>
      </c>
    </row>
    <row r="9" spans="1:17">
      <c r="A9" s="193" t="s">
        <v>19</v>
      </c>
      <c r="B9" s="192">
        <v>150450</v>
      </c>
      <c r="D9" s="193" t="s">
        <v>124</v>
      </c>
      <c r="E9" s="194">
        <f t="shared" si="0"/>
        <v>12000</v>
      </c>
      <c r="G9" s="5" t="s">
        <v>19</v>
      </c>
      <c r="H9" s="6">
        <v>60000</v>
      </c>
      <c r="J9" s="5" t="s">
        <v>28</v>
      </c>
      <c r="K9" s="194">
        <f t="shared" si="1"/>
        <v>100000</v>
      </c>
      <c r="M9" s="50" t="s">
        <v>19</v>
      </c>
      <c r="N9" s="134">
        <v>60000</v>
      </c>
      <c r="P9" s="50" t="s">
        <v>292</v>
      </c>
      <c r="Q9" s="194">
        <f t="shared" si="2"/>
        <v>1600000</v>
      </c>
    </row>
    <row r="10" spans="1:17">
      <c r="A10" s="193" t="s">
        <v>123</v>
      </c>
      <c r="B10" s="192">
        <v>18000</v>
      </c>
      <c r="D10" s="193" t="s">
        <v>125</v>
      </c>
      <c r="E10" s="194">
        <f t="shared" si="0"/>
        <v>38000</v>
      </c>
      <c r="G10" s="5" t="s">
        <v>19</v>
      </c>
      <c r="H10" s="6">
        <v>120000</v>
      </c>
      <c r="J10" s="5" t="s">
        <v>40</v>
      </c>
      <c r="K10" s="194">
        <f t="shared" si="1"/>
        <v>940700</v>
      </c>
      <c r="M10" s="50" t="s">
        <v>19</v>
      </c>
      <c r="N10" s="134">
        <v>100000</v>
      </c>
      <c r="P10" s="50" t="s">
        <v>30</v>
      </c>
      <c r="Q10" s="194">
        <f t="shared" si="2"/>
        <v>58500</v>
      </c>
    </row>
    <row r="11" spans="1:17">
      <c r="A11" s="193" t="s">
        <v>24</v>
      </c>
      <c r="B11" s="192">
        <v>28000</v>
      </c>
      <c r="D11" s="193" t="s">
        <v>126</v>
      </c>
      <c r="E11" s="194">
        <f t="shared" si="0"/>
        <v>202500</v>
      </c>
      <c r="G11" s="5" t="s">
        <v>234</v>
      </c>
      <c r="H11" s="6">
        <v>1592200</v>
      </c>
      <c r="J11" s="5" t="s">
        <v>238</v>
      </c>
      <c r="K11" s="194">
        <f t="shared" si="1"/>
        <v>4095000</v>
      </c>
      <c r="M11" s="50" t="s">
        <v>19</v>
      </c>
      <c r="N11" s="134">
        <v>90000</v>
      </c>
      <c r="P11" s="50" t="s">
        <v>318</v>
      </c>
      <c r="Q11" s="194">
        <f t="shared" si="2"/>
        <v>515000</v>
      </c>
    </row>
    <row r="12" spans="1:17">
      <c r="A12" s="193" t="s">
        <v>19</v>
      </c>
      <c r="B12" s="192">
        <v>168000</v>
      </c>
      <c r="D12" s="193" t="s">
        <v>28</v>
      </c>
      <c r="E12" s="194">
        <f t="shared" si="0"/>
        <v>11855000</v>
      </c>
      <c r="G12" s="5" t="s">
        <v>19</v>
      </c>
      <c r="H12" s="6">
        <v>102000</v>
      </c>
      <c r="J12" s="5" t="s">
        <v>252</v>
      </c>
      <c r="K12" s="194">
        <f t="shared" si="1"/>
        <v>335000</v>
      </c>
      <c r="M12" s="50" t="s">
        <v>19</v>
      </c>
      <c r="N12" s="134">
        <v>100000</v>
      </c>
      <c r="P12" s="50" t="s">
        <v>321</v>
      </c>
      <c r="Q12" s="194">
        <f t="shared" si="2"/>
        <v>445000</v>
      </c>
    </row>
    <row r="13" spans="1:17">
      <c r="A13" s="193" t="s">
        <v>19</v>
      </c>
      <c r="B13" s="192">
        <v>114000</v>
      </c>
      <c r="D13" s="193" t="s">
        <v>128</v>
      </c>
      <c r="E13" s="194">
        <f t="shared" si="0"/>
        <v>3500</v>
      </c>
      <c r="G13" s="5" t="s">
        <v>19</v>
      </c>
      <c r="H13" s="6">
        <v>102000</v>
      </c>
      <c r="J13" s="5" t="s">
        <v>548</v>
      </c>
      <c r="K13" s="194">
        <f t="shared" si="1"/>
        <v>224000</v>
      </c>
      <c r="M13" s="50" t="s">
        <v>19</v>
      </c>
      <c r="N13" s="134">
        <v>100000</v>
      </c>
      <c r="P13" s="50" t="s">
        <v>238</v>
      </c>
      <c r="Q13" s="194">
        <f t="shared" si="2"/>
        <v>12658500</v>
      </c>
    </row>
    <row r="14" spans="1:17">
      <c r="A14" s="193" t="s">
        <v>19</v>
      </c>
      <c r="B14" s="192">
        <v>175500</v>
      </c>
      <c r="D14" s="193" t="s">
        <v>40</v>
      </c>
      <c r="E14" s="194">
        <f t="shared" si="0"/>
        <v>1199700</v>
      </c>
      <c r="G14" s="5" t="s">
        <v>19</v>
      </c>
      <c r="H14" s="6">
        <v>102000</v>
      </c>
      <c r="J14" s="5" t="s">
        <v>574</v>
      </c>
      <c r="K14" s="194">
        <f t="shared" si="1"/>
        <v>566900</v>
      </c>
      <c r="M14" s="50" t="s">
        <v>19</v>
      </c>
      <c r="N14" s="134">
        <v>100000</v>
      </c>
      <c r="P14" s="50" t="s">
        <v>228</v>
      </c>
      <c r="Q14" s="194">
        <f t="shared" si="2"/>
        <v>5000</v>
      </c>
    </row>
    <row r="15" spans="1:17">
      <c r="A15" s="193" t="s">
        <v>19</v>
      </c>
      <c r="B15" s="192">
        <v>42500</v>
      </c>
      <c r="D15" s="193" t="s">
        <v>130</v>
      </c>
      <c r="E15" s="194">
        <f t="shared" si="0"/>
        <v>73500</v>
      </c>
      <c r="G15" s="5" t="s">
        <v>34</v>
      </c>
      <c r="H15" s="6">
        <v>600000</v>
      </c>
      <c r="J15" s="5" t="s">
        <v>538</v>
      </c>
      <c r="K15" s="194">
        <f t="shared" si="1"/>
        <v>2500000</v>
      </c>
      <c r="M15" s="50" t="s">
        <v>307</v>
      </c>
      <c r="N15" s="134">
        <v>440000</v>
      </c>
      <c r="P15" s="50" t="s">
        <v>347</v>
      </c>
      <c r="Q15" s="194">
        <f t="shared" si="2"/>
        <v>300000</v>
      </c>
    </row>
    <row r="16" spans="1:17">
      <c r="A16" s="193" t="s">
        <v>23</v>
      </c>
      <c r="B16" s="192">
        <v>1489500</v>
      </c>
      <c r="D16" s="193" t="s">
        <v>131</v>
      </c>
      <c r="E16" s="194">
        <f t="shared" si="0"/>
        <v>70000</v>
      </c>
      <c r="G16" s="5" t="s">
        <v>33</v>
      </c>
      <c r="H16" s="6">
        <v>2160000</v>
      </c>
      <c r="J16" s="5" t="s">
        <v>214</v>
      </c>
      <c r="K16" s="194">
        <f t="shared" si="1"/>
        <v>210000</v>
      </c>
      <c r="M16" s="50" t="s">
        <v>307</v>
      </c>
      <c r="N16" s="134">
        <v>200000</v>
      </c>
      <c r="P16" s="50" t="s">
        <v>234</v>
      </c>
      <c r="Q16" s="194">
        <f t="shared" si="2"/>
        <v>3370400</v>
      </c>
    </row>
    <row r="17" spans="1:17">
      <c r="A17" s="193" t="s">
        <v>19</v>
      </c>
      <c r="B17" s="192">
        <v>167000</v>
      </c>
      <c r="D17" s="193" t="s">
        <v>132</v>
      </c>
      <c r="E17" s="194">
        <f t="shared" si="0"/>
        <v>35000</v>
      </c>
      <c r="G17" s="5" t="s">
        <v>33</v>
      </c>
      <c r="H17" s="6">
        <v>6400000</v>
      </c>
      <c r="J17" s="5" t="s">
        <v>504</v>
      </c>
      <c r="K17" s="194">
        <f t="shared" si="1"/>
        <v>350000</v>
      </c>
      <c r="M17" s="50" t="s">
        <v>307</v>
      </c>
      <c r="N17" s="134">
        <v>200000</v>
      </c>
      <c r="P17" s="50" t="s">
        <v>357</v>
      </c>
      <c r="Q17" s="194">
        <f t="shared" si="2"/>
        <v>2500000</v>
      </c>
    </row>
    <row r="18" spans="1:17">
      <c r="A18" s="193" t="s">
        <v>19</v>
      </c>
      <c r="B18" s="192">
        <v>140000</v>
      </c>
      <c r="D18" s="193" t="s">
        <v>133</v>
      </c>
      <c r="E18" s="194">
        <f t="shared" si="0"/>
        <v>250000</v>
      </c>
      <c r="G18" s="5" t="s">
        <v>33</v>
      </c>
      <c r="H18" s="6">
        <v>620000</v>
      </c>
      <c r="J18" s="5" t="s">
        <v>592</v>
      </c>
      <c r="K18" s="194">
        <f t="shared" si="1"/>
        <v>55200</v>
      </c>
      <c r="M18" s="50" t="s">
        <v>307</v>
      </c>
      <c r="N18" s="134">
        <v>280000</v>
      </c>
      <c r="P18" s="50" t="s">
        <v>40</v>
      </c>
      <c r="Q18" s="194">
        <f t="shared" si="2"/>
        <v>813500</v>
      </c>
    </row>
    <row r="19" spans="1:17">
      <c r="A19" s="193" t="s">
        <v>19</v>
      </c>
      <c r="B19" s="192">
        <v>165000</v>
      </c>
      <c r="D19" s="193" t="s">
        <v>20</v>
      </c>
      <c r="E19" s="194">
        <f t="shared" si="0"/>
        <v>20000</v>
      </c>
      <c r="G19" s="5" t="s">
        <v>33</v>
      </c>
      <c r="H19" s="6">
        <v>520000</v>
      </c>
      <c r="J19" s="5" t="s">
        <v>564</v>
      </c>
      <c r="K19" s="194">
        <f t="shared" si="1"/>
        <v>3325000</v>
      </c>
      <c r="M19" s="50" t="s">
        <v>307</v>
      </c>
      <c r="N19" s="134">
        <v>280000</v>
      </c>
      <c r="P19" s="5" t="s">
        <v>418</v>
      </c>
      <c r="Q19" s="194">
        <f t="shared" si="2"/>
        <v>579264</v>
      </c>
    </row>
    <row r="20" spans="1:17">
      <c r="A20" s="193" t="s">
        <v>19</v>
      </c>
      <c r="B20" s="192">
        <v>150000</v>
      </c>
      <c r="D20" s="193" t="s">
        <v>21</v>
      </c>
      <c r="E20" s="194">
        <f t="shared" si="0"/>
        <v>16000</v>
      </c>
      <c r="G20" s="5" t="s">
        <v>33</v>
      </c>
      <c r="H20" s="6">
        <v>2240000</v>
      </c>
      <c r="J20" s="5" t="s">
        <v>594</v>
      </c>
      <c r="K20" s="194">
        <f t="shared" si="1"/>
        <v>300000</v>
      </c>
      <c r="M20" s="50" t="s">
        <v>33</v>
      </c>
      <c r="N20" s="134">
        <v>7200000</v>
      </c>
      <c r="P20" s="5" t="s">
        <v>214</v>
      </c>
      <c r="Q20" s="194">
        <f t="shared" si="2"/>
        <v>5980000</v>
      </c>
    </row>
    <row r="21" spans="1:17">
      <c r="A21" s="193" t="s">
        <v>19</v>
      </c>
      <c r="B21" s="192">
        <v>96880</v>
      </c>
      <c r="D21" s="193" t="s">
        <v>22</v>
      </c>
      <c r="E21" s="194">
        <f t="shared" si="0"/>
        <v>12000</v>
      </c>
      <c r="G21" s="5" t="s">
        <v>33</v>
      </c>
      <c r="H21" s="6">
        <v>1120000</v>
      </c>
      <c r="M21" s="50" t="s">
        <v>33</v>
      </c>
      <c r="N21" s="134">
        <v>390000</v>
      </c>
      <c r="P21" s="5" t="s">
        <v>252</v>
      </c>
      <c r="Q21" s="194">
        <f t="shared" si="2"/>
        <v>260000</v>
      </c>
    </row>
    <row r="22" spans="1:17">
      <c r="A22" s="193" t="s">
        <v>26</v>
      </c>
      <c r="B22" s="192">
        <v>750000</v>
      </c>
      <c r="D22" s="193" t="s">
        <v>30</v>
      </c>
      <c r="E22" s="194">
        <f t="shared" si="0"/>
        <v>2331900</v>
      </c>
      <c r="G22" s="5" t="s">
        <v>33</v>
      </c>
      <c r="H22" s="6">
        <v>260000</v>
      </c>
      <c r="J22" s="191" t="s">
        <v>853</v>
      </c>
      <c r="K22" s="194">
        <f>SUM(K4:K20)</f>
        <v>40211300</v>
      </c>
      <c r="M22" s="50" t="s">
        <v>33</v>
      </c>
      <c r="N22" s="134">
        <v>390000</v>
      </c>
      <c r="P22" s="5" t="s">
        <v>538</v>
      </c>
      <c r="Q22" s="194">
        <f t="shared" si="2"/>
        <v>1314000</v>
      </c>
    </row>
    <row r="23" spans="1:17">
      <c r="A23" s="193" t="s">
        <v>26</v>
      </c>
      <c r="B23" s="192">
        <v>600000</v>
      </c>
      <c r="D23" s="193" t="s">
        <v>43</v>
      </c>
      <c r="E23" s="194">
        <f t="shared" si="0"/>
        <v>5000</v>
      </c>
      <c r="G23" s="5" t="s">
        <v>33</v>
      </c>
      <c r="H23" s="6">
        <v>310000</v>
      </c>
      <c r="M23" s="50" t="s">
        <v>33</v>
      </c>
      <c r="N23" s="134">
        <v>1230000</v>
      </c>
      <c r="P23" s="5" t="s">
        <v>543</v>
      </c>
      <c r="Q23" s="194">
        <f t="shared" si="2"/>
        <v>308000</v>
      </c>
    </row>
    <row r="24" spans="1:17">
      <c r="A24" s="193" t="s">
        <v>26</v>
      </c>
      <c r="B24" s="192">
        <v>600000</v>
      </c>
      <c r="D24" s="193" t="s">
        <v>46</v>
      </c>
      <c r="E24" s="194">
        <f t="shared" si="0"/>
        <v>10000</v>
      </c>
      <c r="G24" s="5" t="s">
        <v>28</v>
      </c>
      <c r="H24" s="6">
        <v>100000</v>
      </c>
      <c r="J24" s="191" t="s">
        <v>854</v>
      </c>
      <c r="K24" s="194">
        <f>K8+K16+K7</f>
        <v>24765000</v>
      </c>
      <c r="M24" s="50" t="s">
        <v>33</v>
      </c>
      <c r="N24" s="134">
        <v>1350000</v>
      </c>
      <c r="P24" s="5" t="s">
        <v>548</v>
      </c>
      <c r="Q24" s="194">
        <f t="shared" si="2"/>
        <v>136800</v>
      </c>
    </row>
    <row r="25" spans="1:17">
      <c r="A25" s="193" t="s">
        <v>26</v>
      </c>
      <c r="B25" s="192">
        <v>750000</v>
      </c>
      <c r="D25" s="193" t="s">
        <v>47</v>
      </c>
      <c r="E25" s="194">
        <f t="shared" si="0"/>
        <v>1400000</v>
      </c>
      <c r="G25" s="5" t="s">
        <v>40</v>
      </c>
      <c r="H25" s="6">
        <v>191800</v>
      </c>
      <c r="J25" s="191" t="s">
        <v>849</v>
      </c>
      <c r="K25" s="194">
        <f>K17+K9</f>
        <v>450000</v>
      </c>
      <c r="M25" s="50" t="s">
        <v>314</v>
      </c>
      <c r="N25" s="134">
        <v>7200000</v>
      </c>
      <c r="P25" s="5" t="s">
        <v>554</v>
      </c>
      <c r="Q25" s="194">
        <f t="shared" si="2"/>
        <v>585000</v>
      </c>
    </row>
    <row r="26" spans="1:17">
      <c r="A26" s="193" t="s">
        <v>26</v>
      </c>
      <c r="B26" s="192">
        <v>600000</v>
      </c>
      <c r="D26" s="193" t="s">
        <v>48</v>
      </c>
      <c r="E26" s="194">
        <f t="shared" si="0"/>
        <v>80000</v>
      </c>
      <c r="G26" s="5" t="s">
        <v>40</v>
      </c>
      <c r="H26" s="6">
        <v>65000</v>
      </c>
      <c r="J26" s="191" t="s">
        <v>851</v>
      </c>
      <c r="K26" s="194">
        <f>K5+K6+K12+K13+K14+K15</f>
        <v>5944100</v>
      </c>
      <c r="M26" s="50" t="s">
        <v>28</v>
      </c>
      <c r="N26" s="134">
        <v>530000</v>
      </c>
      <c r="P26" s="5" t="s">
        <v>504</v>
      </c>
      <c r="Q26" s="194">
        <f t="shared" si="2"/>
        <v>500000</v>
      </c>
    </row>
    <row r="27" spans="1:17">
      <c r="A27" s="193" t="s">
        <v>26</v>
      </c>
      <c r="B27" s="192">
        <v>600000</v>
      </c>
      <c r="D27" s="193" t="s">
        <v>49</v>
      </c>
      <c r="E27" s="194">
        <f t="shared" si="0"/>
        <v>136000</v>
      </c>
      <c r="G27" s="5" t="s">
        <v>238</v>
      </c>
      <c r="H27" s="6">
        <v>4095000</v>
      </c>
      <c r="J27" s="191" t="s">
        <v>855</v>
      </c>
      <c r="K27" s="194">
        <f>K11+K19+K20</f>
        <v>7720000</v>
      </c>
      <c r="M27" s="50" t="s">
        <v>292</v>
      </c>
      <c r="N27" s="134">
        <v>1600000</v>
      </c>
      <c r="P27" s="5" t="s">
        <v>559</v>
      </c>
      <c r="Q27" s="194">
        <f t="shared" si="2"/>
        <v>30000</v>
      </c>
    </row>
    <row r="28" spans="1:17">
      <c r="A28" s="193" t="s">
        <v>26</v>
      </c>
      <c r="B28" s="192">
        <v>480000</v>
      </c>
      <c r="D28" s="193" t="s">
        <v>50</v>
      </c>
      <c r="E28" s="194">
        <f t="shared" si="0"/>
        <v>1735000</v>
      </c>
      <c r="G28" s="5" t="s">
        <v>252</v>
      </c>
      <c r="H28" s="6">
        <v>110000</v>
      </c>
      <c r="J28" s="191" t="s">
        <v>39</v>
      </c>
      <c r="K28" s="194">
        <f>K18+K10+K4</f>
        <v>1332200</v>
      </c>
      <c r="M28" s="50" t="s">
        <v>30</v>
      </c>
      <c r="N28" s="134">
        <v>22000</v>
      </c>
      <c r="P28" s="5" t="s">
        <v>564</v>
      </c>
      <c r="Q28" s="194">
        <f t="shared" si="2"/>
        <v>3220000</v>
      </c>
    </row>
    <row r="29" spans="1:17">
      <c r="A29" s="193" t="s">
        <v>26</v>
      </c>
      <c r="B29" s="192">
        <v>390000</v>
      </c>
      <c r="G29" s="5" t="s">
        <v>252</v>
      </c>
      <c r="H29" s="6">
        <v>70000</v>
      </c>
      <c r="M29" s="50" t="s">
        <v>318</v>
      </c>
      <c r="N29" s="134">
        <v>515000</v>
      </c>
    </row>
    <row r="30" spans="1:17">
      <c r="A30" s="193" t="s">
        <v>26</v>
      </c>
      <c r="B30" s="192">
        <v>390000</v>
      </c>
      <c r="E30" s="194">
        <f>SUM(E4:E28)</f>
        <v>135292885.69</v>
      </c>
      <c r="G30" s="5" t="s">
        <v>252</v>
      </c>
      <c r="H30" s="6">
        <v>20000</v>
      </c>
      <c r="J30" s="191" t="s">
        <v>853</v>
      </c>
      <c r="K30" s="194">
        <f>SUM(K24:K28)</f>
        <v>40211300</v>
      </c>
      <c r="M30" s="50" t="s">
        <v>321</v>
      </c>
      <c r="N30" s="134">
        <v>445000</v>
      </c>
      <c r="P30" s="191" t="s">
        <v>853</v>
      </c>
      <c r="Q30" s="194">
        <f>SUM(Q4:Q28)</f>
        <v>87261500</v>
      </c>
    </row>
    <row r="31" spans="1:17">
      <c r="A31" s="193" t="s">
        <v>26</v>
      </c>
      <c r="B31" s="192">
        <v>750000</v>
      </c>
      <c r="G31" s="5" t="s">
        <v>548</v>
      </c>
      <c r="H31" s="6">
        <v>11600</v>
      </c>
      <c r="M31" s="50" t="s">
        <v>30</v>
      </c>
      <c r="N31" s="134">
        <v>36500</v>
      </c>
    </row>
    <row r="32" spans="1:17">
      <c r="A32" s="193" t="s">
        <v>26</v>
      </c>
      <c r="B32" s="192">
        <v>600000</v>
      </c>
      <c r="D32" s="191" t="s">
        <v>851</v>
      </c>
      <c r="E32" s="194">
        <f>E4+E5+E6+E7+E13+E16+E17+E19+E20+E21+E24+E25</f>
        <v>43974285.689999998</v>
      </c>
      <c r="G32" s="5" t="s">
        <v>548</v>
      </c>
      <c r="H32" s="6">
        <v>10000</v>
      </c>
      <c r="M32" s="50" t="s">
        <v>238</v>
      </c>
      <c r="N32" s="134">
        <v>3901500</v>
      </c>
      <c r="P32" s="191" t="s">
        <v>858</v>
      </c>
      <c r="Q32" s="194">
        <f>Q6+Q5+Q7+Q17+Q20+Q25</f>
        <v>57605000</v>
      </c>
    </row>
    <row r="33" spans="1:17">
      <c r="A33" s="193" t="s">
        <v>26</v>
      </c>
      <c r="B33" s="192">
        <v>600000</v>
      </c>
      <c r="D33" s="191" t="s">
        <v>850</v>
      </c>
      <c r="E33" s="194">
        <f>E10+E14+E15+E23+E27+E28+E26+E9</f>
        <v>3279200</v>
      </c>
      <c r="G33" s="5" t="s">
        <v>548</v>
      </c>
      <c r="H33" s="6">
        <v>10800</v>
      </c>
      <c r="M33" s="50" t="s">
        <v>228</v>
      </c>
      <c r="N33" s="134">
        <v>5000</v>
      </c>
      <c r="P33" s="191" t="s">
        <v>851</v>
      </c>
      <c r="Q33" s="194">
        <f>Q21+Q22+Q23+Q24+Q19+Q16+Q15+Q4</f>
        <v>8561000</v>
      </c>
    </row>
    <row r="34" spans="1:17">
      <c r="A34" s="193" t="s">
        <v>124</v>
      </c>
      <c r="B34" s="192">
        <v>12000</v>
      </c>
      <c r="D34" s="191" t="s">
        <v>26</v>
      </c>
      <c r="E34" s="194">
        <f>E8</f>
        <v>73400000</v>
      </c>
      <c r="G34" s="5" t="s">
        <v>548</v>
      </c>
      <c r="H34" s="6">
        <v>11600</v>
      </c>
      <c r="M34" s="50" t="s">
        <v>238</v>
      </c>
      <c r="N34" s="134">
        <v>705000</v>
      </c>
      <c r="P34" s="191" t="s">
        <v>849</v>
      </c>
      <c r="Q34" s="194">
        <f>Q8+Q26</f>
        <v>1750000</v>
      </c>
    </row>
    <row r="35" spans="1:17">
      <c r="A35" s="193" t="s">
        <v>125</v>
      </c>
      <c r="B35" s="192">
        <v>38000</v>
      </c>
      <c r="D35" s="191" t="s">
        <v>126</v>
      </c>
      <c r="E35" s="194">
        <f>E11+E22</f>
        <v>2534400</v>
      </c>
      <c r="G35" s="5" t="s">
        <v>548</v>
      </c>
      <c r="H35" s="6">
        <v>16000</v>
      </c>
      <c r="M35" s="50" t="s">
        <v>19</v>
      </c>
      <c r="N35" s="134">
        <v>50000</v>
      </c>
      <c r="P35" s="191" t="s">
        <v>850</v>
      </c>
      <c r="Q35" s="194">
        <f>Q9+Q11+Q12+Q18+Q27+Q14</f>
        <v>3408500</v>
      </c>
    </row>
    <row r="36" spans="1:17">
      <c r="A36" s="193" t="s">
        <v>126</v>
      </c>
      <c r="B36" s="192">
        <v>52500</v>
      </c>
      <c r="D36" s="191" t="s">
        <v>849</v>
      </c>
      <c r="E36" s="194">
        <f>E12+E18</f>
        <v>12105000</v>
      </c>
      <c r="G36" s="5" t="s">
        <v>548</v>
      </c>
      <c r="H36" s="6">
        <v>10000</v>
      </c>
      <c r="M36" s="50" t="s">
        <v>19</v>
      </c>
      <c r="N36" s="134">
        <v>50000</v>
      </c>
      <c r="P36" s="191" t="s">
        <v>859</v>
      </c>
      <c r="Q36" s="194">
        <f>Q28+Q13+Q10</f>
        <v>15937000</v>
      </c>
    </row>
    <row r="37" spans="1:17">
      <c r="A37" s="193" t="s">
        <v>28</v>
      </c>
      <c r="B37" s="192">
        <v>770000</v>
      </c>
      <c r="G37" s="5" t="s">
        <v>548</v>
      </c>
      <c r="H37" s="6">
        <v>5000</v>
      </c>
      <c r="M37" s="50" t="s">
        <v>19</v>
      </c>
      <c r="N37" s="134">
        <v>50000</v>
      </c>
    </row>
    <row r="38" spans="1:17">
      <c r="A38" s="193" t="s">
        <v>28</v>
      </c>
      <c r="B38" s="192">
        <v>80000</v>
      </c>
      <c r="E38" s="194">
        <f>SUM(E32:E36)</f>
        <v>135292885.69</v>
      </c>
      <c r="G38" s="5" t="s">
        <v>548</v>
      </c>
      <c r="H38" s="6">
        <v>10000</v>
      </c>
      <c r="M38" s="50" t="s">
        <v>19</v>
      </c>
      <c r="N38" s="134">
        <v>50000</v>
      </c>
      <c r="P38" s="191" t="s">
        <v>853</v>
      </c>
      <c r="Q38" s="194">
        <f>SUM(Q32:Q36)</f>
        <v>87261500</v>
      </c>
    </row>
    <row r="39" spans="1:17">
      <c r="A39" s="193" t="s">
        <v>19</v>
      </c>
      <c r="B39" s="192">
        <v>100000</v>
      </c>
      <c r="G39" s="5" t="s">
        <v>548</v>
      </c>
      <c r="H39" s="6">
        <v>10000</v>
      </c>
      <c r="M39" s="50" t="s">
        <v>347</v>
      </c>
      <c r="N39" s="134">
        <v>300000</v>
      </c>
    </row>
    <row r="40" spans="1:17">
      <c r="A40" s="193" t="s">
        <v>19</v>
      </c>
      <c r="B40" s="192">
        <v>100000</v>
      </c>
      <c r="G40" s="5" t="s">
        <v>548</v>
      </c>
      <c r="H40" s="6">
        <v>6000</v>
      </c>
      <c r="M40" s="50" t="s">
        <v>19</v>
      </c>
      <c r="N40" s="134">
        <v>170000</v>
      </c>
      <c r="Q40" s="194"/>
    </row>
    <row r="41" spans="1:17">
      <c r="A41" s="193" t="s">
        <v>19</v>
      </c>
      <c r="B41" s="192">
        <v>100000</v>
      </c>
      <c r="G41" s="5" t="s">
        <v>548</v>
      </c>
      <c r="H41" s="6">
        <v>6000</v>
      </c>
      <c r="M41" s="50" t="s">
        <v>19</v>
      </c>
      <c r="N41" s="134">
        <v>160600</v>
      </c>
    </row>
    <row r="42" spans="1:17">
      <c r="A42" s="193" t="s">
        <v>19</v>
      </c>
      <c r="B42" s="192">
        <v>100000</v>
      </c>
      <c r="G42" s="5" t="s">
        <v>548</v>
      </c>
      <c r="H42" s="6">
        <v>6000</v>
      </c>
      <c r="M42" s="50" t="s">
        <v>234</v>
      </c>
      <c r="N42" s="134">
        <v>1069800</v>
      </c>
    </row>
    <row r="43" spans="1:17">
      <c r="A43" s="193" t="s">
        <v>19</v>
      </c>
      <c r="B43" s="192">
        <v>100000</v>
      </c>
      <c r="G43" s="5" t="s">
        <v>548</v>
      </c>
      <c r="H43" s="6">
        <v>13000</v>
      </c>
      <c r="M43" s="50" t="s">
        <v>234</v>
      </c>
      <c r="N43" s="134">
        <v>816600</v>
      </c>
    </row>
    <row r="44" spans="1:17">
      <c r="A44" s="193" t="s">
        <v>128</v>
      </c>
      <c r="B44" s="192">
        <v>3500</v>
      </c>
      <c r="G44" s="5" t="s">
        <v>548</v>
      </c>
      <c r="H44" s="6">
        <v>10000</v>
      </c>
      <c r="M44" s="50" t="s">
        <v>234</v>
      </c>
      <c r="N44" s="134">
        <v>982000</v>
      </c>
    </row>
    <row r="45" spans="1:17">
      <c r="A45" s="193" t="s">
        <v>19</v>
      </c>
      <c r="B45" s="192">
        <v>66000</v>
      </c>
      <c r="G45" s="5" t="s">
        <v>548</v>
      </c>
      <c r="H45" s="6">
        <v>10000</v>
      </c>
      <c r="M45" s="50" t="s">
        <v>33</v>
      </c>
      <c r="N45" s="134">
        <v>3200000</v>
      </c>
    </row>
    <row r="46" spans="1:17">
      <c r="A46" s="193" t="s">
        <v>24</v>
      </c>
      <c r="B46" s="192">
        <v>30000</v>
      </c>
      <c r="G46" s="5" t="s">
        <v>548</v>
      </c>
      <c r="H46" s="6">
        <v>16000</v>
      </c>
      <c r="M46" s="50" t="s">
        <v>33</v>
      </c>
      <c r="N46" s="134">
        <v>620000</v>
      </c>
    </row>
    <row r="47" spans="1:17">
      <c r="A47" s="193" t="s">
        <v>19</v>
      </c>
      <c r="B47" s="192">
        <v>100000</v>
      </c>
      <c r="G47" s="5" t="s">
        <v>548</v>
      </c>
      <c r="H47" s="6">
        <v>16000</v>
      </c>
      <c r="M47" s="50" t="s">
        <v>33</v>
      </c>
      <c r="N47" s="134">
        <v>520000</v>
      </c>
    </row>
    <row r="48" spans="1:17">
      <c r="A48" s="193" t="s">
        <v>19</v>
      </c>
      <c r="B48" s="192">
        <v>100000</v>
      </c>
      <c r="G48" s="5" t="s">
        <v>548</v>
      </c>
      <c r="H48" s="6">
        <v>12000</v>
      </c>
      <c r="M48" s="50" t="s">
        <v>33</v>
      </c>
      <c r="N48" s="134">
        <v>4480000</v>
      </c>
    </row>
    <row r="49" spans="1:14">
      <c r="A49" s="193" t="s">
        <v>19</v>
      </c>
      <c r="B49" s="192">
        <v>100000</v>
      </c>
      <c r="G49" s="5" t="s">
        <v>548</v>
      </c>
      <c r="H49" s="6">
        <v>12000</v>
      </c>
      <c r="M49" s="50" t="s">
        <v>33</v>
      </c>
      <c r="N49" s="134">
        <v>4800000</v>
      </c>
    </row>
    <row r="50" spans="1:14">
      <c r="A50" s="193" t="s">
        <v>19</v>
      </c>
      <c r="B50" s="192">
        <v>100000</v>
      </c>
      <c r="G50" s="5" t="s">
        <v>548</v>
      </c>
      <c r="H50" s="6">
        <v>12000</v>
      </c>
      <c r="M50" s="50" t="s">
        <v>33</v>
      </c>
      <c r="N50" s="134">
        <v>4800000</v>
      </c>
    </row>
    <row r="51" spans="1:14">
      <c r="A51" s="193" t="s">
        <v>19</v>
      </c>
      <c r="B51" s="192">
        <v>100000</v>
      </c>
      <c r="G51" s="5" t="s">
        <v>548</v>
      </c>
      <c r="H51" s="6">
        <v>10000</v>
      </c>
      <c r="M51" s="50" t="s">
        <v>33</v>
      </c>
      <c r="N51" s="134">
        <v>720000</v>
      </c>
    </row>
    <row r="52" spans="1:14">
      <c r="A52" s="193" t="s">
        <v>19</v>
      </c>
      <c r="B52" s="192">
        <v>100000</v>
      </c>
      <c r="G52" s="5" t="s">
        <v>574</v>
      </c>
      <c r="H52" s="6">
        <v>265900</v>
      </c>
      <c r="M52" s="50" t="s">
        <v>307</v>
      </c>
      <c r="N52" s="134">
        <v>1200000</v>
      </c>
    </row>
    <row r="53" spans="1:14">
      <c r="A53" s="193" t="s">
        <v>24</v>
      </c>
      <c r="B53" s="192">
        <v>31000</v>
      </c>
      <c r="G53" s="5" t="s">
        <v>574</v>
      </c>
      <c r="H53" s="6">
        <v>129000</v>
      </c>
      <c r="M53" s="50" t="s">
        <v>357</v>
      </c>
      <c r="N53" s="134">
        <v>2500000</v>
      </c>
    </row>
    <row r="54" spans="1:14">
      <c r="A54" s="193" t="s">
        <v>19</v>
      </c>
      <c r="B54" s="192">
        <v>100000</v>
      </c>
      <c r="G54" s="5" t="s">
        <v>574</v>
      </c>
      <c r="H54" s="6">
        <v>172000</v>
      </c>
      <c r="M54" s="50" t="s">
        <v>33</v>
      </c>
      <c r="N54" s="134">
        <v>1925000</v>
      </c>
    </row>
    <row r="55" spans="1:14">
      <c r="A55" s="193" t="s">
        <v>19</v>
      </c>
      <c r="B55" s="192">
        <v>100000</v>
      </c>
      <c r="G55" s="5" t="s">
        <v>252</v>
      </c>
      <c r="H55" s="6">
        <v>30000</v>
      </c>
      <c r="M55" s="50" t="s">
        <v>28</v>
      </c>
      <c r="N55" s="134">
        <v>550000</v>
      </c>
    </row>
    <row r="56" spans="1:14">
      <c r="A56" s="193" t="s">
        <v>23</v>
      </c>
      <c r="B56" s="192">
        <v>1139500</v>
      </c>
      <c r="G56" s="5" t="s">
        <v>252</v>
      </c>
      <c r="H56" s="6">
        <v>30000</v>
      </c>
      <c r="M56" s="50" t="s">
        <v>28</v>
      </c>
      <c r="N56" s="134">
        <v>170000</v>
      </c>
    </row>
    <row r="57" spans="1:14">
      <c r="A57" s="193" t="s">
        <v>19</v>
      </c>
      <c r="B57" s="192">
        <v>100000</v>
      </c>
      <c r="G57" s="5" t="s">
        <v>252</v>
      </c>
      <c r="H57" s="6">
        <v>25000</v>
      </c>
      <c r="M57" s="50" t="s">
        <v>40</v>
      </c>
      <c r="N57" s="134">
        <v>348000</v>
      </c>
    </row>
    <row r="58" spans="1:14">
      <c r="A58" s="193" t="s">
        <v>19</v>
      </c>
      <c r="B58" s="192">
        <v>100000</v>
      </c>
      <c r="G58" s="5" t="s">
        <v>252</v>
      </c>
      <c r="H58" s="6">
        <v>50000</v>
      </c>
      <c r="M58" s="50" t="s">
        <v>238</v>
      </c>
      <c r="N58" s="134">
        <v>6942000</v>
      </c>
    </row>
    <row r="59" spans="1:14">
      <c r="A59" s="193" t="s">
        <v>19</v>
      </c>
      <c r="B59" s="192">
        <v>100000</v>
      </c>
      <c r="G59" s="5" t="s">
        <v>538</v>
      </c>
      <c r="H59" s="6">
        <v>1300000</v>
      </c>
      <c r="M59" s="50" t="s">
        <v>238</v>
      </c>
      <c r="N59" s="134">
        <v>1110000</v>
      </c>
    </row>
    <row r="60" spans="1:14">
      <c r="A60" s="193" t="s">
        <v>19</v>
      </c>
      <c r="B60" s="192">
        <v>100000</v>
      </c>
      <c r="G60" s="5" t="s">
        <v>538</v>
      </c>
      <c r="H60" s="6">
        <v>1200000</v>
      </c>
      <c r="M60" s="5" t="s">
        <v>410</v>
      </c>
      <c r="N60" s="6">
        <v>80000</v>
      </c>
    </row>
    <row r="61" spans="1:14">
      <c r="A61" s="193" t="s">
        <v>24</v>
      </c>
      <c r="B61" s="192">
        <v>30000</v>
      </c>
      <c r="G61" s="5" t="s">
        <v>33</v>
      </c>
      <c r="H61" s="6">
        <v>1040000</v>
      </c>
      <c r="M61" s="5" t="s">
        <v>410</v>
      </c>
      <c r="N61" s="6">
        <v>70000</v>
      </c>
    </row>
    <row r="62" spans="1:14">
      <c r="A62" s="193" t="s">
        <v>26</v>
      </c>
      <c r="B62" s="192">
        <v>750000</v>
      </c>
      <c r="G62" s="5" t="s">
        <v>33</v>
      </c>
      <c r="H62" s="6">
        <v>3705000</v>
      </c>
      <c r="M62" s="5" t="s">
        <v>410</v>
      </c>
      <c r="N62" s="6">
        <v>44000</v>
      </c>
    </row>
    <row r="63" spans="1:14">
      <c r="A63" s="193" t="s">
        <v>26</v>
      </c>
      <c r="B63" s="192">
        <v>600000</v>
      </c>
      <c r="G63" s="5" t="s">
        <v>33</v>
      </c>
      <c r="H63" s="6">
        <v>1560000</v>
      </c>
      <c r="M63" s="5" t="s">
        <v>410</v>
      </c>
      <c r="N63" s="6">
        <v>44000</v>
      </c>
    </row>
    <row r="64" spans="1:14">
      <c r="A64" s="193" t="s">
        <v>26</v>
      </c>
      <c r="B64" s="192">
        <v>600000</v>
      </c>
      <c r="G64" s="5" t="s">
        <v>33</v>
      </c>
      <c r="H64" s="6">
        <v>1520000</v>
      </c>
      <c r="M64" s="5" t="s">
        <v>410</v>
      </c>
      <c r="N64" s="6">
        <v>134000</v>
      </c>
    </row>
    <row r="65" spans="1:14">
      <c r="A65" s="193" t="s">
        <v>26</v>
      </c>
      <c r="B65" s="192">
        <v>750000</v>
      </c>
      <c r="G65" s="5" t="s">
        <v>214</v>
      </c>
      <c r="H65" s="6">
        <v>210000</v>
      </c>
      <c r="M65" s="5" t="s">
        <v>410</v>
      </c>
      <c r="N65" s="6">
        <v>130000</v>
      </c>
    </row>
    <row r="66" spans="1:14">
      <c r="A66" s="193" t="s">
        <v>26</v>
      </c>
      <c r="B66" s="192">
        <v>600000</v>
      </c>
      <c r="G66" s="5" t="s">
        <v>33</v>
      </c>
      <c r="H66" s="6">
        <v>2240000</v>
      </c>
      <c r="M66" s="5" t="s">
        <v>418</v>
      </c>
      <c r="N66" s="6">
        <v>298224</v>
      </c>
    </row>
    <row r="67" spans="1:14">
      <c r="A67" s="193" t="s">
        <v>26</v>
      </c>
      <c r="B67" s="192">
        <v>600000</v>
      </c>
      <c r="G67" s="5" t="s">
        <v>504</v>
      </c>
      <c r="H67" s="6">
        <v>350000</v>
      </c>
      <c r="M67" s="5" t="s">
        <v>418</v>
      </c>
      <c r="N67" s="6">
        <v>162240</v>
      </c>
    </row>
    <row r="68" spans="1:14">
      <c r="A68" s="193" t="s">
        <v>26</v>
      </c>
      <c r="B68" s="192">
        <v>750000</v>
      </c>
      <c r="G68" s="5" t="s">
        <v>40</v>
      </c>
      <c r="H68" s="6">
        <v>480000</v>
      </c>
      <c r="M68" s="5" t="s">
        <v>418</v>
      </c>
      <c r="N68" s="6">
        <v>118800</v>
      </c>
    </row>
    <row r="69" spans="1:14">
      <c r="A69" s="193" t="s">
        <v>26</v>
      </c>
      <c r="B69" s="192">
        <v>600000</v>
      </c>
      <c r="G69" s="5" t="s">
        <v>40</v>
      </c>
      <c r="H69" s="6">
        <v>18000</v>
      </c>
      <c r="M69" s="5" t="s">
        <v>19</v>
      </c>
      <c r="N69" s="6">
        <v>97500</v>
      </c>
    </row>
    <row r="70" spans="1:14">
      <c r="A70" s="193" t="s">
        <v>26</v>
      </c>
      <c r="B70" s="192">
        <v>600000</v>
      </c>
      <c r="G70" s="5" t="s">
        <v>40</v>
      </c>
      <c r="H70" s="6">
        <v>49500</v>
      </c>
      <c r="M70" s="5" t="s">
        <v>19</v>
      </c>
      <c r="N70" s="6">
        <v>118000</v>
      </c>
    </row>
    <row r="71" spans="1:14">
      <c r="A71" s="193" t="s">
        <v>28</v>
      </c>
      <c r="B71" s="192">
        <v>300000</v>
      </c>
      <c r="G71" s="5" t="s">
        <v>40</v>
      </c>
      <c r="H71" s="6">
        <v>12000</v>
      </c>
      <c r="M71" s="5" t="s">
        <v>19</v>
      </c>
      <c r="N71" s="6">
        <v>58600</v>
      </c>
    </row>
    <row r="72" spans="1:14">
      <c r="A72" s="193" t="s">
        <v>28</v>
      </c>
      <c r="B72" s="192">
        <v>600000</v>
      </c>
      <c r="G72" s="5" t="s">
        <v>40</v>
      </c>
      <c r="H72" s="6">
        <v>115400</v>
      </c>
      <c r="M72" s="5" t="s">
        <v>19</v>
      </c>
      <c r="N72" s="6">
        <v>60000</v>
      </c>
    </row>
    <row r="73" spans="1:14">
      <c r="A73" s="193" t="s">
        <v>40</v>
      </c>
      <c r="B73" s="192">
        <v>250000</v>
      </c>
      <c r="G73" s="5" t="s">
        <v>592</v>
      </c>
      <c r="H73" s="6">
        <v>55200</v>
      </c>
      <c r="M73" s="5" t="s">
        <v>19</v>
      </c>
      <c r="N73" s="6">
        <v>54636</v>
      </c>
    </row>
    <row r="74" spans="1:14">
      <c r="A74" s="193" t="s">
        <v>19</v>
      </c>
      <c r="B74" s="192">
        <v>140000</v>
      </c>
      <c r="G74" s="5" t="s">
        <v>40</v>
      </c>
      <c r="H74" s="6">
        <v>9000</v>
      </c>
      <c r="M74" s="5" t="s">
        <v>19</v>
      </c>
      <c r="N74" s="6">
        <v>50000</v>
      </c>
    </row>
    <row r="75" spans="1:14">
      <c r="A75" s="193" t="s">
        <v>19</v>
      </c>
      <c r="B75" s="192">
        <v>149000</v>
      </c>
      <c r="G75" s="5" t="s">
        <v>564</v>
      </c>
      <c r="H75" s="6">
        <v>3325000</v>
      </c>
      <c r="M75" s="5" t="s">
        <v>19</v>
      </c>
      <c r="N75" s="6">
        <v>70000</v>
      </c>
    </row>
    <row r="76" spans="1:14">
      <c r="A76" s="193" t="s">
        <v>19</v>
      </c>
      <c r="B76" s="192">
        <v>120000</v>
      </c>
      <c r="G76" s="5" t="s">
        <v>594</v>
      </c>
      <c r="H76" s="6">
        <v>300000</v>
      </c>
      <c r="M76" s="5" t="s">
        <v>19</v>
      </c>
      <c r="N76" s="6">
        <v>30000</v>
      </c>
    </row>
    <row r="77" spans="1:14">
      <c r="A77" s="193" t="s">
        <v>19</v>
      </c>
      <c r="B77" s="192">
        <v>160000</v>
      </c>
      <c r="M77" s="5" t="s">
        <v>19</v>
      </c>
      <c r="N77" s="6">
        <v>50000</v>
      </c>
    </row>
    <row r="78" spans="1:14">
      <c r="A78" s="193" t="s">
        <v>19</v>
      </c>
      <c r="B78" s="192">
        <v>106500</v>
      </c>
      <c r="M78" s="5" t="s">
        <v>19</v>
      </c>
      <c r="N78" s="6">
        <v>50000</v>
      </c>
    </row>
    <row r="79" spans="1:14">
      <c r="A79" s="193" t="s">
        <v>24</v>
      </c>
      <c r="B79" s="192">
        <v>31000</v>
      </c>
      <c r="M79" s="5" t="s">
        <v>214</v>
      </c>
      <c r="N79" s="6">
        <v>220000</v>
      </c>
    </row>
    <row r="80" spans="1:14">
      <c r="A80" s="193" t="s">
        <v>26</v>
      </c>
      <c r="B80" s="192">
        <v>750000</v>
      </c>
      <c r="M80" s="5" t="s">
        <v>214</v>
      </c>
      <c r="N80" s="6">
        <v>600000</v>
      </c>
    </row>
    <row r="81" spans="1:14">
      <c r="A81" s="193" t="s">
        <v>26</v>
      </c>
      <c r="B81" s="192">
        <v>600000</v>
      </c>
      <c r="M81" s="5" t="s">
        <v>214</v>
      </c>
      <c r="N81" s="6">
        <v>560000</v>
      </c>
    </row>
    <row r="82" spans="1:14">
      <c r="A82" s="193" t="s">
        <v>26</v>
      </c>
      <c r="B82" s="192">
        <v>600000</v>
      </c>
      <c r="M82" s="5" t="s">
        <v>214</v>
      </c>
      <c r="N82" s="6">
        <v>3300000</v>
      </c>
    </row>
    <row r="83" spans="1:14">
      <c r="A83" s="193" t="s">
        <v>28</v>
      </c>
      <c r="B83" s="192">
        <v>400000</v>
      </c>
      <c r="M83" s="5" t="s">
        <v>252</v>
      </c>
      <c r="N83" s="6">
        <v>30000</v>
      </c>
    </row>
    <row r="84" spans="1:14">
      <c r="A84" s="193" t="s">
        <v>130</v>
      </c>
      <c r="B84" s="192">
        <v>73500</v>
      </c>
      <c r="M84" s="5" t="s">
        <v>538</v>
      </c>
      <c r="N84" s="6">
        <v>1314000</v>
      </c>
    </row>
    <row r="85" spans="1:14">
      <c r="A85" s="193" t="s">
        <v>131</v>
      </c>
      <c r="B85" s="192">
        <v>70000</v>
      </c>
      <c r="M85" s="5" t="s">
        <v>252</v>
      </c>
      <c r="N85" s="6">
        <v>15000</v>
      </c>
    </row>
    <row r="86" spans="1:14">
      <c r="A86" s="193" t="s">
        <v>126</v>
      </c>
      <c r="B86" s="192">
        <v>150000</v>
      </c>
      <c r="M86" s="5" t="s">
        <v>252</v>
      </c>
      <c r="N86" s="6">
        <v>15000</v>
      </c>
    </row>
    <row r="87" spans="1:14">
      <c r="A87" s="193" t="s">
        <v>19</v>
      </c>
      <c r="B87" s="192">
        <v>125210</v>
      </c>
      <c r="M87" s="5" t="s">
        <v>543</v>
      </c>
      <c r="N87" s="6">
        <v>308000</v>
      </c>
    </row>
    <row r="88" spans="1:14">
      <c r="A88" s="193" t="s">
        <v>19</v>
      </c>
      <c r="B88" s="192">
        <v>171990</v>
      </c>
      <c r="M88" s="5" t="s">
        <v>252</v>
      </c>
      <c r="N88" s="6">
        <v>15000</v>
      </c>
    </row>
    <row r="89" spans="1:14">
      <c r="A89" s="193" t="s">
        <v>132</v>
      </c>
      <c r="B89" s="192">
        <v>35000</v>
      </c>
      <c r="M89" s="5" t="s">
        <v>19</v>
      </c>
      <c r="N89" s="6">
        <v>116600</v>
      </c>
    </row>
    <row r="90" spans="1:14">
      <c r="A90" s="193" t="s">
        <v>19</v>
      </c>
      <c r="B90" s="192">
        <v>164400</v>
      </c>
      <c r="M90" s="5" t="s">
        <v>19</v>
      </c>
      <c r="N90" s="6">
        <v>116600</v>
      </c>
    </row>
    <row r="91" spans="1:14">
      <c r="A91" s="193" t="s">
        <v>19</v>
      </c>
      <c r="B91" s="192">
        <v>137600</v>
      </c>
      <c r="M91" s="5" t="s">
        <v>548</v>
      </c>
      <c r="N91" s="6">
        <v>136800</v>
      </c>
    </row>
    <row r="92" spans="1:14">
      <c r="A92" s="193" t="s">
        <v>24</v>
      </c>
      <c r="B92" s="192">
        <v>15000</v>
      </c>
      <c r="M92" s="5" t="s">
        <v>252</v>
      </c>
      <c r="N92" s="6">
        <v>120000</v>
      </c>
    </row>
    <row r="93" spans="1:14">
      <c r="A93" s="193" t="s">
        <v>28</v>
      </c>
      <c r="B93" s="192">
        <v>450000</v>
      </c>
      <c r="M93" s="5" t="s">
        <v>252</v>
      </c>
      <c r="N93" s="6">
        <v>15000</v>
      </c>
    </row>
    <row r="94" spans="1:14">
      <c r="A94" s="193" t="s">
        <v>40</v>
      </c>
      <c r="B94" s="192">
        <v>200800</v>
      </c>
      <c r="M94" s="5" t="s">
        <v>252</v>
      </c>
      <c r="N94" s="6">
        <v>50000</v>
      </c>
    </row>
    <row r="95" spans="1:14">
      <c r="A95" s="193" t="s">
        <v>133</v>
      </c>
      <c r="B95" s="192">
        <v>250000</v>
      </c>
      <c r="M95" s="5" t="s">
        <v>33</v>
      </c>
      <c r="N95" s="6">
        <v>2240000</v>
      </c>
    </row>
    <row r="96" spans="1:14">
      <c r="A96" s="193" t="s">
        <v>19</v>
      </c>
      <c r="B96" s="192">
        <v>163000</v>
      </c>
      <c r="M96" s="5" t="s">
        <v>33</v>
      </c>
      <c r="N96" s="6">
        <v>4875000</v>
      </c>
    </row>
    <row r="97" spans="1:14">
      <c r="A97" s="193" t="s">
        <v>20</v>
      </c>
      <c r="B97" s="192">
        <v>20000</v>
      </c>
      <c r="M97" s="5" t="s">
        <v>214</v>
      </c>
      <c r="N97" s="6">
        <v>300000</v>
      </c>
    </row>
    <row r="98" spans="1:14">
      <c r="A98" s="193" t="s">
        <v>21</v>
      </c>
      <c r="B98" s="192">
        <v>16000</v>
      </c>
      <c r="M98" s="5" t="s">
        <v>554</v>
      </c>
      <c r="N98" s="6">
        <v>585000</v>
      </c>
    </row>
    <row r="99" spans="1:14">
      <c r="A99" s="193" t="s">
        <v>19</v>
      </c>
      <c r="B99" s="192">
        <v>179000</v>
      </c>
      <c r="M99" s="5" t="s">
        <v>214</v>
      </c>
      <c r="N99" s="6">
        <v>840000</v>
      </c>
    </row>
    <row r="100" spans="1:14">
      <c r="A100" s="193" t="s">
        <v>19</v>
      </c>
      <c r="B100" s="192">
        <v>140000</v>
      </c>
      <c r="M100" s="5" t="s">
        <v>214</v>
      </c>
      <c r="N100" s="6">
        <v>160000</v>
      </c>
    </row>
    <row r="101" spans="1:14">
      <c r="A101" s="193" t="s">
        <v>19</v>
      </c>
      <c r="B101" s="192">
        <v>147000</v>
      </c>
      <c r="M101" s="5" t="s">
        <v>504</v>
      </c>
      <c r="N101" s="6">
        <v>500000</v>
      </c>
    </row>
    <row r="102" spans="1:14">
      <c r="A102" s="193" t="s">
        <v>22</v>
      </c>
      <c r="B102" s="192">
        <v>4000</v>
      </c>
      <c r="M102" s="5" t="s">
        <v>559</v>
      </c>
      <c r="N102" s="6">
        <v>30000</v>
      </c>
    </row>
    <row r="103" spans="1:14">
      <c r="A103" s="193" t="s">
        <v>23</v>
      </c>
      <c r="B103" s="192">
        <v>200000</v>
      </c>
      <c r="M103" s="5" t="s">
        <v>40</v>
      </c>
      <c r="N103" s="6">
        <v>95500</v>
      </c>
    </row>
    <row r="104" spans="1:14">
      <c r="A104" s="193" t="s">
        <v>19</v>
      </c>
      <c r="B104" s="192">
        <v>156000</v>
      </c>
      <c r="M104" s="5" t="s">
        <v>40</v>
      </c>
      <c r="N104" s="6">
        <v>6000</v>
      </c>
    </row>
    <row r="105" spans="1:14">
      <c r="A105" s="193" t="s">
        <v>23</v>
      </c>
      <c r="B105" s="192">
        <v>986000</v>
      </c>
      <c r="M105" s="5" t="s">
        <v>40</v>
      </c>
      <c r="N105" s="6">
        <v>4000</v>
      </c>
    </row>
    <row r="106" spans="1:14">
      <c r="A106" s="193" t="s">
        <v>24</v>
      </c>
      <c r="B106" s="192">
        <v>30000</v>
      </c>
      <c r="M106" s="5" t="s">
        <v>564</v>
      </c>
      <c r="N106" s="6">
        <v>3220000</v>
      </c>
    </row>
    <row r="107" spans="1:14">
      <c r="A107" s="193" t="s">
        <v>26</v>
      </c>
      <c r="B107" s="192">
        <v>750000</v>
      </c>
      <c r="M107" s="5" t="s">
        <v>40</v>
      </c>
      <c r="N107" s="6">
        <v>360000</v>
      </c>
    </row>
    <row r="108" spans="1:14">
      <c r="A108" s="193" t="s">
        <v>26</v>
      </c>
      <c r="B108" s="192">
        <v>600000</v>
      </c>
    </row>
    <row r="109" spans="1:14">
      <c r="A109" s="193" t="s">
        <v>26</v>
      </c>
      <c r="B109" s="192">
        <v>600000</v>
      </c>
    </row>
    <row r="110" spans="1:14">
      <c r="A110" s="193" t="s">
        <v>26</v>
      </c>
      <c r="B110" s="192">
        <v>750000</v>
      </c>
    </row>
    <row r="111" spans="1:14">
      <c r="A111" s="193" t="s">
        <v>26</v>
      </c>
      <c r="B111" s="192">
        <v>600000</v>
      </c>
    </row>
    <row r="112" spans="1:14">
      <c r="A112" s="193" t="s">
        <v>26</v>
      </c>
      <c r="B112" s="192">
        <v>600000</v>
      </c>
    </row>
    <row r="113" spans="1:2">
      <c r="A113" s="193" t="s">
        <v>28</v>
      </c>
      <c r="B113" s="192">
        <v>645000</v>
      </c>
    </row>
    <row r="114" spans="1:2">
      <c r="A114" s="193" t="s">
        <v>30</v>
      </c>
      <c r="B114" s="192">
        <v>10000</v>
      </c>
    </row>
    <row r="115" spans="1:2">
      <c r="A115" s="193" t="s">
        <v>30</v>
      </c>
      <c r="B115" s="192">
        <v>14500</v>
      </c>
    </row>
    <row r="116" spans="1:2">
      <c r="A116" s="193" t="s">
        <v>30</v>
      </c>
      <c r="B116" s="192">
        <v>16500</v>
      </c>
    </row>
    <row r="117" spans="1:2">
      <c r="A117" s="193" t="s">
        <v>30</v>
      </c>
      <c r="B117" s="192">
        <v>16000</v>
      </c>
    </row>
    <row r="118" spans="1:2">
      <c r="A118" s="193" t="s">
        <v>30</v>
      </c>
      <c r="B118" s="192">
        <v>15500</v>
      </c>
    </row>
    <row r="119" spans="1:2">
      <c r="A119" s="193" t="s">
        <v>30</v>
      </c>
      <c r="B119" s="192">
        <v>16000</v>
      </c>
    </row>
    <row r="120" spans="1:2">
      <c r="A120" s="193" t="s">
        <v>30</v>
      </c>
      <c r="B120" s="192">
        <v>15000</v>
      </c>
    </row>
    <row r="121" spans="1:2">
      <c r="A121" s="193" t="s">
        <v>30</v>
      </c>
      <c r="B121" s="192">
        <v>15500</v>
      </c>
    </row>
    <row r="122" spans="1:2">
      <c r="A122" s="193" t="s">
        <v>19</v>
      </c>
      <c r="B122" s="192">
        <v>179000</v>
      </c>
    </row>
    <row r="123" spans="1:2">
      <c r="A123" s="193" t="s">
        <v>19</v>
      </c>
      <c r="B123" s="192">
        <v>181000</v>
      </c>
    </row>
    <row r="124" spans="1:2">
      <c r="A124" s="193" t="s">
        <v>19</v>
      </c>
      <c r="B124" s="192">
        <v>160000</v>
      </c>
    </row>
    <row r="125" spans="1:2">
      <c r="A125" s="193" t="s">
        <v>19</v>
      </c>
      <c r="B125" s="192">
        <v>180000</v>
      </c>
    </row>
    <row r="126" spans="1:2">
      <c r="A126" s="193" t="s">
        <v>19</v>
      </c>
      <c r="B126" s="192">
        <v>159000</v>
      </c>
    </row>
    <row r="127" spans="1:2">
      <c r="A127" s="193" t="s">
        <v>19</v>
      </c>
      <c r="B127" s="192">
        <v>39000</v>
      </c>
    </row>
    <row r="128" spans="1:2">
      <c r="A128" s="193" t="s">
        <v>24</v>
      </c>
      <c r="B128" s="192">
        <v>31000</v>
      </c>
    </row>
    <row r="129" spans="1:2">
      <c r="A129" s="193" t="s">
        <v>26</v>
      </c>
      <c r="B129" s="192">
        <v>750000</v>
      </c>
    </row>
    <row r="130" spans="1:2">
      <c r="A130" s="193" t="s">
        <v>26</v>
      </c>
      <c r="B130" s="192">
        <v>600000</v>
      </c>
    </row>
    <row r="131" spans="1:2">
      <c r="A131" s="193" t="s">
        <v>26</v>
      </c>
      <c r="B131" s="192">
        <v>600000</v>
      </c>
    </row>
    <row r="132" spans="1:2">
      <c r="A132" s="193" t="s">
        <v>28</v>
      </c>
      <c r="B132" s="192">
        <v>390000</v>
      </c>
    </row>
    <row r="133" spans="1:2">
      <c r="A133" s="193" t="s">
        <v>30</v>
      </c>
      <c r="B133" s="192">
        <v>15000</v>
      </c>
    </row>
    <row r="134" spans="1:2">
      <c r="A134" s="193" t="s">
        <v>30</v>
      </c>
      <c r="B134" s="192">
        <v>15000</v>
      </c>
    </row>
    <row r="135" spans="1:2">
      <c r="A135" s="193" t="s">
        <v>30</v>
      </c>
      <c r="B135" s="192">
        <v>15000</v>
      </c>
    </row>
    <row r="136" spans="1:2">
      <c r="A136" s="193" t="s">
        <v>30</v>
      </c>
      <c r="B136" s="192">
        <v>15000</v>
      </c>
    </row>
    <row r="137" spans="1:2">
      <c r="A137" s="193" t="s">
        <v>30</v>
      </c>
      <c r="B137" s="192">
        <v>15200</v>
      </c>
    </row>
    <row r="138" spans="1:2">
      <c r="A138" s="193" t="s">
        <v>30</v>
      </c>
      <c r="B138" s="192">
        <v>14800</v>
      </c>
    </row>
    <row r="139" spans="1:2">
      <c r="A139" s="193" t="s">
        <v>30</v>
      </c>
      <c r="B139" s="192">
        <v>76000</v>
      </c>
    </row>
    <row r="140" spans="1:2">
      <c r="A140" s="193" t="s">
        <v>30</v>
      </c>
      <c r="B140" s="192">
        <v>15000</v>
      </c>
    </row>
    <row r="141" spans="1:2">
      <c r="A141" s="193" t="s">
        <v>30</v>
      </c>
      <c r="B141" s="192">
        <v>15000</v>
      </c>
    </row>
    <row r="142" spans="1:2">
      <c r="A142" s="193" t="s">
        <v>43</v>
      </c>
      <c r="B142" s="192">
        <v>5000</v>
      </c>
    </row>
    <row r="143" spans="1:2">
      <c r="A143" s="193" t="s">
        <v>30</v>
      </c>
      <c r="B143" s="192">
        <v>15000</v>
      </c>
    </row>
    <row r="144" spans="1:2">
      <c r="A144" s="193" t="s">
        <v>30</v>
      </c>
      <c r="B144" s="192">
        <v>13000</v>
      </c>
    </row>
    <row r="145" spans="1:2">
      <c r="A145" s="193" t="s">
        <v>30</v>
      </c>
      <c r="B145" s="192">
        <v>12000</v>
      </c>
    </row>
    <row r="146" spans="1:2">
      <c r="A146" s="193" t="s">
        <v>19</v>
      </c>
      <c r="B146" s="192">
        <v>156000</v>
      </c>
    </row>
    <row r="147" spans="1:2">
      <c r="A147" s="193" t="s">
        <v>46</v>
      </c>
      <c r="B147" s="192">
        <v>10000</v>
      </c>
    </row>
    <row r="148" spans="1:2">
      <c r="A148" s="193" t="s">
        <v>19</v>
      </c>
      <c r="B148" s="192">
        <v>169000</v>
      </c>
    </row>
    <row r="149" spans="1:2">
      <c r="A149" s="193" t="s">
        <v>19</v>
      </c>
      <c r="B149" s="192">
        <v>172000</v>
      </c>
    </row>
    <row r="150" spans="1:2">
      <c r="A150" s="193" t="s">
        <v>47</v>
      </c>
      <c r="B150" s="192">
        <v>1400000</v>
      </c>
    </row>
    <row r="151" spans="1:2">
      <c r="A151" s="193" t="s">
        <v>23</v>
      </c>
      <c r="B151" s="192">
        <v>1451000</v>
      </c>
    </row>
    <row r="152" spans="1:2">
      <c r="A152" s="193" t="s">
        <v>19</v>
      </c>
      <c r="B152" s="192">
        <v>174000</v>
      </c>
    </row>
    <row r="153" spans="1:2">
      <c r="A153" s="193" t="s">
        <v>19</v>
      </c>
      <c r="B153" s="192">
        <v>170000</v>
      </c>
    </row>
    <row r="154" spans="1:2">
      <c r="A154" s="193" t="s">
        <v>24</v>
      </c>
      <c r="B154" s="192">
        <v>25000</v>
      </c>
    </row>
    <row r="155" spans="1:2">
      <c r="A155" s="193" t="s">
        <v>26</v>
      </c>
      <c r="B155" s="192">
        <v>750000</v>
      </c>
    </row>
    <row r="156" spans="1:2">
      <c r="A156" s="193" t="s">
        <v>26</v>
      </c>
      <c r="B156" s="192">
        <v>600000</v>
      </c>
    </row>
    <row r="157" spans="1:2">
      <c r="A157" s="193" t="s">
        <v>26</v>
      </c>
      <c r="B157" s="192">
        <v>600000</v>
      </c>
    </row>
    <row r="158" spans="1:2">
      <c r="A158" s="193" t="s">
        <v>28</v>
      </c>
      <c r="B158" s="192">
        <v>300000</v>
      </c>
    </row>
    <row r="159" spans="1:2">
      <c r="A159" s="193" t="s">
        <v>23</v>
      </c>
      <c r="B159" s="192">
        <v>50000</v>
      </c>
    </row>
    <row r="160" spans="1:2">
      <c r="A160" s="193" t="s">
        <v>19</v>
      </c>
      <c r="B160" s="192">
        <v>131000</v>
      </c>
    </row>
    <row r="161" spans="1:2">
      <c r="A161" s="193" t="s">
        <v>19</v>
      </c>
      <c r="B161" s="192">
        <v>165000</v>
      </c>
    </row>
    <row r="162" spans="1:2">
      <c r="A162" s="193" t="s">
        <v>19</v>
      </c>
      <c r="B162" s="192">
        <v>165000</v>
      </c>
    </row>
    <row r="163" spans="1:2">
      <c r="A163" s="193" t="s">
        <v>23</v>
      </c>
      <c r="B163" s="192">
        <v>248000</v>
      </c>
    </row>
    <row r="164" spans="1:2">
      <c r="A164" s="193" t="s">
        <v>19</v>
      </c>
      <c r="B164" s="192">
        <v>173000</v>
      </c>
    </row>
    <row r="165" spans="1:2">
      <c r="A165" s="193" t="s">
        <v>23</v>
      </c>
      <c r="B165" s="192">
        <v>31000</v>
      </c>
    </row>
    <row r="166" spans="1:2">
      <c r="A166" s="193" t="s">
        <v>26</v>
      </c>
      <c r="B166" s="192">
        <v>750000</v>
      </c>
    </row>
    <row r="167" spans="1:2">
      <c r="A167" s="193" t="s">
        <v>26</v>
      </c>
      <c r="B167" s="192">
        <v>600000</v>
      </c>
    </row>
    <row r="168" spans="1:2">
      <c r="A168" s="193" t="s">
        <v>26</v>
      </c>
      <c r="B168" s="192">
        <v>600000</v>
      </c>
    </row>
    <row r="169" spans="1:2">
      <c r="A169" s="193" t="s">
        <v>28</v>
      </c>
      <c r="B169" s="192">
        <v>325000</v>
      </c>
    </row>
    <row r="170" spans="1:2">
      <c r="A170" s="193" t="s">
        <v>48</v>
      </c>
      <c r="B170" s="192">
        <v>80000</v>
      </c>
    </row>
    <row r="171" spans="1:2">
      <c r="A171" s="193" t="s">
        <v>30</v>
      </c>
      <c r="B171" s="192">
        <v>15000</v>
      </c>
    </row>
    <row r="172" spans="1:2">
      <c r="A172" s="193" t="s">
        <v>30</v>
      </c>
      <c r="B172" s="192">
        <v>15000</v>
      </c>
    </row>
    <row r="173" spans="1:2">
      <c r="A173" s="193" t="s">
        <v>30</v>
      </c>
      <c r="B173" s="192">
        <v>15000</v>
      </c>
    </row>
    <row r="174" spans="1:2">
      <c r="A174" s="193" t="s">
        <v>30</v>
      </c>
      <c r="B174" s="192">
        <v>15000</v>
      </c>
    </row>
    <row r="175" spans="1:2">
      <c r="A175" s="193" t="s">
        <v>49</v>
      </c>
      <c r="B175" s="192">
        <v>136000</v>
      </c>
    </row>
    <row r="176" spans="1:2">
      <c r="A176" s="193" t="s">
        <v>30</v>
      </c>
      <c r="B176" s="192">
        <v>15000</v>
      </c>
    </row>
    <row r="177" spans="1:2">
      <c r="A177" s="193" t="s">
        <v>30</v>
      </c>
      <c r="B177" s="192">
        <v>15000</v>
      </c>
    </row>
    <row r="178" spans="1:2">
      <c r="A178" s="193" t="s">
        <v>50</v>
      </c>
      <c r="B178" s="192">
        <v>135000</v>
      </c>
    </row>
    <row r="179" spans="1:2">
      <c r="A179" s="193" t="s">
        <v>30</v>
      </c>
      <c r="B179" s="192">
        <v>14000</v>
      </c>
    </row>
    <row r="180" spans="1:2">
      <c r="A180" s="193" t="s">
        <v>19</v>
      </c>
      <c r="B180" s="192">
        <v>118000</v>
      </c>
    </row>
    <row r="181" spans="1:2">
      <c r="A181" s="193" t="s">
        <v>19</v>
      </c>
      <c r="B181" s="192">
        <v>138000</v>
      </c>
    </row>
    <row r="182" spans="1:2">
      <c r="A182" s="193" t="s">
        <v>19</v>
      </c>
      <c r="B182" s="192">
        <v>130000</v>
      </c>
    </row>
    <row r="183" spans="1:2">
      <c r="A183" s="193" t="s">
        <v>24</v>
      </c>
      <c r="B183" s="192">
        <v>31000</v>
      </c>
    </row>
    <row r="184" spans="1:2">
      <c r="A184" s="193" t="s">
        <v>26</v>
      </c>
      <c r="B184" s="192">
        <v>960000</v>
      </c>
    </row>
    <row r="185" spans="1:2">
      <c r="A185" s="193" t="s">
        <v>26</v>
      </c>
      <c r="B185" s="192">
        <v>720000</v>
      </c>
    </row>
    <row r="186" spans="1:2">
      <c r="A186" s="193" t="s">
        <v>26</v>
      </c>
      <c r="B186" s="192">
        <v>720000</v>
      </c>
    </row>
    <row r="187" spans="1:2">
      <c r="A187" s="193" t="s">
        <v>28</v>
      </c>
      <c r="B187" s="192">
        <v>90000</v>
      </c>
    </row>
    <row r="188" spans="1:2">
      <c r="A188" s="193" t="s">
        <v>19</v>
      </c>
      <c r="B188" s="192">
        <v>178000</v>
      </c>
    </row>
    <row r="189" spans="1:2">
      <c r="A189" s="193" t="s">
        <v>19</v>
      </c>
      <c r="B189" s="192">
        <v>189000</v>
      </c>
    </row>
    <row r="190" spans="1:2">
      <c r="A190" s="193" t="s">
        <v>19</v>
      </c>
      <c r="B190" s="192">
        <v>187000</v>
      </c>
    </row>
    <row r="191" spans="1:2">
      <c r="A191" s="193" t="s">
        <v>19</v>
      </c>
      <c r="B191" s="192">
        <v>188000</v>
      </c>
    </row>
    <row r="192" spans="1:2">
      <c r="A192" s="193" t="s">
        <v>19</v>
      </c>
      <c r="B192" s="192">
        <v>112000</v>
      </c>
    </row>
    <row r="193" spans="1:2">
      <c r="A193" s="193" t="s">
        <v>24</v>
      </c>
      <c r="B193" s="192">
        <v>31000</v>
      </c>
    </row>
    <row r="194" spans="1:2">
      <c r="A194" s="193" t="s">
        <v>26</v>
      </c>
      <c r="B194" s="192">
        <v>960000</v>
      </c>
    </row>
    <row r="195" spans="1:2">
      <c r="A195" s="193" t="s">
        <v>26</v>
      </c>
      <c r="B195" s="192">
        <v>720000</v>
      </c>
    </row>
    <row r="196" spans="1:2">
      <c r="A196" s="193" t="s">
        <v>26</v>
      </c>
      <c r="B196" s="192">
        <v>720000</v>
      </c>
    </row>
    <row r="197" spans="1:2">
      <c r="A197" s="193" t="s">
        <v>28</v>
      </c>
      <c r="B197" s="192">
        <v>420000</v>
      </c>
    </row>
    <row r="198" spans="1:2">
      <c r="A198" s="193" t="s">
        <v>19</v>
      </c>
      <c r="B198" s="192">
        <v>464500</v>
      </c>
    </row>
    <row r="199" spans="1:2">
      <c r="A199" s="193" t="s">
        <v>19</v>
      </c>
      <c r="B199" s="192">
        <v>531000</v>
      </c>
    </row>
    <row r="200" spans="1:2">
      <c r="A200" s="193" t="s">
        <v>19</v>
      </c>
      <c r="B200" s="192">
        <v>589000</v>
      </c>
    </row>
    <row r="201" spans="1:2">
      <c r="A201" s="193" t="s">
        <v>23</v>
      </c>
      <c r="B201" s="192">
        <v>1308500</v>
      </c>
    </row>
    <row r="202" spans="1:2">
      <c r="A202" s="193" t="s">
        <v>28</v>
      </c>
      <c r="B202" s="192">
        <v>300000</v>
      </c>
    </row>
    <row r="203" spans="1:2">
      <c r="A203" s="193"/>
      <c r="B203" s="192">
        <v>95000</v>
      </c>
    </row>
    <row r="204" spans="1:2">
      <c r="A204" s="193" t="s">
        <v>26</v>
      </c>
      <c r="B204" s="192">
        <v>960000</v>
      </c>
    </row>
    <row r="205" spans="1:2">
      <c r="A205" s="193" t="s">
        <v>26</v>
      </c>
      <c r="B205" s="192">
        <v>720000</v>
      </c>
    </row>
    <row r="206" spans="1:2">
      <c r="A206" s="193" t="s">
        <v>26</v>
      </c>
      <c r="B206" s="192">
        <v>720000</v>
      </c>
    </row>
    <row r="207" spans="1:2">
      <c r="A207" s="193" t="s">
        <v>26</v>
      </c>
      <c r="B207" s="192">
        <v>880000</v>
      </c>
    </row>
    <row r="208" spans="1:2">
      <c r="A208" s="193" t="s">
        <v>26</v>
      </c>
      <c r="B208" s="192">
        <v>660000</v>
      </c>
    </row>
    <row r="209" spans="1:2">
      <c r="A209" s="193" t="s">
        <v>26</v>
      </c>
      <c r="B209" s="192">
        <v>660000</v>
      </c>
    </row>
    <row r="210" spans="1:2">
      <c r="A210" s="193" t="s">
        <v>19</v>
      </c>
      <c r="B210" s="192">
        <v>120000</v>
      </c>
    </row>
    <row r="211" spans="1:2">
      <c r="A211" s="193" t="s">
        <v>19</v>
      </c>
      <c r="B211" s="192">
        <v>130000</v>
      </c>
    </row>
    <row r="212" spans="1:2">
      <c r="A212" s="193" t="s">
        <v>19</v>
      </c>
      <c r="B212" s="192">
        <v>120000</v>
      </c>
    </row>
    <row r="213" spans="1:2">
      <c r="A213" s="193" t="s">
        <v>19</v>
      </c>
      <c r="B213" s="192">
        <v>100000</v>
      </c>
    </row>
    <row r="214" spans="1:2">
      <c r="A214" s="193" t="s">
        <v>19</v>
      </c>
      <c r="B214" s="192">
        <v>120000</v>
      </c>
    </row>
    <row r="215" spans="1:2">
      <c r="A215" s="193" t="s">
        <v>19</v>
      </c>
      <c r="B215" s="192">
        <v>140000</v>
      </c>
    </row>
    <row r="216" spans="1:2">
      <c r="A216" s="193" t="s">
        <v>23</v>
      </c>
      <c r="B216" s="192">
        <v>150000</v>
      </c>
    </row>
    <row r="217" spans="1:2">
      <c r="A217" s="193" t="s">
        <v>19</v>
      </c>
      <c r="B217" s="192">
        <v>116333</v>
      </c>
    </row>
    <row r="218" spans="1:2">
      <c r="A218" s="193" t="s">
        <v>33</v>
      </c>
      <c r="B218" s="192">
        <v>135000</v>
      </c>
    </row>
    <row r="219" spans="1:2">
      <c r="A219" s="193" t="s">
        <v>26</v>
      </c>
      <c r="B219" s="192">
        <v>120000</v>
      </c>
    </row>
    <row r="220" spans="1:2">
      <c r="A220" s="193" t="s">
        <v>26</v>
      </c>
      <c r="B220" s="192">
        <v>90000</v>
      </c>
    </row>
    <row r="221" spans="1:2">
      <c r="A221" s="193" t="s">
        <v>26</v>
      </c>
      <c r="B221" s="192">
        <v>90000</v>
      </c>
    </row>
    <row r="222" spans="1:2">
      <c r="A222" s="193" t="s">
        <v>26</v>
      </c>
      <c r="B222" s="192">
        <v>200000</v>
      </c>
    </row>
    <row r="223" spans="1:2">
      <c r="A223" s="193" t="s">
        <v>26</v>
      </c>
      <c r="B223" s="192">
        <v>150000</v>
      </c>
    </row>
    <row r="224" spans="1:2">
      <c r="A224" s="193" t="s">
        <v>26</v>
      </c>
      <c r="B224" s="192">
        <v>150000</v>
      </c>
    </row>
    <row r="225" spans="1:2">
      <c r="A225" s="193" t="s">
        <v>36</v>
      </c>
      <c r="B225" s="192">
        <v>80667</v>
      </c>
    </row>
    <row r="226" spans="1:2">
      <c r="A226" s="193" t="s">
        <v>28</v>
      </c>
      <c r="B226" s="192">
        <v>250000</v>
      </c>
    </row>
    <row r="227" spans="1:2">
      <c r="A227" s="193" t="s">
        <v>38</v>
      </c>
      <c r="B227" s="192">
        <v>500000</v>
      </c>
    </row>
    <row r="228" spans="1:2">
      <c r="A228" s="193" t="s">
        <v>30</v>
      </c>
      <c r="B228" s="192">
        <v>20000</v>
      </c>
    </row>
    <row r="229" spans="1:2">
      <c r="A229" s="193" t="s">
        <v>30</v>
      </c>
      <c r="B229" s="192">
        <v>20000</v>
      </c>
    </row>
    <row r="230" spans="1:2">
      <c r="A230" s="193" t="s">
        <v>39</v>
      </c>
      <c r="B230" s="192">
        <v>26500</v>
      </c>
    </row>
    <row r="231" spans="1:2">
      <c r="A231" s="193" t="s">
        <v>40</v>
      </c>
      <c r="B231" s="192">
        <v>184000</v>
      </c>
    </row>
    <row r="232" spans="1:2">
      <c r="A232" s="193" t="s">
        <v>41</v>
      </c>
      <c r="B232" s="192">
        <v>435000</v>
      </c>
    </row>
    <row r="233" spans="1:2">
      <c r="A233" s="193" t="s">
        <v>38</v>
      </c>
      <c r="B233" s="192">
        <v>1000000</v>
      </c>
    </row>
    <row r="234" spans="1:2">
      <c r="A234" s="193" t="s">
        <v>30</v>
      </c>
      <c r="B234" s="192">
        <v>165400</v>
      </c>
    </row>
    <row r="235" spans="1:2">
      <c r="A235" s="193" t="s">
        <v>30</v>
      </c>
      <c r="B235" s="192">
        <v>8200</v>
      </c>
    </row>
    <row r="236" spans="1:2">
      <c r="A236" s="193" t="s">
        <v>30</v>
      </c>
      <c r="B236" s="192">
        <v>8000</v>
      </c>
    </row>
    <row r="237" spans="1:2">
      <c r="A237" s="193" t="s">
        <v>42</v>
      </c>
      <c r="B237" s="192">
        <v>1061000</v>
      </c>
    </row>
    <row r="238" spans="1:2">
      <c r="A238" s="193" t="s">
        <v>40</v>
      </c>
      <c r="B238" s="192">
        <v>109900</v>
      </c>
    </row>
    <row r="239" spans="1:2">
      <c r="A239" s="193" t="s">
        <v>148</v>
      </c>
      <c r="B239" s="192">
        <v>2880000</v>
      </c>
    </row>
    <row r="240" spans="1:2">
      <c r="A240" s="193" t="s">
        <v>19</v>
      </c>
      <c r="B240" s="192">
        <v>180000</v>
      </c>
    </row>
    <row r="241" spans="1:2">
      <c r="A241" s="193" t="s">
        <v>19</v>
      </c>
      <c r="B241" s="192">
        <v>188000</v>
      </c>
    </row>
    <row r="242" spans="1:2">
      <c r="A242" s="193" t="s">
        <v>159</v>
      </c>
      <c r="B242" s="192">
        <v>1478000</v>
      </c>
    </row>
    <row r="243" spans="1:2">
      <c r="A243" s="193" t="s">
        <v>19</v>
      </c>
      <c r="B243" s="192">
        <v>187000</v>
      </c>
    </row>
    <row r="244" spans="1:2">
      <c r="A244" s="193" t="s">
        <v>19</v>
      </c>
      <c r="B244" s="192">
        <v>188000</v>
      </c>
    </row>
    <row r="245" spans="1:2">
      <c r="A245" s="193" t="s">
        <v>24</v>
      </c>
      <c r="B245" s="192">
        <v>25000</v>
      </c>
    </row>
    <row r="246" spans="1:2">
      <c r="A246" s="193" t="s">
        <v>169</v>
      </c>
      <c r="B246" s="192">
        <v>100000</v>
      </c>
    </row>
    <row r="247" spans="1:2">
      <c r="A247" s="193" t="s">
        <v>169</v>
      </c>
      <c r="B247" s="192">
        <v>420000</v>
      </c>
    </row>
    <row r="248" spans="1:2">
      <c r="A248" s="193" t="s">
        <v>169</v>
      </c>
      <c r="B248" s="192">
        <v>40000</v>
      </c>
    </row>
    <row r="249" spans="1:2">
      <c r="A249" s="193" t="s">
        <v>33</v>
      </c>
      <c r="B249" s="192">
        <v>1050000</v>
      </c>
    </row>
    <row r="250" spans="1:2">
      <c r="A250" s="193" t="s">
        <v>26</v>
      </c>
      <c r="B250" s="192">
        <v>960000</v>
      </c>
    </row>
    <row r="251" spans="1:2">
      <c r="A251" s="193" t="s">
        <v>26</v>
      </c>
      <c r="B251" s="192">
        <v>720000</v>
      </c>
    </row>
    <row r="252" spans="1:2">
      <c r="A252" s="193" t="s">
        <v>26</v>
      </c>
      <c r="B252" s="192">
        <v>720000</v>
      </c>
    </row>
    <row r="253" spans="1:2">
      <c r="A253" s="193" t="s">
        <v>28</v>
      </c>
      <c r="B253" s="192">
        <v>700000</v>
      </c>
    </row>
    <row r="254" spans="1:2">
      <c r="A254" s="193" t="s">
        <v>177</v>
      </c>
      <c r="B254" s="192">
        <v>274900</v>
      </c>
    </row>
    <row r="255" spans="1:2">
      <c r="A255" s="193" t="s">
        <v>180</v>
      </c>
      <c r="B255" s="192">
        <v>40000</v>
      </c>
    </row>
    <row r="256" spans="1:2">
      <c r="A256" s="193" t="s">
        <v>30</v>
      </c>
      <c r="B256" s="192">
        <v>78000</v>
      </c>
    </row>
    <row r="257" spans="1:2">
      <c r="A257" s="193" t="s">
        <v>30</v>
      </c>
      <c r="B257" s="192">
        <v>15000</v>
      </c>
    </row>
    <row r="258" spans="1:2">
      <c r="A258" s="193" t="s">
        <v>30</v>
      </c>
      <c r="B258" s="192">
        <v>20000</v>
      </c>
    </row>
    <row r="259" spans="1:2">
      <c r="A259" s="193" t="s">
        <v>39</v>
      </c>
      <c r="B259" s="192">
        <v>15000</v>
      </c>
    </row>
    <row r="260" spans="1:2">
      <c r="A260" s="193" t="s">
        <v>30</v>
      </c>
      <c r="B260" s="192">
        <v>20000</v>
      </c>
    </row>
    <row r="261" spans="1:2">
      <c r="A261" s="193" t="s">
        <v>30</v>
      </c>
      <c r="B261" s="192">
        <v>20000</v>
      </c>
    </row>
    <row r="262" spans="1:2">
      <c r="A262" s="193" t="s">
        <v>19</v>
      </c>
      <c r="B262" s="192">
        <v>111000</v>
      </c>
    </row>
    <row r="263" spans="1:2">
      <c r="A263" s="193" t="s">
        <v>19</v>
      </c>
      <c r="B263" s="192">
        <v>115000</v>
      </c>
    </row>
    <row r="264" spans="1:2">
      <c r="A264" s="193" t="s">
        <v>159</v>
      </c>
      <c r="B264" s="192">
        <v>4950000</v>
      </c>
    </row>
    <row r="265" spans="1:2">
      <c r="A265" s="193" t="s">
        <v>192</v>
      </c>
      <c r="B265" s="192">
        <v>110000</v>
      </c>
    </row>
    <row r="266" spans="1:2">
      <c r="A266" s="193" t="s">
        <v>19</v>
      </c>
      <c r="B266" s="192">
        <v>187000</v>
      </c>
    </row>
    <row r="267" spans="1:2">
      <c r="A267" s="193" t="s">
        <v>24</v>
      </c>
      <c r="B267" s="192">
        <v>15000</v>
      </c>
    </row>
    <row r="268" spans="1:2">
      <c r="A268" s="193" t="s">
        <v>28</v>
      </c>
      <c r="B268" s="192">
        <v>500000</v>
      </c>
    </row>
    <row r="269" spans="1:2">
      <c r="A269" s="193" t="s">
        <v>50</v>
      </c>
      <c r="B269" s="192">
        <v>1600000</v>
      </c>
    </row>
    <row r="270" spans="1:2">
      <c r="A270" s="193" t="s">
        <v>30</v>
      </c>
      <c r="B270" s="192">
        <v>20000</v>
      </c>
    </row>
    <row r="271" spans="1:2">
      <c r="A271" s="193" t="s">
        <v>30</v>
      </c>
      <c r="B271" s="192">
        <v>9100</v>
      </c>
    </row>
    <row r="272" spans="1:2">
      <c r="A272" s="193" t="s">
        <v>40</v>
      </c>
      <c r="B272" s="192">
        <v>5000</v>
      </c>
    </row>
    <row r="273" spans="1:2">
      <c r="A273" s="193" t="s">
        <v>19</v>
      </c>
      <c r="B273" s="192">
        <v>183000</v>
      </c>
    </row>
    <row r="274" spans="1:2">
      <c r="A274" s="193" t="s">
        <v>19</v>
      </c>
      <c r="B274" s="192">
        <v>175000</v>
      </c>
    </row>
    <row r="275" spans="1:2">
      <c r="A275" s="193" t="s">
        <v>205</v>
      </c>
      <c r="B275" s="192">
        <v>18000</v>
      </c>
    </row>
    <row r="276" spans="1:2">
      <c r="A276" s="193" t="s">
        <v>19</v>
      </c>
      <c r="B276" s="192">
        <v>144000</v>
      </c>
    </row>
    <row r="277" spans="1:2">
      <c r="A277" s="193" t="s">
        <v>19</v>
      </c>
      <c r="B277" s="192">
        <v>162000</v>
      </c>
    </row>
    <row r="278" spans="1:2">
      <c r="A278" s="193" t="s">
        <v>19</v>
      </c>
      <c r="B278" s="192">
        <v>182000</v>
      </c>
    </row>
    <row r="279" spans="1:2">
      <c r="A279" s="193" t="s">
        <v>19</v>
      </c>
      <c r="B279" s="192">
        <v>183000</v>
      </c>
    </row>
    <row r="280" spans="1:2">
      <c r="A280" s="193" t="s">
        <v>24</v>
      </c>
      <c r="B280" s="192">
        <v>24000</v>
      </c>
    </row>
    <row r="281" spans="1:2">
      <c r="A281" s="193" t="s">
        <v>214</v>
      </c>
      <c r="B281" s="192">
        <v>470000</v>
      </c>
    </row>
    <row r="282" spans="1:2">
      <c r="A282" s="193" t="s">
        <v>26</v>
      </c>
      <c r="B282" s="192">
        <v>960000</v>
      </c>
    </row>
    <row r="283" spans="1:2">
      <c r="A283" s="193" t="s">
        <v>26</v>
      </c>
      <c r="B283" s="192">
        <v>720000</v>
      </c>
    </row>
    <row r="284" spans="1:2">
      <c r="A284" s="193" t="s">
        <v>26</v>
      </c>
      <c r="B284" s="192">
        <v>720000</v>
      </c>
    </row>
    <row r="285" spans="1:2">
      <c r="A285" s="193" t="s">
        <v>28</v>
      </c>
      <c r="B285" s="192">
        <v>700000</v>
      </c>
    </row>
    <row r="286" spans="1:2">
      <c r="A286" s="193" t="s">
        <v>30</v>
      </c>
      <c r="B286" s="192">
        <v>25000</v>
      </c>
    </row>
    <row r="287" spans="1:2">
      <c r="A287" s="193" t="s">
        <v>30</v>
      </c>
      <c r="B287" s="192">
        <v>13000</v>
      </c>
    </row>
    <row r="288" spans="1:2">
      <c r="A288" s="193" t="s">
        <v>19</v>
      </c>
      <c r="B288" s="192">
        <v>184000</v>
      </c>
    </row>
    <row r="289" spans="1:2">
      <c r="A289" s="193" t="s">
        <v>19</v>
      </c>
      <c r="B289" s="192">
        <v>182000</v>
      </c>
    </row>
    <row r="290" spans="1:2">
      <c r="A290" s="193" t="s">
        <v>19</v>
      </c>
      <c r="B290" s="192">
        <v>180000</v>
      </c>
    </row>
    <row r="291" spans="1:2">
      <c r="A291" s="193" t="s">
        <v>159</v>
      </c>
      <c r="B291" s="192">
        <v>455000</v>
      </c>
    </row>
    <row r="292" spans="1:2">
      <c r="A292" s="193" t="s">
        <v>19</v>
      </c>
      <c r="B292" s="192">
        <v>181000</v>
      </c>
    </row>
    <row r="293" spans="1:2">
      <c r="A293" s="193" t="s">
        <v>19</v>
      </c>
      <c r="B293" s="192">
        <v>127000</v>
      </c>
    </row>
    <row r="294" spans="1:2">
      <c r="A294" s="193" t="s">
        <v>159</v>
      </c>
      <c r="B294" s="192">
        <v>1640000</v>
      </c>
    </row>
    <row r="295" spans="1:2">
      <c r="A295" s="193" t="s">
        <v>222</v>
      </c>
      <c r="B295" s="192">
        <v>4000</v>
      </c>
    </row>
    <row r="296" spans="1:2">
      <c r="A296" s="193" t="s">
        <v>223</v>
      </c>
      <c r="B296" s="192">
        <v>396480</v>
      </c>
    </row>
    <row r="297" spans="1:2">
      <c r="A297" s="193" t="s">
        <v>19</v>
      </c>
      <c r="B297" s="192">
        <v>174352</v>
      </c>
    </row>
    <row r="298" spans="1:2">
      <c r="A298" s="193" t="s">
        <v>224</v>
      </c>
      <c r="B298" s="192">
        <v>882168</v>
      </c>
    </row>
    <row r="299" spans="1:2">
      <c r="A299" s="193" t="s">
        <v>24</v>
      </c>
      <c r="B299" s="192">
        <v>25000</v>
      </c>
    </row>
    <row r="300" spans="1:2">
      <c r="A300" s="193" t="s">
        <v>26</v>
      </c>
      <c r="B300" s="192">
        <v>960000</v>
      </c>
    </row>
    <row r="301" spans="1:2">
      <c r="A301" s="193" t="s">
        <v>26</v>
      </c>
      <c r="B301" s="192">
        <v>720000</v>
      </c>
    </row>
    <row r="302" spans="1:2">
      <c r="A302" s="193" t="s">
        <v>26</v>
      </c>
      <c r="B302" s="192">
        <v>720000</v>
      </c>
    </row>
    <row r="303" spans="1:2">
      <c r="A303" s="193" t="s">
        <v>28</v>
      </c>
      <c r="B303" s="192">
        <v>450000</v>
      </c>
    </row>
    <row r="304" spans="1:2">
      <c r="A304" s="193" t="s">
        <v>30</v>
      </c>
      <c r="B304" s="192">
        <v>13700</v>
      </c>
    </row>
    <row r="305" spans="1:2">
      <c r="A305" s="193" t="s">
        <v>225</v>
      </c>
      <c r="B305" s="192">
        <v>38000</v>
      </c>
    </row>
    <row r="306" spans="1:2">
      <c r="A306" s="193" t="s">
        <v>226</v>
      </c>
      <c r="B306" s="192">
        <v>23000</v>
      </c>
    </row>
    <row r="307" spans="1:2">
      <c r="A307" s="193" t="s">
        <v>30</v>
      </c>
      <c r="B307" s="192">
        <v>35000</v>
      </c>
    </row>
    <row r="308" spans="1:2">
      <c r="A308" s="193" t="s">
        <v>30</v>
      </c>
      <c r="B308" s="192">
        <v>23000</v>
      </c>
    </row>
    <row r="309" spans="1:2">
      <c r="A309" s="193" t="s">
        <v>227</v>
      </c>
      <c r="B309" s="192">
        <v>30000</v>
      </c>
    </row>
    <row r="310" spans="1:2">
      <c r="A310" s="193" t="s">
        <v>228</v>
      </c>
      <c r="B310" s="192">
        <v>16000</v>
      </c>
    </row>
    <row r="311" spans="1:2">
      <c r="A311" s="193" t="s">
        <v>19</v>
      </c>
      <c r="B311" s="192">
        <v>189000</v>
      </c>
    </row>
    <row r="312" spans="1:2">
      <c r="A312" s="193" t="s">
        <v>19</v>
      </c>
      <c r="B312" s="192">
        <v>185000</v>
      </c>
    </row>
    <row r="313" spans="1:2">
      <c r="A313" s="193" t="s">
        <v>229</v>
      </c>
      <c r="B313" s="192">
        <v>50000</v>
      </c>
    </row>
    <row r="314" spans="1:2">
      <c r="A314" s="193" t="s">
        <v>229</v>
      </c>
      <c r="B314" s="192">
        <v>50000</v>
      </c>
    </row>
    <row r="315" spans="1:2">
      <c r="A315" s="193" t="s">
        <v>24</v>
      </c>
      <c r="B315" s="192">
        <v>15000</v>
      </c>
    </row>
    <row r="316" spans="1:2">
      <c r="A316" s="193" t="s">
        <v>26</v>
      </c>
      <c r="B316" s="192">
        <v>960000</v>
      </c>
    </row>
    <row r="317" spans="1:2">
      <c r="A317" s="193" t="s">
        <v>26</v>
      </c>
      <c r="B317" s="192">
        <v>720000</v>
      </c>
    </row>
    <row r="318" spans="1:2">
      <c r="A318" s="193" t="s">
        <v>26</v>
      </c>
      <c r="B318" s="192">
        <v>720000</v>
      </c>
    </row>
    <row r="319" spans="1:2">
      <c r="A319" s="193" t="s">
        <v>28</v>
      </c>
      <c r="B319" s="192">
        <v>450000</v>
      </c>
    </row>
    <row r="320" spans="1:2">
      <c r="A320" s="193" t="s">
        <v>231</v>
      </c>
      <c r="B320" s="192">
        <v>65000</v>
      </c>
    </row>
    <row r="321" spans="1:2">
      <c r="A321" s="193" t="s">
        <v>19</v>
      </c>
      <c r="B321" s="192">
        <v>160000</v>
      </c>
    </row>
    <row r="322" spans="1:2">
      <c r="A322" s="193" t="s">
        <v>19</v>
      </c>
      <c r="B322" s="192">
        <v>156000</v>
      </c>
    </row>
    <row r="323" spans="1:2">
      <c r="A323" s="193" t="s">
        <v>19</v>
      </c>
      <c r="B323" s="192">
        <v>170000</v>
      </c>
    </row>
    <row r="324" spans="1:2">
      <c r="A324" s="193" t="s">
        <v>19</v>
      </c>
      <c r="B324" s="192">
        <v>165000</v>
      </c>
    </row>
    <row r="325" spans="1:2">
      <c r="A325" s="193" t="s">
        <v>19</v>
      </c>
      <c r="B325" s="192">
        <v>173000</v>
      </c>
    </row>
    <row r="326" spans="1:2">
      <c r="A326" s="193" t="s">
        <v>24</v>
      </c>
      <c r="B326" s="192">
        <v>31000</v>
      </c>
    </row>
    <row r="327" spans="1:2">
      <c r="A327" s="193" t="s">
        <v>26</v>
      </c>
      <c r="B327" s="192">
        <v>960000</v>
      </c>
    </row>
    <row r="328" spans="1:2">
      <c r="A328" s="193" t="s">
        <v>26</v>
      </c>
      <c r="B328" s="192">
        <v>720000</v>
      </c>
    </row>
    <row r="329" spans="1:2">
      <c r="A329" s="193" t="s">
        <v>26</v>
      </c>
      <c r="B329" s="192">
        <v>720000</v>
      </c>
    </row>
    <row r="330" spans="1:2">
      <c r="A330" s="193" t="s">
        <v>28</v>
      </c>
      <c r="B330" s="192">
        <v>450000</v>
      </c>
    </row>
    <row r="331" spans="1:2">
      <c r="A331" s="193" t="s">
        <v>40</v>
      </c>
      <c r="B331" s="192">
        <v>450000</v>
      </c>
    </row>
    <row r="332" spans="1:2">
      <c r="A332" s="193" t="s">
        <v>159</v>
      </c>
      <c r="B332" s="192">
        <v>99120</v>
      </c>
    </row>
    <row r="333" spans="1:2">
      <c r="A333" s="193" t="s">
        <v>19</v>
      </c>
      <c r="B333" s="192">
        <v>174000</v>
      </c>
    </row>
    <row r="334" spans="1:2">
      <c r="A334" s="193" t="s">
        <v>252</v>
      </c>
      <c r="B334" s="192">
        <v>28000</v>
      </c>
    </row>
    <row r="335" spans="1:2">
      <c r="A335" s="193" t="s">
        <v>252</v>
      </c>
      <c r="B335" s="192">
        <v>5000</v>
      </c>
    </row>
    <row r="336" spans="1:2">
      <c r="A336" s="193" t="s">
        <v>19</v>
      </c>
      <c r="B336" s="192">
        <v>57000</v>
      </c>
    </row>
    <row r="337" spans="1:2">
      <c r="A337" s="193" t="s">
        <v>159</v>
      </c>
      <c r="B337" s="192">
        <v>225498</v>
      </c>
    </row>
    <row r="338" spans="1:2">
      <c r="A338" s="193" t="s">
        <v>252</v>
      </c>
      <c r="B338" s="192">
        <v>28000</v>
      </c>
    </row>
    <row r="339" spans="1:2">
      <c r="A339" s="193" t="s">
        <v>252</v>
      </c>
      <c r="B339" s="192">
        <v>5000</v>
      </c>
    </row>
    <row r="340" spans="1:2">
      <c r="A340" s="193" t="s">
        <v>19</v>
      </c>
      <c r="B340" s="192">
        <v>185000</v>
      </c>
    </row>
    <row r="341" spans="1:2">
      <c r="A341" s="193" t="s">
        <v>253</v>
      </c>
      <c r="B341" s="192">
        <v>380000</v>
      </c>
    </row>
    <row r="342" spans="1:2">
      <c r="A342" s="193" t="s">
        <v>19</v>
      </c>
      <c r="B342" s="192">
        <v>180000</v>
      </c>
    </row>
    <row r="343" spans="1:2">
      <c r="A343" s="193" t="s">
        <v>19</v>
      </c>
      <c r="B343" s="192">
        <v>191000</v>
      </c>
    </row>
    <row r="344" spans="1:2">
      <c r="A344" s="193" t="s">
        <v>19</v>
      </c>
      <c r="B344" s="192">
        <v>178382</v>
      </c>
    </row>
    <row r="345" spans="1:2">
      <c r="A345" s="193" t="s">
        <v>19</v>
      </c>
      <c r="B345" s="192">
        <v>185000</v>
      </c>
    </row>
    <row r="346" spans="1:2">
      <c r="A346" s="193" t="s">
        <v>24</v>
      </c>
      <c r="B346" s="192">
        <v>29000</v>
      </c>
    </row>
    <row r="347" spans="1:2">
      <c r="A347" s="193" t="s">
        <v>28</v>
      </c>
      <c r="B347" s="192">
        <v>450000</v>
      </c>
    </row>
    <row r="348" spans="1:2">
      <c r="A348" s="193" t="s">
        <v>26</v>
      </c>
      <c r="B348" s="192">
        <v>960000</v>
      </c>
    </row>
    <row r="349" spans="1:2">
      <c r="A349" s="193" t="s">
        <v>26</v>
      </c>
      <c r="B349" s="192">
        <v>720000</v>
      </c>
    </row>
    <row r="350" spans="1:2">
      <c r="A350" s="193" t="s">
        <v>26</v>
      </c>
      <c r="B350" s="192">
        <v>720000</v>
      </c>
    </row>
    <row r="351" spans="1:2">
      <c r="A351" s="193" t="s">
        <v>42</v>
      </c>
      <c r="B351" s="192">
        <v>368000</v>
      </c>
    </row>
    <row r="352" spans="1:2">
      <c r="A352" s="193" t="s">
        <v>30</v>
      </c>
      <c r="B352" s="192">
        <v>25000</v>
      </c>
    </row>
    <row r="353" spans="1:2">
      <c r="A353" s="193" t="s">
        <v>30</v>
      </c>
      <c r="B353" s="192">
        <v>30000</v>
      </c>
    </row>
    <row r="354" spans="1:2">
      <c r="A354" s="193" t="s">
        <v>30</v>
      </c>
      <c r="B354" s="192">
        <v>27000</v>
      </c>
    </row>
    <row r="355" spans="1:2">
      <c r="A355" s="193" t="s">
        <v>30</v>
      </c>
      <c r="B355" s="192">
        <v>17500</v>
      </c>
    </row>
    <row r="356" spans="1:2">
      <c r="A356" s="193" t="s">
        <v>30</v>
      </c>
      <c r="B356" s="192">
        <v>147500</v>
      </c>
    </row>
    <row r="357" spans="1:2">
      <c r="A357" s="193" t="s">
        <v>19</v>
      </c>
      <c r="B357" s="192">
        <v>175000</v>
      </c>
    </row>
    <row r="358" spans="1:2">
      <c r="A358" s="193" t="s">
        <v>19</v>
      </c>
      <c r="B358" s="192">
        <v>168000</v>
      </c>
    </row>
    <row r="359" spans="1:2">
      <c r="A359" s="193" t="s">
        <v>19</v>
      </c>
      <c r="B359" s="192">
        <v>170000</v>
      </c>
    </row>
    <row r="360" spans="1:2">
      <c r="A360" s="193" t="s">
        <v>19</v>
      </c>
      <c r="B360" s="192">
        <v>174000</v>
      </c>
    </row>
    <row r="361" spans="1:2">
      <c r="A361" s="193" t="s">
        <v>19</v>
      </c>
      <c r="B361" s="192">
        <v>172000</v>
      </c>
    </row>
    <row r="362" spans="1:2">
      <c r="A362" s="193" t="s">
        <v>19</v>
      </c>
      <c r="B362" s="192">
        <v>100000</v>
      </c>
    </row>
    <row r="363" spans="1:2">
      <c r="A363" s="193" t="s">
        <v>19</v>
      </c>
      <c r="B363" s="192">
        <v>31000</v>
      </c>
    </row>
    <row r="364" spans="1:2">
      <c r="A364" s="193" t="s">
        <v>34</v>
      </c>
      <c r="B364" s="192">
        <v>160000</v>
      </c>
    </row>
    <row r="365" spans="1:2">
      <c r="A365" s="193" t="s">
        <v>34</v>
      </c>
      <c r="B365" s="192">
        <v>120000</v>
      </c>
    </row>
    <row r="366" spans="1:2">
      <c r="A366" s="193" t="s">
        <v>34</v>
      </c>
      <c r="B366" s="192">
        <v>120000</v>
      </c>
    </row>
    <row r="367" spans="1:2">
      <c r="A367" s="193" t="s">
        <v>34</v>
      </c>
      <c r="B367" s="192">
        <v>40000</v>
      </c>
    </row>
    <row r="368" spans="1:2">
      <c r="A368" s="193" t="s">
        <v>34</v>
      </c>
      <c r="B368" s="192">
        <v>30000</v>
      </c>
    </row>
    <row r="369" spans="1:2">
      <c r="A369" s="193" t="s">
        <v>34</v>
      </c>
      <c r="B369" s="192">
        <v>30000</v>
      </c>
    </row>
    <row r="370" spans="1:2">
      <c r="A370" s="193" t="s">
        <v>26</v>
      </c>
      <c r="B370" s="192">
        <v>960000</v>
      </c>
    </row>
    <row r="371" spans="1:2">
      <c r="A371" s="193" t="s">
        <v>26</v>
      </c>
      <c r="B371" s="192">
        <v>720000</v>
      </c>
    </row>
    <row r="372" spans="1:2">
      <c r="A372" s="193" t="s">
        <v>26</v>
      </c>
      <c r="B372" s="192">
        <v>720000</v>
      </c>
    </row>
    <row r="373" spans="1:2">
      <c r="A373" s="193" t="s">
        <v>28</v>
      </c>
      <c r="B373" s="192">
        <v>570000</v>
      </c>
    </row>
    <row r="374" spans="1:2">
      <c r="A374" s="193" t="s">
        <v>30</v>
      </c>
      <c r="B374" s="192">
        <v>35000</v>
      </c>
    </row>
    <row r="375" spans="1:2">
      <c r="A375" s="193" t="s">
        <v>30</v>
      </c>
      <c r="B375" s="192">
        <v>30000</v>
      </c>
    </row>
    <row r="376" spans="1:2">
      <c r="A376" s="193" t="s">
        <v>30</v>
      </c>
      <c r="B376" s="192">
        <v>3500</v>
      </c>
    </row>
    <row r="377" spans="1:2">
      <c r="A377" s="193" t="s">
        <v>30</v>
      </c>
      <c r="B377" s="192">
        <v>30000</v>
      </c>
    </row>
    <row r="378" spans="1:2">
      <c r="A378" s="193" t="s">
        <v>30</v>
      </c>
      <c r="B378" s="192">
        <v>30000</v>
      </c>
    </row>
    <row r="379" spans="1:2">
      <c r="A379" s="193" t="s">
        <v>30</v>
      </c>
      <c r="B379" s="192">
        <v>30000</v>
      </c>
    </row>
    <row r="380" spans="1:2">
      <c r="A380" s="193" t="s">
        <v>42</v>
      </c>
      <c r="B380" s="192">
        <v>300000</v>
      </c>
    </row>
    <row r="381" spans="1:2">
      <c r="A381" s="193" t="s">
        <v>42</v>
      </c>
      <c r="B381" s="192">
        <v>24000</v>
      </c>
    </row>
    <row r="382" spans="1:2">
      <c r="A382" s="193" t="s">
        <v>42</v>
      </c>
      <c r="B382" s="192">
        <v>48000</v>
      </c>
    </row>
    <row r="383" spans="1:2">
      <c r="A383" s="193" t="s">
        <v>42</v>
      </c>
      <c r="B383" s="192">
        <v>3640000</v>
      </c>
    </row>
    <row r="384" spans="1:2">
      <c r="A384" s="193" t="s">
        <v>30</v>
      </c>
      <c r="B384" s="192">
        <v>30000</v>
      </c>
    </row>
    <row r="385" spans="1:2">
      <c r="A385" s="193" t="s">
        <v>30</v>
      </c>
      <c r="B385" s="192">
        <v>30000</v>
      </c>
    </row>
    <row r="386" spans="1:2">
      <c r="A386" s="193" t="s">
        <v>30</v>
      </c>
      <c r="B386" s="192">
        <v>30000</v>
      </c>
    </row>
    <row r="387" spans="1:2">
      <c r="A387" s="193" t="s">
        <v>39</v>
      </c>
      <c r="B387" s="192">
        <v>30000</v>
      </c>
    </row>
    <row r="388" spans="1:2">
      <c r="A388" s="193" t="s">
        <v>30</v>
      </c>
      <c r="B388" s="192">
        <v>9500</v>
      </c>
    </row>
    <row r="389" spans="1:2">
      <c r="A389" s="193" t="s">
        <v>19</v>
      </c>
      <c r="B389" s="192">
        <v>175000</v>
      </c>
    </row>
    <row r="390" spans="1:2">
      <c r="A390" s="193" t="s">
        <v>258</v>
      </c>
      <c r="B390" s="192">
        <v>326331</v>
      </c>
    </row>
    <row r="391" spans="1:2">
      <c r="A391" s="193" t="s">
        <v>19</v>
      </c>
      <c r="B391" s="192">
        <v>177528</v>
      </c>
    </row>
    <row r="392" spans="1:2">
      <c r="A392" s="193" t="s">
        <v>19</v>
      </c>
      <c r="B392" s="192">
        <v>175000</v>
      </c>
    </row>
    <row r="393" spans="1:2">
      <c r="A393" s="193" t="s">
        <v>265</v>
      </c>
      <c r="B393" s="192">
        <v>30000</v>
      </c>
    </row>
    <row r="394" spans="1:2">
      <c r="A394" s="193" t="s">
        <v>19</v>
      </c>
      <c r="B394" s="192">
        <v>174000</v>
      </c>
    </row>
    <row r="395" spans="1:2">
      <c r="A395" s="193" t="s">
        <v>222</v>
      </c>
      <c r="B395" s="192">
        <v>4000</v>
      </c>
    </row>
    <row r="396" spans="1:2">
      <c r="A396" s="193" t="s">
        <v>271</v>
      </c>
      <c r="B396" s="192">
        <v>140000</v>
      </c>
    </row>
    <row r="397" spans="1:2">
      <c r="A397" s="193" t="s">
        <v>273</v>
      </c>
      <c r="B397" s="192">
        <v>42000</v>
      </c>
    </row>
    <row r="398" spans="1:2">
      <c r="A398" s="193" t="s">
        <v>276</v>
      </c>
      <c r="B398" s="192">
        <v>250000</v>
      </c>
    </row>
    <row r="399" spans="1:2">
      <c r="A399" s="193" t="s">
        <v>19</v>
      </c>
      <c r="B399" s="192">
        <v>175669.25</v>
      </c>
    </row>
    <row r="400" spans="1:2">
      <c r="A400" s="193" t="s">
        <v>24</v>
      </c>
      <c r="B400" s="192">
        <v>21000</v>
      </c>
    </row>
    <row r="401" spans="1:2">
      <c r="A401" s="193" t="s">
        <v>34</v>
      </c>
      <c r="B401" s="192">
        <v>200000</v>
      </c>
    </row>
    <row r="402" spans="1:2">
      <c r="A402" s="193" t="s">
        <v>34</v>
      </c>
      <c r="B402" s="192">
        <v>150000</v>
      </c>
    </row>
    <row r="403" spans="1:2">
      <c r="A403" s="193" t="s">
        <v>34</v>
      </c>
      <c r="B403" s="192">
        <v>150000</v>
      </c>
    </row>
    <row r="404" spans="1:2">
      <c r="A404" s="193" t="s">
        <v>26</v>
      </c>
      <c r="B404" s="192">
        <v>960000</v>
      </c>
    </row>
    <row r="405" spans="1:2">
      <c r="A405" s="193" t="s">
        <v>26</v>
      </c>
      <c r="B405" s="192">
        <v>720000</v>
      </c>
    </row>
    <row r="406" spans="1:2">
      <c r="A406" s="193" t="s">
        <v>26</v>
      </c>
      <c r="B406" s="192">
        <v>720000</v>
      </c>
    </row>
    <row r="407" spans="1:2">
      <c r="A407" s="193" t="s">
        <v>28</v>
      </c>
      <c r="B407" s="192">
        <v>520000</v>
      </c>
    </row>
    <row r="408" spans="1:2">
      <c r="A408" s="193" t="s">
        <v>144</v>
      </c>
      <c r="B408" s="192">
        <v>359471.75</v>
      </c>
    </row>
    <row r="409" spans="1:2">
      <c r="A409" s="193" t="s">
        <v>30</v>
      </c>
      <c r="B409" s="192">
        <v>25000</v>
      </c>
    </row>
    <row r="410" spans="1:2">
      <c r="A410" s="193" t="s">
        <v>30</v>
      </c>
      <c r="B410" s="192">
        <v>25000</v>
      </c>
    </row>
    <row r="411" spans="1:2">
      <c r="A411" s="193" t="s">
        <v>30</v>
      </c>
      <c r="B411" s="192">
        <v>17400</v>
      </c>
    </row>
    <row r="412" spans="1:2">
      <c r="A412" s="193" t="s">
        <v>30</v>
      </c>
      <c r="B412" s="192">
        <v>30700</v>
      </c>
    </row>
    <row r="413" spans="1:2">
      <c r="A413" s="193" t="s">
        <v>286</v>
      </c>
      <c r="B413" s="192">
        <v>125000</v>
      </c>
    </row>
    <row r="414" spans="1:2">
      <c r="A414" s="193" t="s">
        <v>288</v>
      </c>
      <c r="B414" s="192">
        <v>386900</v>
      </c>
    </row>
    <row r="415" spans="1:2">
      <c r="A415" s="193" t="s">
        <v>30</v>
      </c>
      <c r="B415" s="192">
        <v>23000</v>
      </c>
    </row>
    <row r="416" spans="1:2">
      <c r="A416" s="193" t="s">
        <v>30</v>
      </c>
      <c r="B416" s="192">
        <v>22000</v>
      </c>
    </row>
    <row r="417" spans="1:2">
      <c r="A417" s="193" t="s">
        <v>292</v>
      </c>
      <c r="B417" s="192">
        <v>400000</v>
      </c>
    </row>
    <row r="418" spans="1:2">
      <c r="A418" s="193" t="s">
        <v>293</v>
      </c>
      <c r="B418" s="192">
        <v>180000</v>
      </c>
    </row>
    <row r="419" spans="1:2">
      <c r="A419" s="193" t="s">
        <v>228</v>
      </c>
      <c r="B419" s="192">
        <v>15000</v>
      </c>
    </row>
    <row r="420" spans="1:2">
      <c r="A420" s="193" t="s">
        <v>19</v>
      </c>
      <c r="B420" s="192">
        <v>170000</v>
      </c>
    </row>
    <row r="421" spans="1:2">
      <c r="A421" s="193" t="s">
        <v>19</v>
      </c>
      <c r="B421" s="192">
        <v>170000</v>
      </c>
    </row>
    <row r="422" spans="1:2">
      <c r="A422" s="193" t="s">
        <v>19</v>
      </c>
      <c r="B422" s="192">
        <v>174000</v>
      </c>
    </row>
    <row r="423" spans="1:2">
      <c r="A423" s="193" t="s">
        <v>19</v>
      </c>
      <c r="B423" s="192">
        <v>170000</v>
      </c>
    </row>
    <row r="424" spans="1:2">
      <c r="A424" s="193" t="s">
        <v>19</v>
      </c>
      <c r="B424" s="192">
        <v>170000</v>
      </c>
    </row>
    <row r="425" spans="1:2">
      <c r="A425" s="193" t="s">
        <v>19</v>
      </c>
      <c r="B425" s="192">
        <v>108000</v>
      </c>
    </row>
    <row r="426" spans="1:2">
      <c r="A426" s="193" t="s">
        <v>24</v>
      </c>
      <c r="B426" s="192">
        <v>28000</v>
      </c>
    </row>
    <row r="427" spans="1:2">
      <c r="A427" s="193" t="s">
        <v>26</v>
      </c>
      <c r="B427" s="192">
        <v>960000</v>
      </c>
    </row>
    <row r="428" spans="1:2">
      <c r="A428" s="193" t="s">
        <v>26</v>
      </c>
      <c r="B428" s="192">
        <v>720000</v>
      </c>
    </row>
    <row r="429" spans="1:2">
      <c r="A429" s="193" t="s">
        <v>26</v>
      </c>
      <c r="B429" s="192">
        <v>720000</v>
      </c>
    </row>
    <row r="430" spans="1:2">
      <c r="A430" s="193" t="s">
        <v>28</v>
      </c>
      <c r="B430" s="192">
        <v>550000</v>
      </c>
    </row>
    <row r="431" spans="1:2">
      <c r="A431" s="193" t="s">
        <v>337</v>
      </c>
      <c r="B431" s="192">
        <v>130000</v>
      </c>
    </row>
    <row r="432" spans="1:2">
      <c r="A432" s="193" t="s">
        <v>340</v>
      </c>
      <c r="B432" s="192">
        <v>80000</v>
      </c>
    </row>
    <row r="433" spans="1:2">
      <c r="A433" s="193" t="s">
        <v>30</v>
      </c>
      <c r="B433" s="192">
        <v>28500</v>
      </c>
    </row>
    <row r="434" spans="1:2">
      <c r="A434" s="193" t="s">
        <v>30</v>
      </c>
      <c r="B434" s="192">
        <v>30000</v>
      </c>
    </row>
    <row r="435" spans="1:2">
      <c r="A435" s="193" t="s">
        <v>343</v>
      </c>
      <c r="B435" s="192">
        <v>350000</v>
      </c>
    </row>
    <row r="436" spans="1:2">
      <c r="A436" s="193" t="s">
        <v>30</v>
      </c>
      <c r="B436" s="192">
        <v>20400</v>
      </c>
    </row>
    <row r="437" spans="1:2">
      <c r="A437" s="193" t="s">
        <v>39</v>
      </c>
      <c r="B437" s="192">
        <v>61100</v>
      </c>
    </row>
    <row r="438" spans="1:2">
      <c r="A438" s="193" t="s">
        <v>19</v>
      </c>
      <c r="B438" s="192">
        <v>65500</v>
      </c>
    </row>
    <row r="439" spans="1:2">
      <c r="A439" s="193" t="s">
        <v>19</v>
      </c>
      <c r="B439" s="192">
        <v>170000</v>
      </c>
    </row>
    <row r="440" spans="1:2">
      <c r="A440" s="193" t="s">
        <v>19</v>
      </c>
      <c r="B440" s="192">
        <v>160000</v>
      </c>
    </row>
    <row r="441" spans="1:2">
      <c r="A441" s="193" t="s">
        <v>19</v>
      </c>
      <c r="B441" s="192">
        <v>168000</v>
      </c>
    </row>
    <row r="442" spans="1:2">
      <c r="A442" s="193" t="s">
        <v>252</v>
      </c>
      <c r="B442" s="192">
        <v>5000</v>
      </c>
    </row>
    <row r="443" spans="1:2">
      <c r="A443" s="193" t="s">
        <v>19</v>
      </c>
      <c r="B443" s="192">
        <v>170759</v>
      </c>
    </row>
    <row r="444" spans="1:2">
      <c r="A444" s="193" t="s">
        <v>258</v>
      </c>
      <c r="B444" s="192">
        <v>659282</v>
      </c>
    </row>
    <row r="445" spans="1:2">
      <c r="A445" s="193" t="s">
        <v>252</v>
      </c>
      <c r="B445" s="192">
        <v>5000</v>
      </c>
    </row>
    <row r="446" spans="1:2">
      <c r="A446" s="193" t="s">
        <v>19</v>
      </c>
      <c r="B446" s="192">
        <v>171000</v>
      </c>
    </row>
    <row r="447" spans="1:2">
      <c r="A447" s="193" t="s">
        <v>252</v>
      </c>
      <c r="B447" s="192">
        <v>30000</v>
      </c>
    </row>
    <row r="448" spans="1:2">
      <c r="A448" s="193" t="s">
        <v>24</v>
      </c>
      <c r="B448" s="192">
        <v>28000</v>
      </c>
    </row>
    <row r="449" spans="1:2">
      <c r="A449" s="193" t="s">
        <v>26</v>
      </c>
      <c r="B449" s="192">
        <v>80000</v>
      </c>
    </row>
    <row r="450" spans="1:2">
      <c r="A450" s="193" t="s">
        <v>26</v>
      </c>
      <c r="B450" s="192">
        <v>60000</v>
      </c>
    </row>
    <row r="451" spans="1:2">
      <c r="A451" s="193" t="s">
        <v>26</v>
      </c>
      <c r="B451" s="192">
        <v>960000</v>
      </c>
    </row>
    <row r="452" spans="1:2">
      <c r="A452" s="193" t="s">
        <v>26</v>
      </c>
      <c r="B452" s="192">
        <v>720000</v>
      </c>
    </row>
    <row r="453" spans="1:2">
      <c r="A453" s="193" t="s">
        <v>26</v>
      </c>
      <c r="B453" s="192">
        <v>720000</v>
      </c>
    </row>
    <row r="454" spans="1:2">
      <c r="A454" s="193" t="s">
        <v>28</v>
      </c>
      <c r="B454" s="192">
        <v>500000</v>
      </c>
    </row>
    <row r="455" spans="1:2">
      <c r="A455" s="193" t="s">
        <v>382</v>
      </c>
      <c r="B455" s="192">
        <v>375000</v>
      </c>
    </row>
    <row r="456" spans="1:2">
      <c r="A456" s="193" t="s">
        <v>30</v>
      </c>
      <c r="B456" s="192">
        <v>103500</v>
      </c>
    </row>
    <row r="457" spans="1:2">
      <c r="A457" s="193" t="s">
        <v>39</v>
      </c>
      <c r="B457" s="192">
        <v>255500</v>
      </c>
    </row>
    <row r="458" spans="1:2">
      <c r="A458" s="193" t="s">
        <v>41</v>
      </c>
      <c r="B458" s="192">
        <v>280000</v>
      </c>
    </row>
    <row r="459" spans="1:2">
      <c r="A459" s="193" t="s">
        <v>30</v>
      </c>
      <c r="B459" s="192">
        <v>30000</v>
      </c>
    </row>
    <row r="460" spans="1:2">
      <c r="A460" s="193" t="s">
        <v>39</v>
      </c>
      <c r="B460" s="192">
        <v>31000</v>
      </c>
    </row>
    <row r="461" spans="1:2">
      <c r="A461" s="193" t="s">
        <v>19</v>
      </c>
      <c r="B461" s="192">
        <v>148500</v>
      </c>
    </row>
    <row r="462" spans="1:2">
      <c r="A462" s="193" t="s">
        <v>388</v>
      </c>
      <c r="B462" s="192">
        <v>5000</v>
      </c>
    </row>
    <row r="463" spans="1:2">
      <c r="A463" s="193" t="s">
        <v>388</v>
      </c>
      <c r="B463" s="192">
        <v>30000</v>
      </c>
    </row>
    <row r="464" spans="1:2">
      <c r="A464" s="193" t="s">
        <v>388</v>
      </c>
      <c r="B464" s="192">
        <v>5000</v>
      </c>
    </row>
    <row r="465" spans="1:2">
      <c r="A465" s="193" t="s">
        <v>258</v>
      </c>
      <c r="B465" s="192">
        <v>706491</v>
      </c>
    </row>
    <row r="466" spans="1:2">
      <c r="A466" s="193" t="s">
        <v>24</v>
      </c>
      <c r="B466" s="192">
        <v>23000</v>
      </c>
    </row>
    <row r="467" spans="1:2">
      <c r="A467" s="193" t="s">
        <v>26</v>
      </c>
      <c r="B467" s="192">
        <v>960000</v>
      </c>
    </row>
    <row r="468" spans="1:2">
      <c r="A468" s="193" t="s">
        <v>26</v>
      </c>
      <c r="B468" s="192">
        <v>720000</v>
      </c>
    </row>
    <row r="469" spans="1:2">
      <c r="A469" s="193" t="s">
        <v>26</v>
      </c>
      <c r="B469" s="192">
        <v>720000</v>
      </c>
    </row>
    <row r="470" spans="1:2">
      <c r="A470" s="193" t="s">
        <v>28</v>
      </c>
      <c r="B470" s="192">
        <v>230000</v>
      </c>
    </row>
    <row r="471" spans="1:2">
      <c r="A471" s="193" t="s">
        <v>391</v>
      </c>
      <c r="B471" s="192">
        <v>650000</v>
      </c>
    </row>
    <row r="472" spans="1:2">
      <c r="A472" s="193" t="s">
        <v>393</v>
      </c>
      <c r="B472" s="192">
        <v>120000</v>
      </c>
    </row>
    <row r="473" spans="1:2">
      <c r="A473" s="193" t="s">
        <v>395</v>
      </c>
      <c r="B473" s="192">
        <v>452226.56</v>
      </c>
    </row>
    <row r="474" spans="1:2">
      <c r="A474" s="193" t="s">
        <v>19</v>
      </c>
      <c r="B474" s="192">
        <v>170149.44</v>
      </c>
    </row>
    <row r="475" spans="1:2">
      <c r="A475" s="193" t="s">
        <v>19</v>
      </c>
      <c r="B475" s="192">
        <v>170000</v>
      </c>
    </row>
    <row r="476" spans="1:2">
      <c r="A476" s="193" t="s">
        <v>19</v>
      </c>
      <c r="B476" s="192">
        <v>170000</v>
      </c>
    </row>
    <row r="477" spans="1:2">
      <c r="A477" s="193" t="s">
        <v>19</v>
      </c>
      <c r="B477" s="192">
        <v>169000</v>
      </c>
    </row>
    <row r="478" spans="1:2">
      <c r="A478" s="193" t="s">
        <v>19</v>
      </c>
      <c r="B478" s="192">
        <v>168518</v>
      </c>
    </row>
    <row r="479" spans="1:2">
      <c r="A479" s="193" t="s">
        <v>24</v>
      </c>
      <c r="B479" s="192">
        <v>28000</v>
      </c>
    </row>
    <row r="480" spans="1:2">
      <c r="A480" s="193" t="s">
        <v>26</v>
      </c>
      <c r="B480" s="192">
        <v>960000</v>
      </c>
    </row>
    <row r="481" spans="1:2">
      <c r="A481" s="193" t="s">
        <v>26</v>
      </c>
      <c r="B481" s="192">
        <v>720000</v>
      </c>
    </row>
    <row r="482" spans="1:2">
      <c r="A482" s="193" t="s">
        <v>26</v>
      </c>
      <c r="B482" s="192">
        <v>720000</v>
      </c>
    </row>
    <row r="483" spans="1:2">
      <c r="A483" s="193" t="s">
        <v>28</v>
      </c>
      <c r="B483" s="192">
        <v>465000</v>
      </c>
    </row>
    <row r="484" spans="1:2">
      <c r="A484" s="193" t="s">
        <v>405</v>
      </c>
      <c r="B484" s="192">
        <v>1600000</v>
      </c>
    </row>
    <row r="485" spans="1:2">
      <c r="A485" s="193" t="s">
        <v>407</v>
      </c>
      <c r="B485" s="192">
        <v>80324</v>
      </c>
    </row>
    <row r="486" spans="1:2">
      <c r="A486" s="193" t="s">
        <v>19</v>
      </c>
      <c r="B486" s="192">
        <v>160000</v>
      </c>
    </row>
    <row r="487" spans="1:2">
      <c r="A487" s="193" t="s">
        <v>19</v>
      </c>
      <c r="B487" s="192">
        <v>165500</v>
      </c>
    </row>
    <row r="488" spans="1:2">
      <c r="A488" s="193" t="s">
        <v>19</v>
      </c>
      <c r="B488" s="192">
        <v>162000</v>
      </c>
    </row>
    <row r="489" spans="1:2">
      <c r="A489" s="193" t="s">
        <v>252</v>
      </c>
      <c r="B489" s="192">
        <v>8000</v>
      </c>
    </row>
    <row r="490" spans="1:2">
      <c r="A490" s="193" t="s">
        <v>252</v>
      </c>
      <c r="B490" s="192">
        <v>8000</v>
      </c>
    </row>
    <row r="491" spans="1:2">
      <c r="A491" s="193" t="s">
        <v>624</v>
      </c>
      <c r="B491" s="192">
        <v>825000</v>
      </c>
    </row>
    <row r="492" spans="1:2">
      <c r="A492" s="193" t="s">
        <v>252</v>
      </c>
      <c r="B492" s="192">
        <v>12000</v>
      </c>
    </row>
    <row r="493" spans="1:2">
      <c r="A493" s="193" t="s">
        <v>19</v>
      </c>
      <c r="B493" s="192">
        <v>164000</v>
      </c>
    </row>
    <row r="494" spans="1:2">
      <c r="A494" s="193" t="s">
        <v>19</v>
      </c>
      <c r="B494" s="192">
        <v>160000</v>
      </c>
    </row>
    <row r="495" spans="1:2">
      <c r="A495" s="193" t="s">
        <v>252</v>
      </c>
      <c r="B495" s="192">
        <v>10000</v>
      </c>
    </row>
    <row r="496" spans="1:2">
      <c r="A496" s="193" t="s">
        <v>19</v>
      </c>
      <c r="B496" s="192">
        <v>164500</v>
      </c>
    </row>
    <row r="497" spans="1:2">
      <c r="A497" s="193" t="s">
        <v>166</v>
      </c>
      <c r="B497" s="192">
        <v>45000</v>
      </c>
    </row>
    <row r="498" spans="1:2">
      <c r="A498" s="193" t="s">
        <v>214</v>
      </c>
      <c r="B498" s="192">
        <v>300000</v>
      </c>
    </row>
    <row r="499" spans="1:2">
      <c r="A499" s="193" t="s">
        <v>26</v>
      </c>
      <c r="B499" s="192">
        <v>2400000</v>
      </c>
    </row>
    <row r="500" spans="1:2">
      <c r="A500" s="193" t="s">
        <v>504</v>
      </c>
      <c r="B500" s="192">
        <v>465000</v>
      </c>
    </row>
    <row r="501" spans="1:2">
      <c r="A501" s="193" t="s">
        <v>30</v>
      </c>
      <c r="B501" s="192">
        <v>26400</v>
      </c>
    </row>
    <row r="502" spans="1:2">
      <c r="A502" s="193" t="s">
        <v>30</v>
      </c>
      <c r="B502" s="192">
        <v>17900</v>
      </c>
    </row>
    <row r="503" spans="1:2">
      <c r="A503" s="193" t="s">
        <v>30</v>
      </c>
      <c r="B503" s="192">
        <v>27000</v>
      </c>
    </row>
    <row r="504" spans="1:2">
      <c r="A504" s="193" t="s">
        <v>30</v>
      </c>
      <c r="B504" s="192">
        <v>30000</v>
      </c>
    </row>
    <row r="505" spans="1:2">
      <c r="A505" s="193" t="s">
        <v>30</v>
      </c>
      <c r="B505" s="192">
        <v>26000</v>
      </c>
    </row>
    <row r="506" spans="1:2">
      <c r="A506" s="193" t="s">
        <v>30</v>
      </c>
      <c r="B506" s="192">
        <v>28000</v>
      </c>
    </row>
    <row r="507" spans="1:2">
      <c r="A507" s="193" t="s">
        <v>30</v>
      </c>
      <c r="B507" s="192">
        <v>30000</v>
      </c>
    </row>
    <row r="508" spans="1:2">
      <c r="A508" s="193" t="s">
        <v>30</v>
      </c>
      <c r="B508" s="192">
        <v>27500</v>
      </c>
    </row>
    <row r="509" spans="1:2">
      <c r="A509" s="193" t="s">
        <v>30</v>
      </c>
      <c r="B509" s="192">
        <v>30000</v>
      </c>
    </row>
    <row r="510" spans="1:2">
      <c r="A510" s="193" t="s">
        <v>515</v>
      </c>
      <c r="B510" s="192">
        <v>380000</v>
      </c>
    </row>
    <row r="511" spans="1:2">
      <c r="A511" s="193" t="s">
        <v>19</v>
      </c>
      <c r="B511" s="192">
        <v>165000</v>
      </c>
    </row>
    <row r="512" spans="1:2">
      <c r="A512" s="193" t="s">
        <v>19</v>
      </c>
      <c r="B512" s="192">
        <v>163000</v>
      </c>
    </row>
    <row r="513" spans="1:2">
      <c r="A513" s="193" t="s">
        <v>19</v>
      </c>
      <c r="B513" s="192">
        <v>159000</v>
      </c>
    </row>
    <row r="514" spans="1:2">
      <c r="A514" s="193" t="s">
        <v>19</v>
      </c>
      <c r="B514" s="192">
        <v>154000</v>
      </c>
    </row>
    <row r="515" spans="1:2">
      <c r="A515" s="193" t="s">
        <v>252</v>
      </c>
      <c r="B515" s="192">
        <v>5000</v>
      </c>
    </row>
    <row r="516" spans="1:2">
      <c r="A516" s="193" t="s">
        <v>526</v>
      </c>
      <c r="B516" s="192">
        <v>265500</v>
      </c>
    </row>
    <row r="517" spans="1:2">
      <c r="A517" s="193" t="s">
        <v>19</v>
      </c>
      <c r="B517" s="192">
        <v>144000</v>
      </c>
    </row>
    <row r="518" spans="1:2">
      <c r="A518" s="193" t="s">
        <v>19</v>
      </c>
      <c r="B518" s="192">
        <v>153000</v>
      </c>
    </row>
    <row r="519" spans="1:2">
      <c r="A519" s="193" t="s">
        <v>166</v>
      </c>
      <c r="B519" s="192">
        <v>45000</v>
      </c>
    </row>
    <row r="520" spans="1:2">
      <c r="A520" s="193" t="s">
        <v>26</v>
      </c>
      <c r="B520" s="192">
        <v>2400000</v>
      </c>
    </row>
    <row r="521" spans="1:2">
      <c r="A521" s="193" t="s">
        <v>504</v>
      </c>
      <c r="B521" s="192">
        <v>635000</v>
      </c>
    </row>
    <row r="522" spans="1:2">
      <c r="A522" s="193" t="s">
        <v>30</v>
      </c>
      <c r="B522" s="192">
        <v>93000</v>
      </c>
    </row>
    <row r="523" spans="1:2">
      <c r="A523" s="193" t="s">
        <v>19</v>
      </c>
      <c r="B523" s="192">
        <v>168500</v>
      </c>
    </row>
    <row r="524" spans="1:2">
      <c r="A524" s="193" t="s">
        <v>19</v>
      </c>
      <c r="B524" s="192">
        <v>167000</v>
      </c>
    </row>
    <row r="525" spans="1:2">
      <c r="A525" s="193" t="s">
        <v>19</v>
      </c>
      <c r="B525" s="192">
        <v>160000</v>
      </c>
    </row>
    <row r="526" spans="1:2">
      <c r="A526" s="193" t="s">
        <v>19</v>
      </c>
      <c r="B526" s="192">
        <v>170000</v>
      </c>
    </row>
    <row r="527" spans="1:2">
      <c r="A527" s="193" t="s">
        <v>630</v>
      </c>
      <c r="B527" s="192">
        <v>6000</v>
      </c>
    </row>
    <row r="528" spans="1:2">
      <c r="A528" s="193" t="s">
        <v>19</v>
      </c>
      <c r="B528" s="192">
        <v>168000</v>
      </c>
    </row>
    <row r="529" spans="1:2">
      <c r="A529" s="193" t="s">
        <v>166</v>
      </c>
      <c r="B529" s="192">
        <v>45000</v>
      </c>
    </row>
    <row r="530" spans="1:2">
      <c r="A530" s="193" t="s">
        <v>26</v>
      </c>
      <c r="B530" s="192">
        <v>2400000</v>
      </c>
    </row>
    <row r="531" spans="1:2">
      <c r="A531" s="193" t="s">
        <v>504</v>
      </c>
      <c r="B531" s="192">
        <v>465000</v>
      </c>
    </row>
    <row r="532" spans="1:2">
      <c r="A532" s="193" t="s">
        <v>30</v>
      </c>
      <c r="B532" s="192">
        <v>34700</v>
      </c>
    </row>
    <row r="533" spans="1:2">
      <c r="A533" s="193" t="s">
        <v>30</v>
      </c>
      <c r="B533" s="192">
        <v>35000</v>
      </c>
    </row>
    <row r="534" spans="1:2">
      <c r="A534" s="193" t="s">
        <v>639</v>
      </c>
      <c r="B534" s="192">
        <v>640000</v>
      </c>
    </row>
    <row r="535" spans="1:2">
      <c r="A535" s="193" t="s">
        <v>640</v>
      </c>
      <c r="B535" s="192">
        <v>450000</v>
      </c>
    </row>
    <row r="536" spans="1:2">
      <c r="A536" s="193" t="s">
        <v>19</v>
      </c>
      <c r="B536" s="192">
        <v>170000</v>
      </c>
    </row>
    <row r="537" spans="1:2">
      <c r="A537" s="193" t="s">
        <v>19</v>
      </c>
      <c r="B537" s="192">
        <v>167000</v>
      </c>
    </row>
    <row r="538" spans="1:2">
      <c r="A538" s="193" t="s">
        <v>19</v>
      </c>
      <c r="B538" s="192">
        <v>166677</v>
      </c>
    </row>
    <row r="539" spans="1:2">
      <c r="A539" s="193" t="s">
        <v>252</v>
      </c>
      <c r="B539" s="192">
        <v>5000</v>
      </c>
    </row>
    <row r="540" spans="1:2">
      <c r="A540" s="193" t="s">
        <v>19</v>
      </c>
      <c r="B540" s="192">
        <v>160000</v>
      </c>
    </row>
    <row r="541" spans="1:2">
      <c r="A541" s="193" t="s">
        <v>526</v>
      </c>
      <c r="B541" s="192">
        <v>648823</v>
      </c>
    </row>
    <row r="542" spans="1:2">
      <c r="A542" s="193" t="s">
        <v>252</v>
      </c>
      <c r="B542" s="192">
        <v>5000</v>
      </c>
    </row>
    <row r="543" spans="1:2">
      <c r="A543" s="193" t="s">
        <v>19</v>
      </c>
      <c r="B543" s="192">
        <v>168000</v>
      </c>
    </row>
    <row r="544" spans="1:2">
      <c r="A544" s="193" t="s">
        <v>19</v>
      </c>
      <c r="B544" s="192">
        <v>170600</v>
      </c>
    </row>
    <row r="545" spans="1:2">
      <c r="A545" s="193" t="s">
        <v>166</v>
      </c>
      <c r="B545" s="192">
        <v>46500</v>
      </c>
    </row>
    <row r="546" spans="1:2">
      <c r="A546" s="193" t="s">
        <v>214</v>
      </c>
      <c r="B546" s="192">
        <v>400000</v>
      </c>
    </row>
    <row r="547" spans="1:2">
      <c r="A547" s="193" t="s">
        <v>214</v>
      </c>
      <c r="B547" s="192">
        <v>400000</v>
      </c>
    </row>
    <row r="548" spans="1:2">
      <c r="A548" s="193" t="s">
        <v>26</v>
      </c>
      <c r="B548" s="192">
        <v>2400000</v>
      </c>
    </row>
    <row r="549" spans="1:2">
      <c r="A549" s="193" t="s">
        <v>504</v>
      </c>
      <c r="B549" s="192">
        <v>500000</v>
      </c>
    </row>
    <row r="550" spans="1:2">
      <c r="A550" s="193" t="s">
        <v>673</v>
      </c>
      <c r="B550" s="192">
        <v>10000</v>
      </c>
    </row>
    <row r="551" spans="1:2">
      <c r="A551" s="193" t="s">
        <v>675</v>
      </c>
      <c r="B551" s="192">
        <v>25000</v>
      </c>
    </row>
    <row r="552" spans="1:2">
      <c r="A552" s="193" t="s">
        <v>30</v>
      </c>
      <c r="B552" s="192">
        <v>30000</v>
      </c>
    </row>
    <row r="553" spans="1:2">
      <c r="A553" s="193" t="s">
        <v>678</v>
      </c>
      <c r="B553" s="192">
        <v>861400</v>
      </c>
    </row>
    <row r="554" spans="1:2">
      <c r="A554" s="193" t="s">
        <v>681</v>
      </c>
      <c r="B554" s="192">
        <v>400000</v>
      </c>
    </row>
    <row r="555" spans="1:2">
      <c r="A555" s="193" t="s">
        <v>30</v>
      </c>
      <c r="B555" s="192">
        <v>23500</v>
      </c>
    </row>
    <row r="556" spans="1:2">
      <c r="A556" s="193" t="s">
        <v>30</v>
      </c>
      <c r="B556" s="192">
        <v>40000</v>
      </c>
    </row>
    <row r="557" spans="1:2">
      <c r="A557" s="193" t="s">
        <v>684</v>
      </c>
      <c r="B557" s="192">
        <v>290000</v>
      </c>
    </row>
    <row r="558" spans="1:2">
      <c r="A558" s="193" t="s">
        <v>686</v>
      </c>
      <c r="B558" s="192">
        <v>1440000</v>
      </c>
    </row>
    <row r="559" spans="1:2">
      <c r="A559" s="193" t="s">
        <v>688</v>
      </c>
      <c r="B559" s="192">
        <v>1440000</v>
      </c>
    </row>
    <row r="560" spans="1:2">
      <c r="A560" s="193" t="s">
        <v>751</v>
      </c>
      <c r="B560" s="192">
        <v>21000</v>
      </c>
    </row>
    <row r="561" spans="1:2">
      <c r="A561" s="193" t="s">
        <v>751</v>
      </c>
      <c r="B561" s="192">
        <v>16500</v>
      </c>
    </row>
    <row r="562" spans="1:2">
      <c r="A562" s="193" t="s">
        <v>751</v>
      </c>
      <c r="B562" s="192">
        <v>18000</v>
      </c>
    </row>
    <row r="563" spans="1:2">
      <c r="A563" s="193" t="s">
        <v>751</v>
      </c>
      <c r="B563" s="192">
        <v>63400</v>
      </c>
    </row>
    <row r="564" spans="1:2">
      <c r="A564" s="193" t="s">
        <v>751</v>
      </c>
      <c r="B564" s="192">
        <v>36000</v>
      </c>
    </row>
    <row r="565" spans="1:2">
      <c r="A565" s="193" t="s">
        <v>751</v>
      </c>
      <c r="B565" s="192">
        <v>16500</v>
      </c>
    </row>
    <row r="566" spans="1:2">
      <c r="A566" s="193" t="s">
        <v>751</v>
      </c>
      <c r="B566" s="192">
        <v>68010</v>
      </c>
    </row>
    <row r="567" spans="1:2">
      <c r="A567" s="193" t="s">
        <v>751</v>
      </c>
      <c r="B567" s="192">
        <v>16500</v>
      </c>
    </row>
    <row r="568" spans="1:2">
      <c r="A568" s="193" t="s">
        <v>751</v>
      </c>
      <c r="B568" s="192">
        <v>21000</v>
      </c>
    </row>
    <row r="569" spans="1:2">
      <c r="A569" s="193" t="s">
        <v>751</v>
      </c>
      <c r="B569" s="192">
        <v>15000</v>
      </c>
    </row>
    <row r="570" spans="1:2">
      <c r="A570" s="193" t="s">
        <v>751</v>
      </c>
      <c r="B570" s="192">
        <v>63560</v>
      </c>
    </row>
    <row r="571" spans="1:2">
      <c r="A571" s="193" t="s">
        <v>751</v>
      </c>
      <c r="B571" s="192">
        <v>57990</v>
      </c>
    </row>
    <row r="572" spans="1:2">
      <c r="A572" s="193" t="s">
        <v>751</v>
      </c>
      <c r="B572" s="192">
        <v>21000</v>
      </c>
    </row>
    <row r="573" spans="1:2">
      <c r="A573" s="193" t="s">
        <v>751</v>
      </c>
      <c r="B573" s="192">
        <v>20500</v>
      </c>
    </row>
    <row r="574" spans="1:2">
      <c r="A574" s="193" t="s">
        <v>751</v>
      </c>
      <c r="B574" s="192">
        <v>20000</v>
      </c>
    </row>
    <row r="575" spans="1:2">
      <c r="A575" s="193" t="s">
        <v>751</v>
      </c>
      <c r="B575" s="192">
        <v>32500</v>
      </c>
    </row>
    <row r="576" spans="1:2">
      <c r="A576" s="193" t="s">
        <v>751</v>
      </c>
      <c r="B576" s="192">
        <v>21000</v>
      </c>
    </row>
    <row r="577" spans="1:2">
      <c r="A577" s="193" t="s">
        <v>751</v>
      </c>
      <c r="B577" s="192">
        <v>21000</v>
      </c>
    </row>
    <row r="578" spans="1:2">
      <c r="A578" s="193" t="s">
        <v>751</v>
      </c>
      <c r="B578" s="192">
        <v>15000</v>
      </c>
    </row>
    <row r="579" spans="1:2">
      <c r="A579" s="193" t="s">
        <v>751</v>
      </c>
      <c r="B579" s="192">
        <v>21000</v>
      </c>
    </row>
    <row r="580" spans="1:2">
      <c r="A580" s="193" t="s">
        <v>751</v>
      </c>
      <c r="B580" s="192">
        <v>35500</v>
      </c>
    </row>
    <row r="581" spans="1:2">
      <c r="A581" s="193" t="s">
        <v>751</v>
      </c>
      <c r="B581" s="192">
        <v>20500</v>
      </c>
    </row>
    <row r="582" spans="1:2">
      <c r="A582" s="193" t="s">
        <v>751</v>
      </c>
      <c r="B582" s="192">
        <v>23500</v>
      </c>
    </row>
    <row r="583" spans="1:2">
      <c r="A583" s="193" t="s">
        <v>751</v>
      </c>
      <c r="B583" s="192">
        <v>21500</v>
      </c>
    </row>
    <row r="584" spans="1:2">
      <c r="A584" s="193" t="s">
        <v>751</v>
      </c>
      <c r="B584" s="192">
        <v>20000</v>
      </c>
    </row>
    <row r="585" spans="1:2">
      <c r="A585" s="193" t="s">
        <v>751</v>
      </c>
      <c r="B585" s="192">
        <v>21500</v>
      </c>
    </row>
    <row r="586" spans="1:2">
      <c r="A586" s="193" t="s">
        <v>751</v>
      </c>
      <c r="B586" s="192">
        <v>127340</v>
      </c>
    </row>
    <row r="587" spans="1:2">
      <c r="A587" s="193" t="s">
        <v>751</v>
      </c>
      <c r="B587" s="192">
        <v>21500</v>
      </c>
    </row>
    <row r="588" spans="1:2">
      <c r="A588" s="193" t="s">
        <v>751</v>
      </c>
      <c r="B588" s="192">
        <v>94000</v>
      </c>
    </row>
  </sheetData>
  <mergeCells count="3">
    <mergeCell ref="A1:E1"/>
    <mergeCell ref="G1:K1"/>
    <mergeCell ref="M1:Q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60.5" bestFit="1" customWidth="1"/>
    <col min="2" max="2" width="18.1640625" bestFit="1" customWidth="1"/>
  </cols>
  <sheetData>
    <row r="1" spans="1:2">
      <c r="A1" s="32" t="s">
        <v>94</v>
      </c>
      <c r="B1" t="s">
        <v>116</v>
      </c>
    </row>
    <row r="2" spans="1:2">
      <c r="A2" s="33" t="s">
        <v>91</v>
      </c>
      <c r="B2" s="46">
        <v>1059410.3399999999</v>
      </c>
    </row>
    <row r="3" spans="1:2">
      <c r="A3" s="33" t="s">
        <v>92</v>
      </c>
      <c r="B3" s="46">
        <v>15356333</v>
      </c>
    </row>
    <row r="4" spans="1:2">
      <c r="A4" s="33" t="s">
        <v>61</v>
      </c>
      <c r="B4" s="46">
        <v>6943667</v>
      </c>
    </row>
    <row r="5" spans="1:2">
      <c r="A5" s="33" t="s">
        <v>93</v>
      </c>
      <c r="B5" s="46">
        <v>17885000</v>
      </c>
    </row>
    <row r="6" spans="1:2">
      <c r="A6" s="33" t="s">
        <v>95</v>
      </c>
      <c r="B6" s="46">
        <v>41244410.340000004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32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49.1640625" customWidth="1"/>
    <col min="2" max="2" width="18.1640625" customWidth="1"/>
    <col min="3" max="3" width="11.5" customWidth="1"/>
    <col min="4" max="4" width="19.83203125" customWidth="1"/>
    <col min="5" max="5" width="8.5" customWidth="1"/>
    <col min="6" max="6" width="11.5" customWidth="1"/>
    <col min="7" max="7" width="13.83203125" bestFit="1" customWidth="1"/>
    <col min="8" max="8" width="11.1640625" bestFit="1" customWidth="1"/>
    <col min="9" max="9" width="20.1640625" bestFit="1" customWidth="1"/>
    <col min="10" max="10" width="10.33203125" bestFit="1" customWidth="1"/>
    <col min="11" max="11" width="11.5" bestFit="1" customWidth="1"/>
  </cols>
  <sheetData>
    <row r="1" spans="1:2">
      <c r="A1" s="204" t="s">
        <v>118</v>
      </c>
      <c r="B1" s="205"/>
    </row>
    <row r="2" spans="1:2">
      <c r="A2" s="41" t="s">
        <v>94</v>
      </c>
      <c r="B2" s="40" t="s">
        <v>116</v>
      </c>
    </row>
    <row r="3" spans="1:2">
      <c r="A3" s="42" t="s">
        <v>97</v>
      </c>
      <c r="B3" s="43">
        <v>6943667</v>
      </c>
    </row>
    <row r="4" spans="1:2">
      <c r="A4" s="44" t="s">
        <v>36</v>
      </c>
      <c r="B4" s="43">
        <v>80667</v>
      </c>
    </row>
    <row r="5" spans="1:2">
      <c r="A5" s="44" t="s">
        <v>42</v>
      </c>
      <c r="B5" s="43">
        <v>1061000</v>
      </c>
    </row>
    <row r="6" spans="1:2">
      <c r="A6" s="44" t="s">
        <v>28</v>
      </c>
      <c r="B6" s="43">
        <v>2510000</v>
      </c>
    </row>
    <row r="7" spans="1:2">
      <c r="A7" s="44" t="s">
        <v>49</v>
      </c>
      <c r="B7" s="43">
        <v>136000</v>
      </c>
    </row>
    <row r="8" spans="1:2">
      <c r="A8" s="44" t="s">
        <v>38</v>
      </c>
      <c r="B8" s="43">
        <v>1500000</v>
      </c>
    </row>
    <row r="9" spans="1:2">
      <c r="A9" s="44" t="s">
        <v>43</v>
      </c>
      <c r="B9" s="43">
        <v>5000</v>
      </c>
    </row>
    <row r="10" spans="1:2">
      <c r="A10" s="44" t="s">
        <v>30</v>
      </c>
      <c r="B10" s="43">
        <v>680600</v>
      </c>
    </row>
    <row r="11" spans="1:2">
      <c r="A11" s="44" t="s">
        <v>48</v>
      </c>
      <c r="B11" s="43">
        <v>80000</v>
      </c>
    </row>
    <row r="12" spans="1:2">
      <c r="A12" s="44" t="s">
        <v>40</v>
      </c>
      <c r="B12" s="43">
        <v>293900</v>
      </c>
    </row>
    <row r="13" spans="1:2">
      <c r="A13" s="44" t="s">
        <v>39</v>
      </c>
      <c r="B13" s="43">
        <v>26500</v>
      </c>
    </row>
    <row r="14" spans="1:2">
      <c r="A14" s="44" t="s">
        <v>50</v>
      </c>
      <c r="B14" s="43">
        <v>135000</v>
      </c>
    </row>
    <row r="15" spans="1:2">
      <c r="A15" s="44" t="s">
        <v>41</v>
      </c>
      <c r="B15" s="43">
        <v>435000</v>
      </c>
    </row>
    <row r="16" spans="1:2">
      <c r="A16" s="42" t="s">
        <v>102</v>
      </c>
      <c r="B16" s="43">
        <v>1059410.3399999999</v>
      </c>
    </row>
    <row r="17" spans="1:2">
      <c r="A17" s="44" t="s">
        <v>51</v>
      </c>
      <c r="B17" s="43">
        <v>1059410.3399999999</v>
      </c>
    </row>
    <row r="18" spans="1:2">
      <c r="A18" s="42" t="s">
        <v>96</v>
      </c>
      <c r="B18" s="43">
        <v>15356333</v>
      </c>
    </row>
    <row r="19" spans="1:2">
      <c r="A19" s="44" t="s">
        <v>51</v>
      </c>
      <c r="B19" s="43">
        <v>4981000</v>
      </c>
    </row>
    <row r="20" spans="1:2">
      <c r="A20" s="44" t="s">
        <v>19</v>
      </c>
      <c r="B20" s="43">
        <v>5630333</v>
      </c>
    </row>
    <row r="21" spans="1:2">
      <c r="A21" s="44" t="s">
        <v>20</v>
      </c>
      <c r="B21" s="43">
        <v>20000</v>
      </c>
    </row>
    <row r="22" spans="1:2">
      <c r="A22" s="44" t="s">
        <v>21</v>
      </c>
      <c r="B22" s="43">
        <v>16000</v>
      </c>
    </row>
    <row r="23" spans="1:2">
      <c r="A23" s="44" t="s">
        <v>46</v>
      </c>
      <c r="B23" s="43">
        <v>10000</v>
      </c>
    </row>
    <row r="24" spans="1:2">
      <c r="A24" s="44" t="s">
        <v>47</v>
      </c>
      <c r="B24" s="43">
        <v>1400000</v>
      </c>
    </row>
    <row r="25" spans="1:2">
      <c r="A25" s="44" t="s">
        <v>22</v>
      </c>
      <c r="B25" s="43">
        <v>4000</v>
      </c>
    </row>
    <row r="26" spans="1:2">
      <c r="A26" s="44" t="s">
        <v>24</v>
      </c>
      <c r="B26" s="43">
        <v>179000</v>
      </c>
    </row>
    <row r="27" spans="1:2">
      <c r="A27" s="44" t="s">
        <v>23</v>
      </c>
      <c r="B27" s="43">
        <v>3116000</v>
      </c>
    </row>
    <row r="28" spans="1:2">
      <c r="A28" s="42" t="s">
        <v>98</v>
      </c>
      <c r="B28" s="43">
        <v>17885000</v>
      </c>
    </row>
    <row r="29" spans="1:2">
      <c r="A29" s="44" t="s">
        <v>34</v>
      </c>
      <c r="B29" s="43">
        <v>800000</v>
      </c>
    </row>
    <row r="30" spans="1:2">
      <c r="A30" s="44" t="s">
        <v>33</v>
      </c>
      <c r="B30" s="43">
        <v>135000</v>
      </c>
    </row>
    <row r="31" spans="1:2">
      <c r="A31" s="44" t="s">
        <v>26</v>
      </c>
      <c r="B31" s="43">
        <v>16950000</v>
      </c>
    </row>
    <row r="32" spans="1:2">
      <c r="A32" s="42" t="s">
        <v>95</v>
      </c>
      <c r="B32" s="43">
        <v>41244410.340000004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headerFooter>
    <oddFooter>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23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61" bestFit="1" customWidth="1"/>
    <col min="2" max="2" width="18.1640625" bestFit="1" customWidth="1"/>
  </cols>
  <sheetData>
    <row r="1" spans="1:2">
      <c r="A1" s="206" t="s">
        <v>117</v>
      </c>
      <c r="B1" s="206"/>
    </row>
    <row r="2" spans="1:2">
      <c r="A2" s="41" t="s">
        <v>94</v>
      </c>
      <c r="B2" s="40" t="s">
        <v>116</v>
      </c>
    </row>
    <row r="3" spans="1:2">
      <c r="A3" s="42" t="s">
        <v>99</v>
      </c>
      <c r="B3" s="43">
        <v>19885000</v>
      </c>
    </row>
    <row r="4" spans="1:2">
      <c r="A4" s="44" t="s">
        <v>27</v>
      </c>
      <c r="B4" s="43">
        <v>1660000</v>
      </c>
    </row>
    <row r="5" spans="1:2">
      <c r="A5" s="44" t="s">
        <v>25</v>
      </c>
      <c r="B5" s="43">
        <v>9750000</v>
      </c>
    </row>
    <row r="6" spans="1:2">
      <c r="A6" s="44" t="s">
        <v>29</v>
      </c>
      <c r="B6" s="43">
        <v>815000</v>
      </c>
    </row>
    <row r="7" spans="1:2">
      <c r="A7" s="44" t="s">
        <v>18</v>
      </c>
      <c r="B7" s="43">
        <v>7660000</v>
      </c>
    </row>
    <row r="8" spans="1:2">
      <c r="A8" s="42" t="s">
        <v>100</v>
      </c>
      <c r="B8" s="43">
        <v>14500000</v>
      </c>
    </row>
    <row r="9" spans="1:2">
      <c r="A9" s="44" t="s">
        <v>51</v>
      </c>
      <c r="B9" s="43">
        <v>4981000</v>
      </c>
    </row>
    <row r="10" spans="1:2">
      <c r="A10" s="44" t="s">
        <v>27</v>
      </c>
      <c r="B10" s="43">
        <v>600000</v>
      </c>
    </row>
    <row r="11" spans="1:2">
      <c r="A11" s="44" t="s">
        <v>25</v>
      </c>
      <c r="B11" s="43">
        <v>7200000</v>
      </c>
    </row>
    <row r="12" spans="1:2">
      <c r="A12" s="44" t="s">
        <v>18</v>
      </c>
      <c r="B12" s="43">
        <v>1719000</v>
      </c>
    </row>
    <row r="13" spans="1:2">
      <c r="A13" s="42" t="s">
        <v>101</v>
      </c>
      <c r="B13" s="43">
        <v>5800000</v>
      </c>
    </row>
    <row r="14" spans="1:2">
      <c r="A14" s="44" t="s">
        <v>34</v>
      </c>
      <c r="B14" s="43">
        <v>800000</v>
      </c>
    </row>
    <row r="15" spans="1:2">
      <c r="A15" s="44" t="s">
        <v>27</v>
      </c>
      <c r="B15" s="43">
        <v>330667</v>
      </c>
    </row>
    <row r="16" spans="1:2">
      <c r="A16" s="44" t="s">
        <v>25</v>
      </c>
      <c r="B16" s="43">
        <v>135000</v>
      </c>
    </row>
    <row r="17" spans="1:2">
      <c r="A17" s="44" t="s">
        <v>29</v>
      </c>
      <c r="B17" s="43">
        <v>3538000</v>
      </c>
    </row>
    <row r="18" spans="1:2">
      <c r="A18" s="44" t="s">
        <v>18</v>
      </c>
      <c r="B18" s="43">
        <v>996333</v>
      </c>
    </row>
    <row r="19" spans="1:2">
      <c r="A19" s="42" t="s">
        <v>9</v>
      </c>
      <c r="B19" s="43">
        <v>651998.34</v>
      </c>
    </row>
    <row r="20" spans="1:2">
      <c r="A20" s="44" t="s">
        <v>51</v>
      </c>
      <c r="B20" s="43">
        <v>651998.34</v>
      </c>
    </row>
    <row r="21" spans="1:2">
      <c r="A21" s="42" t="s">
        <v>10</v>
      </c>
      <c r="B21" s="43">
        <v>407412</v>
      </c>
    </row>
    <row r="22" spans="1:2">
      <c r="A22" s="44" t="s">
        <v>51</v>
      </c>
      <c r="B22" s="43">
        <v>407412</v>
      </c>
    </row>
    <row r="23" spans="1:2">
      <c r="A23" s="42" t="s">
        <v>95</v>
      </c>
      <c r="B23" s="43">
        <v>41244410.340000004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headerFooter>
    <oddFooter>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9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6.83203125" style="2" bestFit="1" customWidth="1"/>
    <col min="2" max="2" width="8" bestFit="1" customWidth="1"/>
    <col min="3" max="3" width="10.6640625" bestFit="1" customWidth="1"/>
    <col min="4" max="4" width="14.33203125" bestFit="1" customWidth="1"/>
    <col min="5" max="5" width="12" bestFit="1" customWidth="1"/>
    <col min="6" max="6" width="58.83203125" bestFit="1" customWidth="1"/>
  </cols>
  <sheetData>
    <row r="1" spans="1:6">
      <c r="A1" s="207">
        <v>2012</v>
      </c>
      <c r="B1" s="208"/>
      <c r="C1" s="208"/>
      <c r="D1" s="208"/>
      <c r="E1" s="208"/>
      <c r="F1" s="208"/>
    </row>
    <row r="2" spans="1:6" s="2" customFormat="1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3" t="s">
        <v>8</v>
      </c>
    </row>
    <row r="3" spans="1:6" s="13" customFormat="1">
      <c r="A3" s="11" t="s">
        <v>11</v>
      </c>
      <c r="B3" s="11">
        <v>79</v>
      </c>
      <c r="C3" s="12">
        <v>40799</v>
      </c>
      <c r="D3" s="26">
        <v>10215000</v>
      </c>
      <c r="E3" s="11"/>
      <c r="F3" s="14" t="s">
        <v>113</v>
      </c>
    </row>
    <row r="4" spans="1:6" s="13" customFormat="1">
      <c r="A4" s="11" t="s">
        <v>44</v>
      </c>
      <c r="B4" s="11">
        <v>80</v>
      </c>
      <c r="C4" s="12">
        <v>41229</v>
      </c>
      <c r="D4" s="26">
        <v>9670000</v>
      </c>
      <c r="E4" s="11"/>
      <c r="F4" s="14" t="s">
        <v>113</v>
      </c>
    </row>
    <row r="5" spans="1:6">
      <c r="A5" s="8" t="s">
        <v>4</v>
      </c>
      <c r="B5" s="9">
        <v>81</v>
      </c>
      <c r="C5" s="10">
        <v>40938</v>
      </c>
      <c r="D5" s="27">
        <v>14500000</v>
      </c>
      <c r="E5" s="9" t="s">
        <v>112</v>
      </c>
      <c r="F5" s="9" t="s">
        <v>114</v>
      </c>
    </row>
    <row r="6" spans="1:6" s="17" customFormat="1">
      <c r="A6" s="11" t="s">
        <v>6</v>
      </c>
      <c r="B6" s="15">
        <v>89</v>
      </c>
      <c r="C6" s="16">
        <v>40991</v>
      </c>
      <c r="D6" s="26">
        <v>5800000</v>
      </c>
      <c r="E6" s="15"/>
      <c r="F6" s="15" t="s">
        <v>114</v>
      </c>
    </row>
    <row r="7" spans="1:6">
      <c r="A7" s="8"/>
      <c r="B7" s="9">
        <v>83</v>
      </c>
      <c r="C7" s="10">
        <v>40996</v>
      </c>
      <c r="D7" s="27">
        <v>651998.34</v>
      </c>
      <c r="E7" s="9" t="s">
        <v>5</v>
      </c>
      <c r="F7" s="9" t="s">
        <v>9</v>
      </c>
    </row>
    <row r="8" spans="1:6">
      <c r="A8" s="8"/>
      <c r="B8" s="9">
        <v>84</v>
      </c>
      <c r="C8" s="10">
        <v>40998</v>
      </c>
      <c r="D8" s="27">
        <v>407412</v>
      </c>
      <c r="E8" s="9" t="s">
        <v>5</v>
      </c>
      <c r="F8" s="9" t="s">
        <v>10</v>
      </c>
    </row>
    <row r="9" spans="1:6">
      <c r="D9" s="28">
        <f>SUM(D3:D8)</f>
        <v>41244410.340000004</v>
      </c>
    </row>
  </sheetData>
  <mergeCells count="1">
    <mergeCell ref="A1:F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cellComments="asDisplayed"/>
  <headerFooter>
    <oddFooter>&amp;R&amp;Z&amp;F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47"/>
  <sheetViews>
    <sheetView workbookViewId="0">
      <pane ySplit="9" topLeftCell="A10" activePane="bottomLeft" state="frozen"/>
      <selection pane="bottomLeft" activeCell="U53" sqref="U53"/>
    </sheetView>
  </sheetViews>
  <sheetFormatPr baseColWidth="10" defaultColWidth="11.5" defaultRowHeight="12" x14ac:dyDescent="0"/>
  <cols>
    <col min="1" max="1" width="5.5" style="52" customWidth="1"/>
    <col min="2" max="2" width="60.5" style="52" customWidth="1"/>
    <col min="3" max="3" width="16.33203125" style="52" customWidth="1"/>
    <col min="4" max="4" width="18.83203125" style="52" hidden="1" customWidth="1"/>
    <col min="5" max="5" width="11.5" style="52" hidden="1" customWidth="1"/>
    <col min="6" max="6" width="15.33203125" style="52" hidden="1" customWidth="1"/>
    <col min="7" max="7" width="18.83203125" style="52" hidden="1" customWidth="1"/>
    <col min="8" max="8" width="14.83203125" style="52" customWidth="1"/>
    <col min="9" max="9" width="14.33203125" style="71" bestFit="1" customWidth="1"/>
    <col min="10" max="10" width="14.33203125" style="52" bestFit="1" customWidth="1"/>
    <col min="11" max="11" width="13" style="51" customWidth="1"/>
    <col min="12" max="12" width="9.1640625" style="51" customWidth="1"/>
    <col min="13" max="13" width="2.83203125" style="51" customWidth="1"/>
    <col min="14" max="14" width="16.33203125" style="51" hidden="1" customWidth="1"/>
    <col min="15" max="15" width="14.33203125" style="51" hidden="1" customWidth="1"/>
    <col min="16" max="16" width="11.6640625" style="51" hidden="1" customWidth="1"/>
    <col min="17" max="17" width="4.5" style="51" customWidth="1"/>
    <col min="18" max="20" width="9.1640625" style="51" customWidth="1"/>
    <col min="21" max="22" width="9.1640625" style="52" customWidth="1"/>
    <col min="23" max="23" width="12.33203125" style="52" bestFit="1" customWidth="1"/>
    <col min="24" max="24" width="10.83203125" style="52" bestFit="1" customWidth="1"/>
    <col min="25" max="255" width="11.5" style="52"/>
    <col min="256" max="256" width="5.5" style="52" customWidth="1"/>
    <col min="257" max="257" width="60.5" style="52" customWidth="1"/>
    <col min="258" max="258" width="21.6640625" style="52" customWidth="1"/>
    <col min="259" max="259" width="0" style="52" hidden="1" customWidth="1"/>
    <col min="260" max="260" width="14.33203125" style="52" customWidth="1"/>
    <col min="261" max="261" width="15.5" style="52" customWidth="1"/>
    <col min="262" max="262" width="0" style="52" hidden="1" customWidth="1"/>
    <col min="263" max="263" width="15.5" style="52" customWidth="1"/>
    <col min="264" max="265" width="12.5" style="52" customWidth="1"/>
    <col min="266" max="266" width="29.5" style="52" customWidth="1"/>
    <col min="267" max="272" width="9.1640625" style="52" customWidth="1"/>
    <col min="273" max="273" width="0.1640625" style="52" customWidth="1"/>
    <col min="274" max="278" width="9.1640625" style="52" customWidth="1"/>
    <col min="279" max="279" width="12.33203125" style="52" bestFit="1" customWidth="1"/>
    <col min="280" max="280" width="10.83203125" style="52" bestFit="1" customWidth="1"/>
    <col min="281" max="511" width="11.5" style="52"/>
    <col min="512" max="512" width="5.5" style="52" customWidth="1"/>
    <col min="513" max="513" width="60.5" style="52" customWidth="1"/>
    <col min="514" max="514" width="21.6640625" style="52" customWidth="1"/>
    <col min="515" max="515" width="0" style="52" hidden="1" customWidth="1"/>
    <col min="516" max="516" width="14.33203125" style="52" customWidth="1"/>
    <col min="517" max="517" width="15.5" style="52" customWidth="1"/>
    <col min="518" max="518" width="0" style="52" hidden="1" customWidth="1"/>
    <col min="519" max="519" width="15.5" style="52" customWidth="1"/>
    <col min="520" max="521" width="12.5" style="52" customWidth="1"/>
    <col min="522" max="522" width="29.5" style="52" customWidth="1"/>
    <col min="523" max="528" width="9.1640625" style="52" customWidth="1"/>
    <col min="529" max="529" width="0.1640625" style="52" customWidth="1"/>
    <col min="530" max="534" width="9.1640625" style="52" customWidth="1"/>
    <col min="535" max="535" width="12.33203125" style="52" bestFit="1" customWidth="1"/>
    <col min="536" max="536" width="10.83203125" style="52" bestFit="1" customWidth="1"/>
    <col min="537" max="767" width="11.5" style="52"/>
    <col min="768" max="768" width="5.5" style="52" customWidth="1"/>
    <col min="769" max="769" width="60.5" style="52" customWidth="1"/>
    <col min="770" max="770" width="21.6640625" style="52" customWidth="1"/>
    <col min="771" max="771" width="0" style="52" hidden="1" customWidth="1"/>
    <col min="772" max="772" width="14.33203125" style="52" customWidth="1"/>
    <col min="773" max="773" width="15.5" style="52" customWidth="1"/>
    <col min="774" max="774" width="0" style="52" hidden="1" customWidth="1"/>
    <col min="775" max="775" width="15.5" style="52" customWidth="1"/>
    <col min="776" max="777" width="12.5" style="52" customWidth="1"/>
    <col min="778" max="778" width="29.5" style="52" customWidth="1"/>
    <col min="779" max="784" width="9.1640625" style="52" customWidth="1"/>
    <col min="785" max="785" width="0.1640625" style="52" customWidth="1"/>
    <col min="786" max="790" width="9.1640625" style="52" customWidth="1"/>
    <col min="791" max="791" width="12.33203125" style="52" bestFit="1" customWidth="1"/>
    <col min="792" max="792" width="10.83203125" style="52" bestFit="1" customWidth="1"/>
    <col min="793" max="1023" width="11.5" style="52"/>
    <col min="1024" max="1024" width="5.5" style="52" customWidth="1"/>
    <col min="1025" max="1025" width="60.5" style="52" customWidth="1"/>
    <col min="1026" max="1026" width="21.6640625" style="52" customWidth="1"/>
    <col min="1027" max="1027" width="0" style="52" hidden="1" customWidth="1"/>
    <col min="1028" max="1028" width="14.33203125" style="52" customWidth="1"/>
    <col min="1029" max="1029" width="15.5" style="52" customWidth="1"/>
    <col min="1030" max="1030" width="0" style="52" hidden="1" customWidth="1"/>
    <col min="1031" max="1031" width="15.5" style="52" customWidth="1"/>
    <col min="1032" max="1033" width="12.5" style="52" customWidth="1"/>
    <col min="1034" max="1034" width="29.5" style="52" customWidth="1"/>
    <col min="1035" max="1040" width="9.1640625" style="52" customWidth="1"/>
    <col min="1041" max="1041" width="0.1640625" style="52" customWidth="1"/>
    <col min="1042" max="1046" width="9.1640625" style="52" customWidth="1"/>
    <col min="1047" max="1047" width="12.33203125" style="52" bestFit="1" customWidth="1"/>
    <col min="1048" max="1048" width="10.83203125" style="52" bestFit="1" customWidth="1"/>
    <col min="1049" max="1279" width="11.5" style="52"/>
    <col min="1280" max="1280" width="5.5" style="52" customWidth="1"/>
    <col min="1281" max="1281" width="60.5" style="52" customWidth="1"/>
    <col min="1282" max="1282" width="21.6640625" style="52" customWidth="1"/>
    <col min="1283" max="1283" width="0" style="52" hidden="1" customWidth="1"/>
    <col min="1284" max="1284" width="14.33203125" style="52" customWidth="1"/>
    <col min="1285" max="1285" width="15.5" style="52" customWidth="1"/>
    <col min="1286" max="1286" width="0" style="52" hidden="1" customWidth="1"/>
    <col min="1287" max="1287" width="15.5" style="52" customWidth="1"/>
    <col min="1288" max="1289" width="12.5" style="52" customWidth="1"/>
    <col min="1290" max="1290" width="29.5" style="52" customWidth="1"/>
    <col min="1291" max="1296" width="9.1640625" style="52" customWidth="1"/>
    <col min="1297" max="1297" width="0.1640625" style="52" customWidth="1"/>
    <col min="1298" max="1302" width="9.1640625" style="52" customWidth="1"/>
    <col min="1303" max="1303" width="12.33203125" style="52" bestFit="1" customWidth="1"/>
    <col min="1304" max="1304" width="10.83203125" style="52" bestFit="1" customWidth="1"/>
    <col min="1305" max="1535" width="11.5" style="52"/>
    <col min="1536" max="1536" width="5.5" style="52" customWidth="1"/>
    <col min="1537" max="1537" width="60.5" style="52" customWidth="1"/>
    <col min="1538" max="1538" width="21.6640625" style="52" customWidth="1"/>
    <col min="1539" max="1539" width="0" style="52" hidden="1" customWidth="1"/>
    <col min="1540" max="1540" width="14.33203125" style="52" customWidth="1"/>
    <col min="1541" max="1541" width="15.5" style="52" customWidth="1"/>
    <col min="1542" max="1542" width="0" style="52" hidden="1" customWidth="1"/>
    <col min="1543" max="1543" width="15.5" style="52" customWidth="1"/>
    <col min="1544" max="1545" width="12.5" style="52" customWidth="1"/>
    <col min="1546" max="1546" width="29.5" style="52" customWidth="1"/>
    <col min="1547" max="1552" width="9.1640625" style="52" customWidth="1"/>
    <col min="1553" max="1553" width="0.1640625" style="52" customWidth="1"/>
    <col min="1554" max="1558" width="9.1640625" style="52" customWidth="1"/>
    <col min="1559" max="1559" width="12.33203125" style="52" bestFit="1" customWidth="1"/>
    <col min="1560" max="1560" width="10.83203125" style="52" bestFit="1" customWidth="1"/>
    <col min="1561" max="1791" width="11.5" style="52"/>
    <col min="1792" max="1792" width="5.5" style="52" customWidth="1"/>
    <col min="1793" max="1793" width="60.5" style="52" customWidth="1"/>
    <col min="1794" max="1794" width="21.6640625" style="52" customWidth="1"/>
    <col min="1795" max="1795" width="0" style="52" hidden="1" customWidth="1"/>
    <col min="1796" max="1796" width="14.33203125" style="52" customWidth="1"/>
    <col min="1797" max="1797" width="15.5" style="52" customWidth="1"/>
    <col min="1798" max="1798" width="0" style="52" hidden="1" customWidth="1"/>
    <col min="1799" max="1799" width="15.5" style="52" customWidth="1"/>
    <col min="1800" max="1801" width="12.5" style="52" customWidth="1"/>
    <col min="1802" max="1802" width="29.5" style="52" customWidth="1"/>
    <col min="1803" max="1808" width="9.1640625" style="52" customWidth="1"/>
    <col min="1809" max="1809" width="0.1640625" style="52" customWidth="1"/>
    <col min="1810" max="1814" width="9.1640625" style="52" customWidth="1"/>
    <col min="1815" max="1815" width="12.33203125" style="52" bestFit="1" customWidth="1"/>
    <col min="1816" max="1816" width="10.83203125" style="52" bestFit="1" customWidth="1"/>
    <col min="1817" max="2047" width="11.5" style="52"/>
    <col min="2048" max="2048" width="5.5" style="52" customWidth="1"/>
    <col min="2049" max="2049" width="60.5" style="52" customWidth="1"/>
    <col min="2050" max="2050" width="21.6640625" style="52" customWidth="1"/>
    <col min="2051" max="2051" width="0" style="52" hidden="1" customWidth="1"/>
    <col min="2052" max="2052" width="14.33203125" style="52" customWidth="1"/>
    <col min="2053" max="2053" width="15.5" style="52" customWidth="1"/>
    <col min="2054" max="2054" width="0" style="52" hidden="1" customWidth="1"/>
    <col min="2055" max="2055" width="15.5" style="52" customWidth="1"/>
    <col min="2056" max="2057" width="12.5" style="52" customWidth="1"/>
    <col min="2058" max="2058" width="29.5" style="52" customWidth="1"/>
    <col min="2059" max="2064" width="9.1640625" style="52" customWidth="1"/>
    <col min="2065" max="2065" width="0.1640625" style="52" customWidth="1"/>
    <col min="2066" max="2070" width="9.1640625" style="52" customWidth="1"/>
    <col min="2071" max="2071" width="12.33203125" style="52" bestFit="1" customWidth="1"/>
    <col min="2072" max="2072" width="10.83203125" style="52" bestFit="1" customWidth="1"/>
    <col min="2073" max="2303" width="11.5" style="52"/>
    <col min="2304" max="2304" width="5.5" style="52" customWidth="1"/>
    <col min="2305" max="2305" width="60.5" style="52" customWidth="1"/>
    <col min="2306" max="2306" width="21.6640625" style="52" customWidth="1"/>
    <col min="2307" max="2307" width="0" style="52" hidden="1" customWidth="1"/>
    <col min="2308" max="2308" width="14.33203125" style="52" customWidth="1"/>
    <col min="2309" max="2309" width="15.5" style="52" customWidth="1"/>
    <col min="2310" max="2310" width="0" style="52" hidden="1" customWidth="1"/>
    <col min="2311" max="2311" width="15.5" style="52" customWidth="1"/>
    <col min="2312" max="2313" width="12.5" style="52" customWidth="1"/>
    <col min="2314" max="2314" width="29.5" style="52" customWidth="1"/>
    <col min="2315" max="2320" width="9.1640625" style="52" customWidth="1"/>
    <col min="2321" max="2321" width="0.1640625" style="52" customWidth="1"/>
    <col min="2322" max="2326" width="9.1640625" style="52" customWidth="1"/>
    <col min="2327" max="2327" width="12.33203125" style="52" bestFit="1" customWidth="1"/>
    <col min="2328" max="2328" width="10.83203125" style="52" bestFit="1" customWidth="1"/>
    <col min="2329" max="2559" width="11.5" style="52"/>
    <col min="2560" max="2560" width="5.5" style="52" customWidth="1"/>
    <col min="2561" max="2561" width="60.5" style="52" customWidth="1"/>
    <col min="2562" max="2562" width="21.6640625" style="52" customWidth="1"/>
    <col min="2563" max="2563" width="0" style="52" hidden="1" customWidth="1"/>
    <col min="2564" max="2564" width="14.33203125" style="52" customWidth="1"/>
    <col min="2565" max="2565" width="15.5" style="52" customWidth="1"/>
    <col min="2566" max="2566" width="0" style="52" hidden="1" customWidth="1"/>
    <col min="2567" max="2567" width="15.5" style="52" customWidth="1"/>
    <col min="2568" max="2569" width="12.5" style="52" customWidth="1"/>
    <col min="2570" max="2570" width="29.5" style="52" customWidth="1"/>
    <col min="2571" max="2576" width="9.1640625" style="52" customWidth="1"/>
    <col min="2577" max="2577" width="0.1640625" style="52" customWidth="1"/>
    <col min="2578" max="2582" width="9.1640625" style="52" customWidth="1"/>
    <col min="2583" max="2583" width="12.33203125" style="52" bestFit="1" customWidth="1"/>
    <col min="2584" max="2584" width="10.83203125" style="52" bestFit="1" customWidth="1"/>
    <col min="2585" max="2815" width="11.5" style="52"/>
    <col min="2816" max="2816" width="5.5" style="52" customWidth="1"/>
    <col min="2817" max="2817" width="60.5" style="52" customWidth="1"/>
    <col min="2818" max="2818" width="21.6640625" style="52" customWidth="1"/>
    <col min="2819" max="2819" width="0" style="52" hidden="1" customWidth="1"/>
    <col min="2820" max="2820" width="14.33203125" style="52" customWidth="1"/>
    <col min="2821" max="2821" width="15.5" style="52" customWidth="1"/>
    <col min="2822" max="2822" width="0" style="52" hidden="1" customWidth="1"/>
    <col min="2823" max="2823" width="15.5" style="52" customWidth="1"/>
    <col min="2824" max="2825" width="12.5" style="52" customWidth="1"/>
    <col min="2826" max="2826" width="29.5" style="52" customWidth="1"/>
    <col min="2827" max="2832" width="9.1640625" style="52" customWidth="1"/>
    <col min="2833" max="2833" width="0.1640625" style="52" customWidth="1"/>
    <col min="2834" max="2838" width="9.1640625" style="52" customWidth="1"/>
    <col min="2839" max="2839" width="12.33203125" style="52" bestFit="1" customWidth="1"/>
    <col min="2840" max="2840" width="10.83203125" style="52" bestFit="1" customWidth="1"/>
    <col min="2841" max="3071" width="11.5" style="52"/>
    <col min="3072" max="3072" width="5.5" style="52" customWidth="1"/>
    <col min="3073" max="3073" width="60.5" style="52" customWidth="1"/>
    <col min="3074" max="3074" width="21.6640625" style="52" customWidth="1"/>
    <col min="3075" max="3075" width="0" style="52" hidden="1" customWidth="1"/>
    <col min="3076" max="3076" width="14.33203125" style="52" customWidth="1"/>
    <col min="3077" max="3077" width="15.5" style="52" customWidth="1"/>
    <col min="3078" max="3078" width="0" style="52" hidden="1" customWidth="1"/>
    <col min="3079" max="3079" width="15.5" style="52" customWidth="1"/>
    <col min="3080" max="3081" width="12.5" style="52" customWidth="1"/>
    <col min="3082" max="3082" width="29.5" style="52" customWidth="1"/>
    <col min="3083" max="3088" width="9.1640625" style="52" customWidth="1"/>
    <col min="3089" max="3089" width="0.1640625" style="52" customWidth="1"/>
    <col min="3090" max="3094" width="9.1640625" style="52" customWidth="1"/>
    <col min="3095" max="3095" width="12.33203125" style="52" bestFit="1" customWidth="1"/>
    <col min="3096" max="3096" width="10.83203125" style="52" bestFit="1" customWidth="1"/>
    <col min="3097" max="3327" width="11.5" style="52"/>
    <col min="3328" max="3328" width="5.5" style="52" customWidth="1"/>
    <col min="3329" max="3329" width="60.5" style="52" customWidth="1"/>
    <col min="3330" max="3330" width="21.6640625" style="52" customWidth="1"/>
    <col min="3331" max="3331" width="0" style="52" hidden="1" customWidth="1"/>
    <col min="3332" max="3332" width="14.33203125" style="52" customWidth="1"/>
    <col min="3333" max="3333" width="15.5" style="52" customWidth="1"/>
    <col min="3334" max="3334" width="0" style="52" hidden="1" customWidth="1"/>
    <col min="3335" max="3335" width="15.5" style="52" customWidth="1"/>
    <col min="3336" max="3337" width="12.5" style="52" customWidth="1"/>
    <col min="3338" max="3338" width="29.5" style="52" customWidth="1"/>
    <col min="3339" max="3344" width="9.1640625" style="52" customWidth="1"/>
    <col min="3345" max="3345" width="0.1640625" style="52" customWidth="1"/>
    <col min="3346" max="3350" width="9.1640625" style="52" customWidth="1"/>
    <col min="3351" max="3351" width="12.33203125" style="52" bestFit="1" customWidth="1"/>
    <col min="3352" max="3352" width="10.83203125" style="52" bestFit="1" customWidth="1"/>
    <col min="3353" max="3583" width="11.5" style="52"/>
    <col min="3584" max="3584" width="5.5" style="52" customWidth="1"/>
    <col min="3585" max="3585" width="60.5" style="52" customWidth="1"/>
    <col min="3586" max="3586" width="21.6640625" style="52" customWidth="1"/>
    <col min="3587" max="3587" width="0" style="52" hidden="1" customWidth="1"/>
    <col min="3588" max="3588" width="14.33203125" style="52" customWidth="1"/>
    <col min="3589" max="3589" width="15.5" style="52" customWidth="1"/>
    <col min="3590" max="3590" width="0" style="52" hidden="1" customWidth="1"/>
    <col min="3591" max="3591" width="15.5" style="52" customWidth="1"/>
    <col min="3592" max="3593" width="12.5" style="52" customWidth="1"/>
    <col min="3594" max="3594" width="29.5" style="52" customWidth="1"/>
    <col min="3595" max="3600" width="9.1640625" style="52" customWidth="1"/>
    <col min="3601" max="3601" width="0.1640625" style="52" customWidth="1"/>
    <col min="3602" max="3606" width="9.1640625" style="52" customWidth="1"/>
    <col min="3607" max="3607" width="12.33203125" style="52" bestFit="1" customWidth="1"/>
    <col min="3608" max="3608" width="10.83203125" style="52" bestFit="1" customWidth="1"/>
    <col min="3609" max="3839" width="11.5" style="52"/>
    <col min="3840" max="3840" width="5.5" style="52" customWidth="1"/>
    <col min="3841" max="3841" width="60.5" style="52" customWidth="1"/>
    <col min="3842" max="3842" width="21.6640625" style="52" customWidth="1"/>
    <col min="3843" max="3843" width="0" style="52" hidden="1" customWidth="1"/>
    <col min="3844" max="3844" width="14.33203125" style="52" customWidth="1"/>
    <col min="3845" max="3845" width="15.5" style="52" customWidth="1"/>
    <col min="3846" max="3846" width="0" style="52" hidden="1" customWidth="1"/>
    <col min="3847" max="3847" width="15.5" style="52" customWidth="1"/>
    <col min="3848" max="3849" width="12.5" style="52" customWidth="1"/>
    <col min="3850" max="3850" width="29.5" style="52" customWidth="1"/>
    <col min="3851" max="3856" width="9.1640625" style="52" customWidth="1"/>
    <col min="3857" max="3857" width="0.1640625" style="52" customWidth="1"/>
    <col min="3858" max="3862" width="9.1640625" style="52" customWidth="1"/>
    <col min="3863" max="3863" width="12.33203125" style="52" bestFit="1" customWidth="1"/>
    <col min="3864" max="3864" width="10.83203125" style="52" bestFit="1" customWidth="1"/>
    <col min="3865" max="4095" width="11.5" style="52"/>
    <col min="4096" max="4096" width="5.5" style="52" customWidth="1"/>
    <col min="4097" max="4097" width="60.5" style="52" customWidth="1"/>
    <col min="4098" max="4098" width="21.6640625" style="52" customWidth="1"/>
    <col min="4099" max="4099" width="0" style="52" hidden="1" customWidth="1"/>
    <col min="4100" max="4100" width="14.33203125" style="52" customWidth="1"/>
    <col min="4101" max="4101" width="15.5" style="52" customWidth="1"/>
    <col min="4102" max="4102" width="0" style="52" hidden="1" customWidth="1"/>
    <col min="4103" max="4103" width="15.5" style="52" customWidth="1"/>
    <col min="4104" max="4105" width="12.5" style="52" customWidth="1"/>
    <col min="4106" max="4106" width="29.5" style="52" customWidth="1"/>
    <col min="4107" max="4112" width="9.1640625" style="52" customWidth="1"/>
    <col min="4113" max="4113" width="0.1640625" style="52" customWidth="1"/>
    <col min="4114" max="4118" width="9.1640625" style="52" customWidth="1"/>
    <col min="4119" max="4119" width="12.33203125" style="52" bestFit="1" customWidth="1"/>
    <col min="4120" max="4120" width="10.83203125" style="52" bestFit="1" customWidth="1"/>
    <col min="4121" max="4351" width="11.5" style="52"/>
    <col min="4352" max="4352" width="5.5" style="52" customWidth="1"/>
    <col min="4353" max="4353" width="60.5" style="52" customWidth="1"/>
    <col min="4354" max="4354" width="21.6640625" style="52" customWidth="1"/>
    <col min="4355" max="4355" width="0" style="52" hidden="1" customWidth="1"/>
    <col min="4356" max="4356" width="14.33203125" style="52" customWidth="1"/>
    <col min="4357" max="4357" width="15.5" style="52" customWidth="1"/>
    <col min="4358" max="4358" width="0" style="52" hidden="1" customWidth="1"/>
    <col min="4359" max="4359" width="15.5" style="52" customWidth="1"/>
    <col min="4360" max="4361" width="12.5" style="52" customWidth="1"/>
    <col min="4362" max="4362" width="29.5" style="52" customWidth="1"/>
    <col min="4363" max="4368" width="9.1640625" style="52" customWidth="1"/>
    <col min="4369" max="4369" width="0.1640625" style="52" customWidth="1"/>
    <col min="4370" max="4374" width="9.1640625" style="52" customWidth="1"/>
    <col min="4375" max="4375" width="12.33203125" style="52" bestFit="1" customWidth="1"/>
    <col min="4376" max="4376" width="10.83203125" style="52" bestFit="1" customWidth="1"/>
    <col min="4377" max="4607" width="11.5" style="52"/>
    <col min="4608" max="4608" width="5.5" style="52" customWidth="1"/>
    <col min="4609" max="4609" width="60.5" style="52" customWidth="1"/>
    <col min="4610" max="4610" width="21.6640625" style="52" customWidth="1"/>
    <col min="4611" max="4611" width="0" style="52" hidden="1" customWidth="1"/>
    <col min="4612" max="4612" width="14.33203125" style="52" customWidth="1"/>
    <col min="4613" max="4613" width="15.5" style="52" customWidth="1"/>
    <col min="4614" max="4614" width="0" style="52" hidden="1" customWidth="1"/>
    <col min="4615" max="4615" width="15.5" style="52" customWidth="1"/>
    <col min="4616" max="4617" width="12.5" style="52" customWidth="1"/>
    <col min="4618" max="4618" width="29.5" style="52" customWidth="1"/>
    <col min="4619" max="4624" width="9.1640625" style="52" customWidth="1"/>
    <col min="4625" max="4625" width="0.1640625" style="52" customWidth="1"/>
    <col min="4626" max="4630" width="9.1640625" style="52" customWidth="1"/>
    <col min="4631" max="4631" width="12.33203125" style="52" bestFit="1" customWidth="1"/>
    <col min="4632" max="4632" width="10.83203125" style="52" bestFit="1" customWidth="1"/>
    <col min="4633" max="4863" width="11.5" style="52"/>
    <col min="4864" max="4864" width="5.5" style="52" customWidth="1"/>
    <col min="4865" max="4865" width="60.5" style="52" customWidth="1"/>
    <col min="4866" max="4866" width="21.6640625" style="52" customWidth="1"/>
    <col min="4867" max="4867" width="0" style="52" hidden="1" customWidth="1"/>
    <col min="4868" max="4868" width="14.33203125" style="52" customWidth="1"/>
    <col min="4869" max="4869" width="15.5" style="52" customWidth="1"/>
    <col min="4870" max="4870" width="0" style="52" hidden="1" customWidth="1"/>
    <col min="4871" max="4871" width="15.5" style="52" customWidth="1"/>
    <col min="4872" max="4873" width="12.5" style="52" customWidth="1"/>
    <col min="4874" max="4874" width="29.5" style="52" customWidth="1"/>
    <col min="4875" max="4880" width="9.1640625" style="52" customWidth="1"/>
    <col min="4881" max="4881" width="0.1640625" style="52" customWidth="1"/>
    <col min="4882" max="4886" width="9.1640625" style="52" customWidth="1"/>
    <col min="4887" max="4887" width="12.33203125" style="52" bestFit="1" customWidth="1"/>
    <col min="4888" max="4888" width="10.83203125" style="52" bestFit="1" customWidth="1"/>
    <col min="4889" max="5119" width="11.5" style="52"/>
    <col min="5120" max="5120" width="5.5" style="52" customWidth="1"/>
    <col min="5121" max="5121" width="60.5" style="52" customWidth="1"/>
    <col min="5122" max="5122" width="21.6640625" style="52" customWidth="1"/>
    <col min="5123" max="5123" width="0" style="52" hidden="1" customWidth="1"/>
    <col min="5124" max="5124" width="14.33203125" style="52" customWidth="1"/>
    <col min="5125" max="5125" width="15.5" style="52" customWidth="1"/>
    <col min="5126" max="5126" width="0" style="52" hidden="1" customWidth="1"/>
    <col min="5127" max="5127" width="15.5" style="52" customWidth="1"/>
    <col min="5128" max="5129" width="12.5" style="52" customWidth="1"/>
    <col min="5130" max="5130" width="29.5" style="52" customWidth="1"/>
    <col min="5131" max="5136" width="9.1640625" style="52" customWidth="1"/>
    <col min="5137" max="5137" width="0.1640625" style="52" customWidth="1"/>
    <col min="5138" max="5142" width="9.1640625" style="52" customWidth="1"/>
    <col min="5143" max="5143" width="12.33203125" style="52" bestFit="1" customWidth="1"/>
    <col min="5144" max="5144" width="10.83203125" style="52" bestFit="1" customWidth="1"/>
    <col min="5145" max="5375" width="11.5" style="52"/>
    <col min="5376" max="5376" width="5.5" style="52" customWidth="1"/>
    <col min="5377" max="5377" width="60.5" style="52" customWidth="1"/>
    <col min="5378" max="5378" width="21.6640625" style="52" customWidth="1"/>
    <col min="5379" max="5379" width="0" style="52" hidden="1" customWidth="1"/>
    <col min="5380" max="5380" width="14.33203125" style="52" customWidth="1"/>
    <col min="5381" max="5381" width="15.5" style="52" customWidth="1"/>
    <col min="5382" max="5382" width="0" style="52" hidden="1" customWidth="1"/>
    <col min="5383" max="5383" width="15.5" style="52" customWidth="1"/>
    <col min="5384" max="5385" width="12.5" style="52" customWidth="1"/>
    <col min="5386" max="5386" width="29.5" style="52" customWidth="1"/>
    <col min="5387" max="5392" width="9.1640625" style="52" customWidth="1"/>
    <col min="5393" max="5393" width="0.1640625" style="52" customWidth="1"/>
    <col min="5394" max="5398" width="9.1640625" style="52" customWidth="1"/>
    <col min="5399" max="5399" width="12.33203125" style="52" bestFit="1" customWidth="1"/>
    <col min="5400" max="5400" width="10.83203125" style="52" bestFit="1" customWidth="1"/>
    <col min="5401" max="5631" width="11.5" style="52"/>
    <col min="5632" max="5632" width="5.5" style="52" customWidth="1"/>
    <col min="5633" max="5633" width="60.5" style="52" customWidth="1"/>
    <col min="5634" max="5634" width="21.6640625" style="52" customWidth="1"/>
    <col min="5635" max="5635" width="0" style="52" hidden="1" customWidth="1"/>
    <col min="5636" max="5636" width="14.33203125" style="52" customWidth="1"/>
    <col min="5637" max="5637" width="15.5" style="52" customWidth="1"/>
    <col min="5638" max="5638" width="0" style="52" hidden="1" customWidth="1"/>
    <col min="5639" max="5639" width="15.5" style="52" customWidth="1"/>
    <col min="5640" max="5641" width="12.5" style="52" customWidth="1"/>
    <col min="5642" max="5642" width="29.5" style="52" customWidth="1"/>
    <col min="5643" max="5648" width="9.1640625" style="52" customWidth="1"/>
    <col min="5649" max="5649" width="0.1640625" style="52" customWidth="1"/>
    <col min="5650" max="5654" width="9.1640625" style="52" customWidth="1"/>
    <col min="5655" max="5655" width="12.33203125" style="52" bestFit="1" customWidth="1"/>
    <col min="5656" max="5656" width="10.83203125" style="52" bestFit="1" customWidth="1"/>
    <col min="5657" max="5887" width="11.5" style="52"/>
    <col min="5888" max="5888" width="5.5" style="52" customWidth="1"/>
    <col min="5889" max="5889" width="60.5" style="52" customWidth="1"/>
    <col min="5890" max="5890" width="21.6640625" style="52" customWidth="1"/>
    <col min="5891" max="5891" width="0" style="52" hidden="1" customWidth="1"/>
    <col min="5892" max="5892" width="14.33203125" style="52" customWidth="1"/>
    <col min="5893" max="5893" width="15.5" style="52" customWidth="1"/>
    <col min="5894" max="5894" width="0" style="52" hidden="1" customWidth="1"/>
    <col min="5895" max="5895" width="15.5" style="52" customWidth="1"/>
    <col min="5896" max="5897" width="12.5" style="52" customWidth="1"/>
    <col min="5898" max="5898" width="29.5" style="52" customWidth="1"/>
    <col min="5899" max="5904" width="9.1640625" style="52" customWidth="1"/>
    <col min="5905" max="5905" width="0.1640625" style="52" customWidth="1"/>
    <col min="5906" max="5910" width="9.1640625" style="52" customWidth="1"/>
    <col min="5911" max="5911" width="12.33203125" style="52" bestFit="1" customWidth="1"/>
    <col min="5912" max="5912" width="10.83203125" style="52" bestFit="1" customWidth="1"/>
    <col min="5913" max="6143" width="11.5" style="52"/>
    <col min="6144" max="6144" width="5.5" style="52" customWidth="1"/>
    <col min="6145" max="6145" width="60.5" style="52" customWidth="1"/>
    <col min="6146" max="6146" width="21.6640625" style="52" customWidth="1"/>
    <col min="6147" max="6147" width="0" style="52" hidden="1" customWidth="1"/>
    <col min="6148" max="6148" width="14.33203125" style="52" customWidth="1"/>
    <col min="6149" max="6149" width="15.5" style="52" customWidth="1"/>
    <col min="6150" max="6150" width="0" style="52" hidden="1" customWidth="1"/>
    <col min="6151" max="6151" width="15.5" style="52" customWidth="1"/>
    <col min="6152" max="6153" width="12.5" style="52" customWidth="1"/>
    <col min="6154" max="6154" width="29.5" style="52" customWidth="1"/>
    <col min="6155" max="6160" width="9.1640625" style="52" customWidth="1"/>
    <col min="6161" max="6161" width="0.1640625" style="52" customWidth="1"/>
    <col min="6162" max="6166" width="9.1640625" style="52" customWidth="1"/>
    <col min="6167" max="6167" width="12.33203125" style="52" bestFit="1" customWidth="1"/>
    <col min="6168" max="6168" width="10.83203125" style="52" bestFit="1" customWidth="1"/>
    <col min="6169" max="6399" width="11.5" style="52"/>
    <col min="6400" max="6400" width="5.5" style="52" customWidth="1"/>
    <col min="6401" max="6401" width="60.5" style="52" customWidth="1"/>
    <col min="6402" max="6402" width="21.6640625" style="52" customWidth="1"/>
    <col min="6403" max="6403" width="0" style="52" hidden="1" customWidth="1"/>
    <col min="6404" max="6404" width="14.33203125" style="52" customWidth="1"/>
    <col min="6405" max="6405" width="15.5" style="52" customWidth="1"/>
    <col min="6406" max="6406" width="0" style="52" hidden="1" customWidth="1"/>
    <col min="6407" max="6407" width="15.5" style="52" customWidth="1"/>
    <col min="6408" max="6409" width="12.5" style="52" customWidth="1"/>
    <col min="6410" max="6410" width="29.5" style="52" customWidth="1"/>
    <col min="6411" max="6416" width="9.1640625" style="52" customWidth="1"/>
    <col min="6417" max="6417" width="0.1640625" style="52" customWidth="1"/>
    <col min="6418" max="6422" width="9.1640625" style="52" customWidth="1"/>
    <col min="6423" max="6423" width="12.33203125" style="52" bestFit="1" customWidth="1"/>
    <col min="6424" max="6424" width="10.83203125" style="52" bestFit="1" customWidth="1"/>
    <col min="6425" max="6655" width="11.5" style="52"/>
    <col min="6656" max="6656" width="5.5" style="52" customWidth="1"/>
    <col min="6657" max="6657" width="60.5" style="52" customWidth="1"/>
    <col min="6658" max="6658" width="21.6640625" style="52" customWidth="1"/>
    <col min="6659" max="6659" width="0" style="52" hidden="1" customWidth="1"/>
    <col min="6660" max="6660" width="14.33203125" style="52" customWidth="1"/>
    <col min="6661" max="6661" width="15.5" style="52" customWidth="1"/>
    <col min="6662" max="6662" width="0" style="52" hidden="1" customWidth="1"/>
    <col min="6663" max="6663" width="15.5" style="52" customWidth="1"/>
    <col min="6664" max="6665" width="12.5" style="52" customWidth="1"/>
    <col min="6666" max="6666" width="29.5" style="52" customWidth="1"/>
    <col min="6667" max="6672" width="9.1640625" style="52" customWidth="1"/>
    <col min="6673" max="6673" width="0.1640625" style="52" customWidth="1"/>
    <col min="6674" max="6678" width="9.1640625" style="52" customWidth="1"/>
    <col min="6679" max="6679" width="12.33203125" style="52" bestFit="1" customWidth="1"/>
    <col min="6680" max="6680" width="10.83203125" style="52" bestFit="1" customWidth="1"/>
    <col min="6681" max="6911" width="11.5" style="52"/>
    <col min="6912" max="6912" width="5.5" style="52" customWidth="1"/>
    <col min="6913" max="6913" width="60.5" style="52" customWidth="1"/>
    <col min="6914" max="6914" width="21.6640625" style="52" customWidth="1"/>
    <col min="6915" max="6915" width="0" style="52" hidden="1" customWidth="1"/>
    <col min="6916" max="6916" width="14.33203125" style="52" customWidth="1"/>
    <col min="6917" max="6917" width="15.5" style="52" customWidth="1"/>
    <col min="6918" max="6918" width="0" style="52" hidden="1" customWidth="1"/>
    <col min="6919" max="6919" width="15.5" style="52" customWidth="1"/>
    <col min="6920" max="6921" width="12.5" style="52" customWidth="1"/>
    <col min="6922" max="6922" width="29.5" style="52" customWidth="1"/>
    <col min="6923" max="6928" width="9.1640625" style="52" customWidth="1"/>
    <col min="6929" max="6929" width="0.1640625" style="52" customWidth="1"/>
    <col min="6930" max="6934" width="9.1640625" style="52" customWidth="1"/>
    <col min="6935" max="6935" width="12.33203125" style="52" bestFit="1" customWidth="1"/>
    <col min="6936" max="6936" width="10.83203125" style="52" bestFit="1" customWidth="1"/>
    <col min="6937" max="7167" width="11.5" style="52"/>
    <col min="7168" max="7168" width="5.5" style="52" customWidth="1"/>
    <col min="7169" max="7169" width="60.5" style="52" customWidth="1"/>
    <col min="7170" max="7170" width="21.6640625" style="52" customWidth="1"/>
    <col min="7171" max="7171" width="0" style="52" hidden="1" customWidth="1"/>
    <col min="7172" max="7172" width="14.33203125" style="52" customWidth="1"/>
    <col min="7173" max="7173" width="15.5" style="52" customWidth="1"/>
    <col min="7174" max="7174" width="0" style="52" hidden="1" customWidth="1"/>
    <col min="7175" max="7175" width="15.5" style="52" customWidth="1"/>
    <col min="7176" max="7177" width="12.5" style="52" customWidth="1"/>
    <col min="7178" max="7178" width="29.5" style="52" customWidth="1"/>
    <col min="7179" max="7184" width="9.1640625" style="52" customWidth="1"/>
    <col min="7185" max="7185" width="0.1640625" style="52" customWidth="1"/>
    <col min="7186" max="7190" width="9.1640625" style="52" customWidth="1"/>
    <col min="7191" max="7191" width="12.33203125" style="52" bestFit="1" customWidth="1"/>
    <col min="7192" max="7192" width="10.83203125" style="52" bestFit="1" customWidth="1"/>
    <col min="7193" max="7423" width="11.5" style="52"/>
    <col min="7424" max="7424" width="5.5" style="52" customWidth="1"/>
    <col min="7425" max="7425" width="60.5" style="52" customWidth="1"/>
    <col min="7426" max="7426" width="21.6640625" style="52" customWidth="1"/>
    <col min="7427" max="7427" width="0" style="52" hidden="1" customWidth="1"/>
    <col min="7428" max="7428" width="14.33203125" style="52" customWidth="1"/>
    <col min="7429" max="7429" width="15.5" style="52" customWidth="1"/>
    <col min="7430" max="7430" width="0" style="52" hidden="1" customWidth="1"/>
    <col min="7431" max="7431" width="15.5" style="52" customWidth="1"/>
    <col min="7432" max="7433" width="12.5" style="52" customWidth="1"/>
    <col min="7434" max="7434" width="29.5" style="52" customWidth="1"/>
    <col min="7435" max="7440" width="9.1640625" style="52" customWidth="1"/>
    <col min="7441" max="7441" width="0.1640625" style="52" customWidth="1"/>
    <col min="7442" max="7446" width="9.1640625" style="52" customWidth="1"/>
    <col min="7447" max="7447" width="12.33203125" style="52" bestFit="1" customWidth="1"/>
    <col min="7448" max="7448" width="10.83203125" style="52" bestFit="1" customWidth="1"/>
    <col min="7449" max="7679" width="11.5" style="52"/>
    <col min="7680" max="7680" width="5.5" style="52" customWidth="1"/>
    <col min="7681" max="7681" width="60.5" style="52" customWidth="1"/>
    <col min="7682" max="7682" width="21.6640625" style="52" customWidth="1"/>
    <col min="7683" max="7683" width="0" style="52" hidden="1" customWidth="1"/>
    <col min="7684" max="7684" width="14.33203125" style="52" customWidth="1"/>
    <col min="7685" max="7685" width="15.5" style="52" customWidth="1"/>
    <col min="7686" max="7686" width="0" style="52" hidden="1" customWidth="1"/>
    <col min="7687" max="7687" width="15.5" style="52" customWidth="1"/>
    <col min="7688" max="7689" width="12.5" style="52" customWidth="1"/>
    <col min="7690" max="7690" width="29.5" style="52" customWidth="1"/>
    <col min="7691" max="7696" width="9.1640625" style="52" customWidth="1"/>
    <col min="7697" max="7697" width="0.1640625" style="52" customWidth="1"/>
    <col min="7698" max="7702" width="9.1640625" style="52" customWidth="1"/>
    <col min="7703" max="7703" width="12.33203125" style="52" bestFit="1" customWidth="1"/>
    <col min="7704" max="7704" width="10.83203125" style="52" bestFit="1" customWidth="1"/>
    <col min="7705" max="7935" width="11.5" style="52"/>
    <col min="7936" max="7936" width="5.5" style="52" customWidth="1"/>
    <col min="7937" max="7937" width="60.5" style="52" customWidth="1"/>
    <col min="7938" max="7938" width="21.6640625" style="52" customWidth="1"/>
    <col min="7939" max="7939" width="0" style="52" hidden="1" customWidth="1"/>
    <col min="7940" max="7940" width="14.33203125" style="52" customWidth="1"/>
    <col min="7941" max="7941" width="15.5" style="52" customWidth="1"/>
    <col min="7942" max="7942" width="0" style="52" hidden="1" customWidth="1"/>
    <col min="7943" max="7943" width="15.5" style="52" customWidth="1"/>
    <col min="7944" max="7945" width="12.5" style="52" customWidth="1"/>
    <col min="7946" max="7946" width="29.5" style="52" customWidth="1"/>
    <col min="7947" max="7952" width="9.1640625" style="52" customWidth="1"/>
    <col min="7953" max="7953" width="0.1640625" style="52" customWidth="1"/>
    <col min="7954" max="7958" width="9.1640625" style="52" customWidth="1"/>
    <col min="7959" max="7959" width="12.33203125" style="52" bestFit="1" customWidth="1"/>
    <col min="7960" max="7960" width="10.83203125" style="52" bestFit="1" customWidth="1"/>
    <col min="7961" max="8191" width="11.5" style="52"/>
    <col min="8192" max="8192" width="5.5" style="52" customWidth="1"/>
    <col min="8193" max="8193" width="60.5" style="52" customWidth="1"/>
    <col min="8194" max="8194" width="21.6640625" style="52" customWidth="1"/>
    <col min="8195" max="8195" width="0" style="52" hidden="1" customWidth="1"/>
    <col min="8196" max="8196" width="14.33203125" style="52" customWidth="1"/>
    <col min="8197" max="8197" width="15.5" style="52" customWidth="1"/>
    <col min="8198" max="8198" width="0" style="52" hidden="1" customWidth="1"/>
    <col min="8199" max="8199" width="15.5" style="52" customWidth="1"/>
    <col min="8200" max="8201" width="12.5" style="52" customWidth="1"/>
    <col min="8202" max="8202" width="29.5" style="52" customWidth="1"/>
    <col min="8203" max="8208" width="9.1640625" style="52" customWidth="1"/>
    <col min="8209" max="8209" width="0.1640625" style="52" customWidth="1"/>
    <col min="8210" max="8214" width="9.1640625" style="52" customWidth="1"/>
    <col min="8215" max="8215" width="12.33203125" style="52" bestFit="1" customWidth="1"/>
    <col min="8216" max="8216" width="10.83203125" style="52" bestFit="1" customWidth="1"/>
    <col min="8217" max="8447" width="11.5" style="52"/>
    <col min="8448" max="8448" width="5.5" style="52" customWidth="1"/>
    <col min="8449" max="8449" width="60.5" style="52" customWidth="1"/>
    <col min="8450" max="8450" width="21.6640625" style="52" customWidth="1"/>
    <col min="8451" max="8451" width="0" style="52" hidden="1" customWidth="1"/>
    <col min="8452" max="8452" width="14.33203125" style="52" customWidth="1"/>
    <col min="8453" max="8453" width="15.5" style="52" customWidth="1"/>
    <col min="8454" max="8454" width="0" style="52" hidden="1" customWidth="1"/>
    <col min="8455" max="8455" width="15.5" style="52" customWidth="1"/>
    <col min="8456" max="8457" width="12.5" style="52" customWidth="1"/>
    <col min="8458" max="8458" width="29.5" style="52" customWidth="1"/>
    <col min="8459" max="8464" width="9.1640625" style="52" customWidth="1"/>
    <col min="8465" max="8465" width="0.1640625" style="52" customWidth="1"/>
    <col min="8466" max="8470" width="9.1640625" style="52" customWidth="1"/>
    <col min="8471" max="8471" width="12.33203125" style="52" bestFit="1" customWidth="1"/>
    <col min="8472" max="8472" width="10.83203125" style="52" bestFit="1" customWidth="1"/>
    <col min="8473" max="8703" width="11.5" style="52"/>
    <col min="8704" max="8704" width="5.5" style="52" customWidth="1"/>
    <col min="8705" max="8705" width="60.5" style="52" customWidth="1"/>
    <col min="8706" max="8706" width="21.6640625" style="52" customWidth="1"/>
    <col min="8707" max="8707" width="0" style="52" hidden="1" customWidth="1"/>
    <col min="8708" max="8708" width="14.33203125" style="52" customWidth="1"/>
    <col min="8709" max="8709" width="15.5" style="52" customWidth="1"/>
    <col min="8710" max="8710" width="0" style="52" hidden="1" customWidth="1"/>
    <col min="8711" max="8711" width="15.5" style="52" customWidth="1"/>
    <col min="8712" max="8713" width="12.5" style="52" customWidth="1"/>
    <col min="8714" max="8714" width="29.5" style="52" customWidth="1"/>
    <col min="8715" max="8720" width="9.1640625" style="52" customWidth="1"/>
    <col min="8721" max="8721" width="0.1640625" style="52" customWidth="1"/>
    <col min="8722" max="8726" width="9.1640625" style="52" customWidth="1"/>
    <col min="8727" max="8727" width="12.33203125" style="52" bestFit="1" customWidth="1"/>
    <col min="8728" max="8728" width="10.83203125" style="52" bestFit="1" customWidth="1"/>
    <col min="8729" max="8959" width="11.5" style="52"/>
    <col min="8960" max="8960" width="5.5" style="52" customWidth="1"/>
    <col min="8961" max="8961" width="60.5" style="52" customWidth="1"/>
    <col min="8962" max="8962" width="21.6640625" style="52" customWidth="1"/>
    <col min="8963" max="8963" width="0" style="52" hidden="1" customWidth="1"/>
    <col min="8964" max="8964" width="14.33203125" style="52" customWidth="1"/>
    <col min="8965" max="8965" width="15.5" style="52" customWidth="1"/>
    <col min="8966" max="8966" width="0" style="52" hidden="1" customWidth="1"/>
    <col min="8967" max="8967" width="15.5" style="52" customWidth="1"/>
    <col min="8968" max="8969" width="12.5" style="52" customWidth="1"/>
    <col min="8970" max="8970" width="29.5" style="52" customWidth="1"/>
    <col min="8971" max="8976" width="9.1640625" style="52" customWidth="1"/>
    <col min="8977" max="8977" width="0.1640625" style="52" customWidth="1"/>
    <col min="8978" max="8982" width="9.1640625" style="52" customWidth="1"/>
    <col min="8983" max="8983" width="12.33203125" style="52" bestFit="1" customWidth="1"/>
    <col min="8984" max="8984" width="10.83203125" style="52" bestFit="1" customWidth="1"/>
    <col min="8985" max="9215" width="11.5" style="52"/>
    <col min="9216" max="9216" width="5.5" style="52" customWidth="1"/>
    <col min="9217" max="9217" width="60.5" style="52" customWidth="1"/>
    <col min="9218" max="9218" width="21.6640625" style="52" customWidth="1"/>
    <col min="9219" max="9219" width="0" style="52" hidden="1" customWidth="1"/>
    <col min="9220" max="9220" width="14.33203125" style="52" customWidth="1"/>
    <col min="9221" max="9221" width="15.5" style="52" customWidth="1"/>
    <col min="9222" max="9222" width="0" style="52" hidden="1" customWidth="1"/>
    <col min="9223" max="9223" width="15.5" style="52" customWidth="1"/>
    <col min="9224" max="9225" width="12.5" style="52" customWidth="1"/>
    <col min="9226" max="9226" width="29.5" style="52" customWidth="1"/>
    <col min="9227" max="9232" width="9.1640625" style="52" customWidth="1"/>
    <col min="9233" max="9233" width="0.1640625" style="52" customWidth="1"/>
    <col min="9234" max="9238" width="9.1640625" style="52" customWidth="1"/>
    <col min="9239" max="9239" width="12.33203125" style="52" bestFit="1" customWidth="1"/>
    <col min="9240" max="9240" width="10.83203125" style="52" bestFit="1" customWidth="1"/>
    <col min="9241" max="9471" width="11.5" style="52"/>
    <col min="9472" max="9472" width="5.5" style="52" customWidth="1"/>
    <col min="9473" max="9473" width="60.5" style="52" customWidth="1"/>
    <col min="9474" max="9474" width="21.6640625" style="52" customWidth="1"/>
    <col min="9475" max="9475" width="0" style="52" hidden="1" customWidth="1"/>
    <col min="9476" max="9476" width="14.33203125" style="52" customWidth="1"/>
    <col min="9477" max="9477" width="15.5" style="52" customWidth="1"/>
    <col min="9478" max="9478" width="0" style="52" hidden="1" customWidth="1"/>
    <col min="9479" max="9479" width="15.5" style="52" customWidth="1"/>
    <col min="9480" max="9481" width="12.5" style="52" customWidth="1"/>
    <col min="9482" max="9482" width="29.5" style="52" customWidth="1"/>
    <col min="9483" max="9488" width="9.1640625" style="52" customWidth="1"/>
    <col min="9489" max="9489" width="0.1640625" style="52" customWidth="1"/>
    <col min="9490" max="9494" width="9.1640625" style="52" customWidth="1"/>
    <col min="9495" max="9495" width="12.33203125" style="52" bestFit="1" customWidth="1"/>
    <col min="9496" max="9496" width="10.83203125" style="52" bestFit="1" customWidth="1"/>
    <col min="9497" max="9727" width="11.5" style="52"/>
    <col min="9728" max="9728" width="5.5" style="52" customWidth="1"/>
    <col min="9729" max="9729" width="60.5" style="52" customWidth="1"/>
    <col min="9730" max="9730" width="21.6640625" style="52" customWidth="1"/>
    <col min="9731" max="9731" width="0" style="52" hidden="1" customWidth="1"/>
    <col min="9732" max="9732" width="14.33203125" style="52" customWidth="1"/>
    <col min="9733" max="9733" width="15.5" style="52" customWidth="1"/>
    <col min="9734" max="9734" width="0" style="52" hidden="1" customWidth="1"/>
    <col min="9735" max="9735" width="15.5" style="52" customWidth="1"/>
    <col min="9736" max="9737" width="12.5" style="52" customWidth="1"/>
    <col min="9738" max="9738" width="29.5" style="52" customWidth="1"/>
    <col min="9739" max="9744" width="9.1640625" style="52" customWidth="1"/>
    <col min="9745" max="9745" width="0.1640625" style="52" customWidth="1"/>
    <col min="9746" max="9750" width="9.1640625" style="52" customWidth="1"/>
    <col min="9751" max="9751" width="12.33203125" style="52" bestFit="1" customWidth="1"/>
    <col min="9752" max="9752" width="10.83203125" style="52" bestFit="1" customWidth="1"/>
    <col min="9753" max="9983" width="11.5" style="52"/>
    <col min="9984" max="9984" width="5.5" style="52" customWidth="1"/>
    <col min="9985" max="9985" width="60.5" style="52" customWidth="1"/>
    <col min="9986" max="9986" width="21.6640625" style="52" customWidth="1"/>
    <col min="9987" max="9987" width="0" style="52" hidden="1" customWidth="1"/>
    <col min="9988" max="9988" width="14.33203125" style="52" customWidth="1"/>
    <col min="9989" max="9989" width="15.5" style="52" customWidth="1"/>
    <col min="9990" max="9990" width="0" style="52" hidden="1" customWidth="1"/>
    <col min="9991" max="9991" width="15.5" style="52" customWidth="1"/>
    <col min="9992" max="9993" width="12.5" style="52" customWidth="1"/>
    <col min="9994" max="9994" width="29.5" style="52" customWidth="1"/>
    <col min="9995" max="10000" width="9.1640625" style="52" customWidth="1"/>
    <col min="10001" max="10001" width="0.1640625" style="52" customWidth="1"/>
    <col min="10002" max="10006" width="9.1640625" style="52" customWidth="1"/>
    <col min="10007" max="10007" width="12.33203125" style="52" bestFit="1" customWidth="1"/>
    <col min="10008" max="10008" width="10.83203125" style="52" bestFit="1" customWidth="1"/>
    <col min="10009" max="10239" width="11.5" style="52"/>
    <col min="10240" max="10240" width="5.5" style="52" customWidth="1"/>
    <col min="10241" max="10241" width="60.5" style="52" customWidth="1"/>
    <col min="10242" max="10242" width="21.6640625" style="52" customWidth="1"/>
    <col min="10243" max="10243" width="0" style="52" hidden="1" customWidth="1"/>
    <col min="10244" max="10244" width="14.33203125" style="52" customWidth="1"/>
    <col min="10245" max="10245" width="15.5" style="52" customWidth="1"/>
    <col min="10246" max="10246" width="0" style="52" hidden="1" customWidth="1"/>
    <col min="10247" max="10247" width="15.5" style="52" customWidth="1"/>
    <col min="10248" max="10249" width="12.5" style="52" customWidth="1"/>
    <col min="10250" max="10250" width="29.5" style="52" customWidth="1"/>
    <col min="10251" max="10256" width="9.1640625" style="52" customWidth="1"/>
    <col min="10257" max="10257" width="0.1640625" style="52" customWidth="1"/>
    <col min="10258" max="10262" width="9.1640625" style="52" customWidth="1"/>
    <col min="10263" max="10263" width="12.33203125" style="52" bestFit="1" customWidth="1"/>
    <col min="10264" max="10264" width="10.83203125" style="52" bestFit="1" customWidth="1"/>
    <col min="10265" max="10495" width="11.5" style="52"/>
    <col min="10496" max="10496" width="5.5" style="52" customWidth="1"/>
    <col min="10497" max="10497" width="60.5" style="52" customWidth="1"/>
    <col min="10498" max="10498" width="21.6640625" style="52" customWidth="1"/>
    <col min="10499" max="10499" width="0" style="52" hidden="1" customWidth="1"/>
    <col min="10500" max="10500" width="14.33203125" style="52" customWidth="1"/>
    <col min="10501" max="10501" width="15.5" style="52" customWidth="1"/>
    <col min="10502" max="10502" width="0" style="52" hidden="1" customWidth="1"/>
    <col min="10503" max="10503" width="15.5" style="52" customWidth="1"/>
    <col min="10504" max="10505" width="12.5" style="52" customWidth="1"/>
    <col min="10506" max="10506" width="29.5" style="52" customWidth="1"/>
    <col min="10507" max="10512" width="9.1640625" style="52" customWidth="1"/>
    <col min="10513" max="10513" width="0.1640625" style="52" customWidth="1"/>
    <col min="10514" max="10518" width="9.1640625" style="52" customWidth="1"/>
    <col min="10519" max="10519" width="12.33203125" style="52" bestFit="1" customWidth="1"/>
    <col min="10520" max="10520" width="10.83203125" style="52" bestFit="1" customWidth="1"/>
    <col min="10521" max="10751" width="11.5" style="52"/>
    <col min="10752" max="10752" width="5.5" style="52" customWidth="1"/>
    <col min="10753" max="10753" width="60.5" style="52" customWidth="1"/>
    <col min="10754" max="10754" width="21.6640625" style="52" customWidth="1"/>
    <col min="10755" max="10755" width="0" style="52" hidden="1" customWidth="1"/>
    <col min="10756" max="10756" width="14.33203125" style="52" customWidth="1"/>
    <col min="10757" max="10757" width="15.5" style="52" customWidth="1"/>
    <col min="10758" max="10758" width="0" style="52" hidden="1" customWidth="1"/>
    <col min="10759" max="10759" width="15.5" style="52" customWidth="1"/>
    <col min="10760" max="10761" width="12.5" style="52" customWidth="1"/>
    <col min="10762" max="10762" width="29.5" style="52" customWidth="1"/>
    <col min="10763" max="10768" width="9.1640625" style="52" customWidth="1"/>
    <col min="10769" max="10769" width="0.1640625" style="52" customWidth="1"/>
    <col min="10770" max="10774" width="9.1640625" style="52" customWidth="1"/>
    <col min="10775" max="10775" width="12.33203125" style="52" bestFit="1" customWidth="1"/>
    <col min="10776" max="10776" width="10.83203125" style="52" bestFit="1" customWidth="1"/>
    <col min="10777" max="11007" width="11.5" style="52"/>
    <col min="11008" max="11008" width="5.5" style="52" customWidth="1"/>
    <col min="11009" max="11009" width="60.5" style="52" customWidth="1"/>
    <col min="11010" max="11010" width="21.6640625" style="52" customWidth="1"/>
    <col min="11011" max="11011" width="0" style="52" hidden="1" customWidth="1"/>
    <col min="11012" max="11012" width="14.33203125" style="52" customWidth="1"/>
    <col min="11013" max="11013" width="15.5" style="52" customWidth="1"/>
    <col min="11014" max="11014" width="0" style="52" hidden="1" customWidth="1"/>
    <col min="11015" max="11015" width="15.5" style="52" customWidth="1"/>
    <col min="11016" max="11017" width="12.5" style="52" customWidth="1"/>
    <col min="11018" max="11018" width="29.5" style="52" customWidth="1"/>
    <col min="11019" max="11024" width="9.1640625" style="52" customWidth="1"/>
    <col min="11025" max="11025" width="0.1640625" style="52" customWidth="1"/>
    <col min="11026" max="11030" width="9.1640625" style="52" customWidth="1"/>
    <col min="11031" max="11031" width="12.33203125" style="52" bestFit="1" customWidth="1"/>
    <col min="11032" max="11032" width="10.83203125" style="52" bestFit="1" customWidth="1"/>
    <col min="11033" max="11263" width="11.5" style="52"/>
    <col min="11264" max="11264" width="5.5" style="52" customWidth="1"/>
    <col min="11265" max="11265" width="60.5" style="52" customWidth="1"/>
    <col min="11266" max="11266" width="21.6640625" style="52" customWidth="1"/>
    <col min="11267" max="11267" width="0" style="52" hidden="1" customWidth="1"/>
    <col min="11268" max="11268" width="14.33203125" style="52" customWidth="1"/>
    <col min="11269" max="11269" width="15.5" style="52" customWidth="1"/>
    <col min="11270" max="11270" width="0" style="52" hidden="1" customWidth="1"/>
    <col min="11271" max="11271" width="15.5" style="52" customWidth="1"/>
    <col min="11272" max="11273" width="12.5" style="52" customWidth="1"/>
    <col min="11274" max="11274" width="29.5" style="52" customWidth="1"/>
    <col min="11275" max="11280" width="9.1640625" style="52" customWidth="1"/>
    <col min="11281" max="11281" width="0.1640625" style="52" customWidth="1"/>
    <col min="11282" max="11286" width="9.1640625" style="52" customWidth="1"/>
    <col min="11287" max="11287" width="12.33203125" style="52" bestFit="1" customWidth="1"/>
    <col min="11288" max="11288" width="10.83203125" style="52" bestFit="1" customWidth="1"/>
    <col min="11289" max="11519" width="11.5" style="52"/>
    <col min="11520" max="11520" width="5.5" style="52" customWidth="1"/>
    <col min="11521" max="11521" width="60.5" style="52" customWidth="1"/>
    <col min="11522" max="11522" width="21.6640625" style="52" customWidth="1"/>
    <col min="11523" max="11523" width="0" style="52" hidden="1" customWidth="1"/>
    <col min="11524" max="11524" width="14.33203125" style="52" customWidth="1"/>
    <col min="11525" max="11525" width="15.5" style="52" customWidth="1"/>
    <col min="11526" max="11526" width="0" style="52" hidden="1" customWidth="1"/>
    <col min="11527" max="11527" width="15.5" style="52" customWidth="1"/>
    <col min="11528" max="11529" width="12.5" style="52" customWidth="1"/>
    <col min="11530" max="11530" width="29.5" style="52" customWidth="1"/>
    <col min="11531" max="11536" width="9.1640625" style="52" customWidth="1"/>
    <col min="11537" max="11537" width="0.1640625" style="52" customWidth="1"/>
    <col min="11538" max="11542" width="9.1640625" style="52" customWidth="1"/>
    <col min="11543" max="11543" width="12.33203125" style="52" bestFit="1" customWidth="1"/>
    <col min="11544" max="11544" width="10.83203125" style="52" bestFit="1" customWidth="1"/>
    <col min="11545" max="11775" width="11.5" style="52"/>
    <col min="11776" max="11776" width="5.5" style="52" customWidth="1"/>
    <col min="11777" max="11777" width="60.5" style="52" customWidth="1"/>
    <col min="11778" max="11778" width="21.6640625" style="52" customWidth="1"/>
    <col min="11779" max="11779" width="0" style="52" hidden="1" customWidth="1"/>
    <col min="11780" max="11780" width="14.33203125" style="52" customWidth="1"/>
    <col min="11781" max="11781" width="15.5" style="52" customWidth="1"/>
    <col min="11782" max="11782" width="0" style="52" hidden="1" customWidth="1"/>
    <col min="11783" max="11783" width="15.5" style="52" customWidth="1"/>
    <col min="11784" max="11785" width="12.5" style="52" customWidth="1"/>
    <col min="11786" max="11786" width="29.5" style="52" customWidth="1"/>
    <col min="11787" max="11792" width="9.1640625" style="52" customWidth="1"/>
    <col min="11793" max="11793" width="0.1640625" style="52" customWidth="1"/>
    <col min="11794" max="11798" width="9.1640625" style="52" customWidth="1"/>
    <col min="11799" max="11799" width="12.33203125" style="52" bestFit="1" customWidth="1"/>
    <col min="11800" max="11800" width="10.83203125" style="52" bestFit="1" customWidth="1"/>
    <col min="11801" max="12031" width="11.5" style="52"/>
    <col min="12032" max="12032" width="5.5" style="52" customWidth="1"/>
    <col min="12033" max="12033" width="60.5" style="52" customWidth="1"/>
    <col min="12034" max="12034" width="21.6640625" style="52" customWidth="1"/>
    <col min="12035" max="12035" width="0" style="52" hidden="1" customWidth="1"/>
    <col min="12036" max="12036" width="14.33203125" style="52" customWidth="1"/>
    <col min="12037" max="12037" width="15.5" style="52" customWidth="1"/>
    <col min="12038" max="12038" width="0" style="52" hidden="1" customWidth="1"/>
    <col min="12039" max="12039" width="15.5" style="52" customWidth="1"/>
    <col min="12040" max="12041" width="12.5" style="52" customWidth="1"/>
    <col min="12042" max="12042" width="29.5" style="52" customWidth="1"/>
    <col min="12043" max="12048" width="9.1640625" style="52" customWidth="1"/>
    <col min="12049" max="12049" width="0.1640625" style="52" customWidth="1"/>
    <col min="12050" max="12054" width="9.1640625" style="52" customWidth="1"/>
    <col min="12055" max="12055" width="12.33203125" style="52" bestFit="1" customWidth="1"/>
    <col min="12056" max="12056" width="10.83203125" style="52" bestFit="1" customWidth="1"/>
    <col min="12057" max="12287" width="11.5" style="52"/>
    <col min="12288" max="12288" width="5.5" style="52" customWidth="1"/>
    <col min="12289" max="12289" width="60.5" style="52" customWidth="1"/>
    <col min="12290" max="12290" width="21.6640625" style="52" customWidth="1"/>
    <col min="12291" max="12291" width="0" style="52" hidden="1" customWidth="1"/>
    <col min="12292" max="12292" width="14.33203125" style="52" customWidth="1"/>
    <col min="12293" max="12293" width="15.5" style="52" customWidth="1"/>
    <col min="12294" max="12294" width="0" style="52" hidden="1" customWidth="1"/>
    <col min="12295" max="12295" width="15.5" style="52" customWidth="1"/>
    <col min="12296" max="12297" width="12.5" style="52" customWidth="1"/>
    <col min="12298" max="12298" width="29.5" style="52" customWidth="1"/>
    <col min="12299" max="12304" width="9.1640625" style="52" customWidth="1"/>
    <col min="12305" max="12305" width="0.1640625" style="52" customWidth="1"/>
    <col min="12306" max="12310" width="9.1640625" style="52" customWidth="1"/>
    <col min="12311" max="12311" width="12.33203125" style="52" bestFit="1" customWidth="1"/>
    <col min="12312" max="12312" width="10.83203125" style="52" bestFit="1" customWidth="1"/>
    <col min="12313" max="12543" width="11.5" style="52"/>
    <col min="12544" max="12544" width="5.5" style="52" customWidth="1"/>
    <col min="12545" max="12545" width="60.5" style="52" customWidth="1"/>
    <col min="12546" max="12546" width="21.6640625" style="52" customWidth="1"/>
    <col min="12547" max="12547" width="0" style="52" hidden="1" customWidth="1"/>
    <col min="12548" max="12548" width="14.33203125" style="52" customWidth="1"/>
    <col min="12549" max="12549" width="15.5" style="52" customWidth="1"/>
    <col min="12550" max="12550" width="0" style="52" hidden="1" customWidth="1"/>
    <col min="12551" max="12551" width="15.5" style="52" customWidth="1"/>
    <col min="12552" max="12553" width="12.5" style="52" customWidth="1"/>
    <col min="12554" max="12554" width="29.5" style="52" customWidth="1"/>
    <col min="12555" max="12560" width="9.1640625" style="52" customWidth="1"/>
    <col min="12561" max="12561" width="0.1640625" style="52" customWidth="1"/>
    <col min="12562" max="12566" width="9.1640625" style="52" customWidth="1"/>
    <col min="12567" max="12567" width="12.33203125" style="52" bestFit="1" customWidth="1"/>
    <col min="12568" max="12568" width="10.83203125" style="52" bestFit="1" customWidth="1"/>
    <col min="12569" max="12799" width="11.5" style="52"/>
    <col min="12800" max="12800" width="5.5" style="52" customWidth="1"/>
    <col min="12801" max="12801" width="60.5" style="52" customWidth="1"/>
    <col min="12802" max="12802" width="21.6640625" style="52" customWidth="1"/>
    <col min="12803" max="12803" width="0" style="52" hidden="1" customWidth="1"/>
    <col min="12804" max="12804" width="14.33203125" style="52" customWidth="1"/>
    <col min="12805" max="12805" width="15.5" style="52" customWidth="1"/>
    <col min="12806" max="12806" width="0" style="52" hidden="1" customWidth="1"/>
    <col min="12807" max="12807" width="15.5" style="52" customWidth="1"/>
    <col min="12808" max="12809" width="12.5" style="52" customWidth="1"/>
    <col min="12810" max="12810" width="29.5" style="52" customWidth="1"/>
    <col min="12811" max="12816" width="9.1640625" style="52" customWidth="1"/>
    <col min="12817" max="12817" width="0.1640625" style="52" customWidth="1"/>
    <col min="12818" max="12822" width="9.1640625" style="52" customWidth="1"/>
    <col min="12823" max="12823" width="12.33203125" style="52" bestFit="1" customWidth="1"/>
    <col min="12824" max="12824" width="10.83203125" style="52" bestFit="1" customWidth="1"/>
    <col min="12825" max="13055" width="11.5" style="52"/>
    <col min="13056" max="13056" width="5.5" style="52" customWidth="1"/>
    <col min="13057" max="13057" width="60.5" style="52" customWidth="1"/>
    <col min="13058" max="13058" width="21.6640625" style="52" customWidth="1"/>
    <col min="13059" max="13059" width="0" style="52" hidden="1" customWidth="1"/>
    <col min="13060" max="13060" width="14.33203125" style="52" customWidth="1"/>
    <col min="13061" max="13061" width="15.5" style="52" customWidth="1"/>
    <col min="13062" max="13062" width="0" style="52" hidden="1" customWidth="1"/>
    <col min="13063" max="13063" width="15.5" style="52" customWidth="1"/>
    <col min="13064" max="13065" width="12.5" style="52" customWidth="1"/>
    <col min="13066" max="13066" width="29.5" style="52" customWidth="1"/>
    <col min="13067" max="13072" width="9.1640625" style="52" customWidth="1"/>
    <col min="13073" max="13073" width="0.1640625" style="52" customWidth="1"/>
    <col min="13074" max="13078" width="9.1640625" style="52" customWidth="1"/>
    <col min="13079" max="13079" width="12.33203125" style="52" bestFit="1" customWidth="1"/>
    <col min="13080" max="13080" width="10.83203125" style="52" bestFit="1" customWidth="1"/>
    <col min="13081" max="13311" width="11.5" style="52"/>
    <col min="13312" max="13312" width="5.5" style="52" customWidth="1"/>
    <col min="13313" max="13313" width="60.5" style="52" customWidth="1"/>
    <col min="13314" max="13314" width="21.6640625" style="52" customWidth="1"/>
    <col min="13315" max="13315" width="0" style="52" hidden="1" customWidth="1"/>
    <col min="13316" max="13316" width="14.33203125" style="52" customWidth="1"/>
    <col min="13317" max="13317" width="15.5" style="52" customWidth="1"/>
    <col min="13318" max="13318" width="0" style="52" hidden="1" customWidth="1"/>
    <col min="13319" max="13319" width="15.5" style="52" customWidth="1"/>
    <col min="13320" max="13321" width="12.5" style="52" customWidth="1"/>
    <col min="13322" max="13322" width="29.5" style="52" customWidth="1"/>
    <col min="13323" max="13328" width="9.1640625" style="52" customWidth="1"/>
    <col min="13329" max="13329" width="0.1640625" style="52" customWidth="1"/>
    <col min="13330" max="13334" width="9.1640625" style="52" customWidth="1"/>
    <col min="13335" max="13335" width="12.33203125" style="52" bestFit="1" customWidth="1"/>
    <col min="13336" max="13336" width="10.83203125" style="52" bestFit="1" customWidth="1"/>
    <col min="13337" max="13567" width="11.5" style="52"/>
    <col min="13568" max="13568" width="5.5" style="52" customWidth="1"/>
    <col min="13569" max="13569" width="60.5" style="52" customWidth="1"/>
    <col min="13570" max="13570" width="21.6640625" style="52" customWidth="1"/>
    <col min="13571" max="13571" width="0" style="52" hidden="1" customWidth="1"/>
    <col min="13572" max="13572" width="14.33203125" style="52" customWidth="1"/>
    <col min="13573" max="13573" width="15.5" style="52" customWidth="1"/>
    <col min="13574" max="13574" width="0" style="52" hidden="1" customWidth="1"/>
    <col min="13575" max="13575" width="15.5" style="52" customWidth="1"/>
    <col min="13576" max="13577" width="12.5" style="52" customWidth="1"/>
    <col min="13578" max="13578" width="29.5" style="52" customWidth="1"/>
    <col min="13579" max="13584" width="9.1640625" style="52" customWidth="1"/>
    <col min="13585" max="13585" width="0.1640625" style="52" customWidth="1"/>
    <col min="13586" max="13590" width="9.1640625" style="52" customWidth="1"/>
    <col min="13591" max="13591" width="12.33203125" style="52" bestFit="1" customWidth="1"/>
    <col min="13592" max="13592" width="10.83203125" style="52" bestFit="1" customWidth="1"/>
    <col min="13593" max="13823" width="11.5" style="52"/>
    <col min="13824" max="13824" width="5.5" style="52" customWidth="1"/>
    <col min="13825" max="13825" width="60.5" style="52" customWidth="1"/>
    <col min="13826" max="13826" width="21.6640625" style="52" customWidth="1"/>
    <col min="13827" max="13827" width="0" style="52" hidden="1" customWidth="1"/>
    <col min="13828" max="13828" width="14.33203125" style="52" customWidth="1"/>
    <col min="13829" max="13829" width="15.5" style="52" customWidth="1"/>
    <col min="13830" max="13830" width="0" style="52" hidden="1" customWidth="1"/>
    <col min="13831" max="13831" width="15.5" style="52" customWidth="1"/>
    <col min="13832" max="13833" width="12.5" style="52" customWidth="1"/>
    <col min="13834" max="13834" width="29.5" style="52" customWidth="1"/>
    <col min="13835" max="13840" width="9.1640625" style="52" customWidth="1"/>
    <col min="13841" max="13841" width="0.1640625" style="52" customWidth="1"/>
    <col min="13842" max="13846" width="9.1640625" style="52" customWidth="1"/>
    <col min="13847" max="13847" width="12.33203125" style="52" bestFit="1" customWidth="1"/>
    <col min="13848" max="13848" width="10.83203125" style="52" bestFit="1" customWidth="1"/>
    <col min="13849" max="14079" width="11.5" style="52"/>
    <col min="14080" max="14080" width="5.5" style="52" customWidth="1"/>
    <col min="14081" max="14081" width="60.5" style="52" customWidth="1"/>
    <col min="14082" max="14082" width="21.6640625" style="52" customWidth="1"/>
    <col min="14083" max="14083" width="0" style="52" hidden="1" customWidth="1"/>
    <col min="14084" max="14084" width="14.33203125" style="52" customWidth="1"/>
    <col min="14085" max="14085" width="15.5" style="52" customWidth="1"/>
    <col min="14086" max="14086" width="0" style="52" hidden="1" customWidth="1"/>
    <col min="14087" max="14087" width="15.5" style="52" customWidth="1"/>
    <col min="14088" max="14089" width="12.5" style="52" customWidth="1"/>
    <col min="14090" max="14090" width="29.5" style="52" customWidth="1"/>
    <col min="14091" max="14096" width="9.1640625" style="52" customWidth="1"/>
    <col min="14097" max="14097" width="0.1640625" style="52" customWidth="1"/>
    <col min="14098" max="14102" width="9.1640625" style="52" customWidth="1"/>
    <col min="14103" max="14103" width="12.33203125" style="52" bestFit="1" customWidth="1"/>
    <col min="14104" max="14104" width="10.83203125" style="52" bestFit="1" customWidth="1"/>
    <col min="14105" max="14335" width="11.5" style="52"/>
    <col min="14336" max="14336" width="5.5" style="52" customWidth="1"/>
    <col min="14337" max="14337" width="60.5" style="52" customWidth="1"/>
    <col min="14338" max="14338" width="21.6640625" style="52" customWidth="1"/>
    <col min="14339" max="14339" width="0" style="52" hidden="1" customWidth="1"/>
    <col min="14340" max="14340" width="14.33203125" style="52" customWidth="1"/>
    <col min="14341" max="14341" width="15.5" style="52" customWidth="1"/>
    <col min="14342" max="14342" width="0" style="52" hidden="1" customWidth="1"/>
    <col min="14343" max="14343" width="15.5" style="52" customWidth="1"/>
    <col min="14344" max="14345" width="12.5" style="52" customWidth="1"/>
    <col min="14346" max="14346" width="29.5" style="52" customWidth="1"/>
    <col min="14347" max="14352" width="9.1640625" style="52" customWidth="1"/>
    <col min="14353" max="14353" width="0.1640625" style="52" customWidth="1"/>
    <col min="14354" max="14358" width="9.1640625" style="52" customWidth="1"/>
    <col min="14359" max="14359" width="12.33203125" style="52" bestFit="1" customWidth="1"/>
    <col min="14360" max="14360" width="10.83203125" style="52" bestFit="1" customWidth="1"/>
    <col min="14361" max="14591" width="11.5" style="52"/>
    <col min="14592" max="14592" width="5.5" style="52" customWidth="1"/>
    <col min="14593" max="14593" width="60.5" style="52" customWidth="1"/>
    <col min="14594" max="14594" width="21.6640625" style="52" customWidth="1"/>
    <col min="14595" max="14595" width="0" style="52" hidden="1" customWidth="1"/>
    <col min="14596" max="14596" width="14.33203125" style="52" customWidth="1"/>
    <col min="14597" max="14597" width="15.5" style="52" customWidth="1"/>
    <col min="14598" max="14598" width="0" style="52" hidden="1" customWidth="1"/>
    <col min="14599" max="14599" width="15.5" style="52" customWidth="1"/>
    <col min="14600" max="14601" width="12.5" style="52" customWidth="1"/>
    <col min="14602" max="14602" width="29.5" style="52" customWidth="1"/>
    <col min="14603" max="14608" width="9.1640625" style="52" customWidth="1"/>
    <col min="14609" max="14609" width="0.1640625" style="52" customWidth="1"/>
    <col min="14610" max="14614" width="9.1640625" style="52" customWidth="1"/>
    <col min="14615" max="14615" width="12.33203125" style="52" bestFit="1" customWidth="1"/>
    <col min="14616" max="14616" width="10.83203125" style="52" bestFit="1" customWidth="1"/>
    <col min="14617" max="14847" width="11.5" style="52"/>
    <col min="14848" max="14848" width="5.5" style="52" customWidth="1"/>
    <col min="14849" max="14849" width="60.5" style="52" customWidth="1"/>
    <col min="14850" max="14850" width="21.6640625" style="52" customWidth="1"/>
    <col min="14851" max="14851" width="0" style="52" hidden="1" customWidth="1"/>
    <col min="14852" max="14852" width="14.33203125" style="52" customWidth="1"/>
    <col min="14853" max="14853" width="15.5" style="52" customWidth="1"/>
    <col min="14854" max="14854" width="0" style="52" hidden="1" customWidth="1"/>
    <col min="14855" max="14855" width="15.5" style="52" customWidth="1"/>
    <col min="14856" max="14857" width="12.5" style="52" customWidth="1"/>
    <col min="14858" max="14858" width="29.5" style="52" customWidth="1"/>
    <col min="14859" max="14864" width="9.1640625" style="52" customWidth="1"/>
    <col min="14865" max="14865" width="0.1640625" style="52" customWidth="1"/>
    <col min="14866" max="14870" width="9.1640625" style="52" customWidth="1"/>
    <col min="14871" max="14871" width="12.33203125" style="52" bestFit="1" customWidth="1"/>
    <col min="14872" max="14872" width="10.83203125" style="52" bestFit="1" customWidth="1"/>
    <col min="14873" max="15103" width="11.5" style="52"/>
    <col min="15104" max="15104" width="5.5" style="52" customWidth="1"/>
    <col min="15105" max="15105" width="60.5" style="52" customWidth="1"/>
    <col min="15106" max="15106" width="21.6640625" style="52" customWidth="1"/>
    <col min="15107" max="15107" width="0" style="52" hidden="1" customWidth="1"/>
    <col min="15108" max="15108" width="14.33203125" style="52" customWidth="1"/>
    <col min="15109" max="15109" width="15.5" style="52" customWidth="1"/>
    <col min="15110" max="15110" width="0" style="52" hidden="1" customWidth="1"/>
    <col min="15111" max="15111" width="15.5" style="52" customWidth="1"/>
    <col min="15112" max="15113" width="12.5" style="52" customWidth="1"/>
    <col min="15114" max="15114" width="29.5" style="52" customWidth="1"/>
    <col min="15115" max="15120" width="9.1640625" style="52" customWidth="1"/>
    <col min="15121" max="15121" width="0.1640625" style="52" customWidth="1"/>
    <col min="15122" max="15126" width="9.1640625" style="52" customWidth="1"/>
    <col min="15127" max="15127" width="12.33203125" style="52" bestFit="1" customWidth="1"/>
    <col min="15128" max="15128" width="10.83203125" style="52" bestFit="1" customWidth="1"/>
    <col min="15129" max="15359" width="11.5" style="52"/>
    <col min="15360" max="15360" width="5.5" style="52" customWidth="1"/>
    <col min="15361" max="15361" width="60.5" style="52" customWidth="1"/>
    <col min="15362" max="15362" width="21.6640625" style="52" customWidth="1"/>
    <col min="15363" max="15363" width="0" style="52" hidden="1" customWidth="1"/>
    <col min="15364" max="15364" width="14.33203125" style="52" customWidth="1"/>
    <col min="15365" max="15365" width="15.5" style="52" customWidth="1"/>
    <col min="15366" max="15366" width="0" style="52" hidden="1" customWidth="1"/>
    <col min="15367" max="15367" width="15.5" style="52" customWidth="1"/>
    <col min="15368" max="15369" width="12.5" style="52" customWidth="1"/>
    <col min="15370" max="15370" width="29.5" style="52" customWidth="1"/>
    <col min="15371" max="15376" width="9.1640625" style="52" customWidth="1"/>
    <col min="15377" max="15377" width="0.1640625" style="52" customWidth="1"/>
    <col min="15378" max="15382" width="9.1640625" style="52" customWidth="1"/>
    <col min="15383" max="15383" width="12.33203125" style="52" bestFit="1" customWidth="1"/>
    <col min="15384" max="15384" width="10.83203125" style="52" bestFit="1" customWidth="1"/>
    <col min="15385" max="15615" width="11.5" style="52"/>
    <col min="15616" max="15616" width="5.5" style="52" customWidth="1"/>
    <col min="15617" max="15617" width="60.5" style="52" customWidth="1"/>
    <col min="15618" max="15618" width="21.6640625" style="52" customWidth="1"/>
    <col min="15619" max="15619" width="0" style="52" hidden="1" customWidth="1"/>
    <col min="15620" max="15620" width="14.33203125" style="52" customWidth="1"/>
    <col min="15621" max="15621" width="15.5" style="52" customWidth="1"/>
    <col min="15622" max="15622" width="0" style="52" hidden="1" customWidth="1"/>
    <col min="15623" max="15623" width="15.5" style="52" customWidth="1"/>
    <col min="15624" max="15625" width="12.5" style="52" customWidth="1"/>
    <col min="15626" max="15626" width="29.5" style="52" customWidth="1"/>
    <col min="15627" max="15632" width="9.1640625" style="52" customWidth="1"/>
    <col min="15633" max="15633" width="0.1640625" style="52" customWidth="1"/>
    <col min="15634" max="15638" width="9.1640625" style="52" customWidth="1"/>
    <col min="15639" max="15639" width="12.33203125" style="52" bestFit="1" customWidth="1"/>
    <col min="15640" max="15640" width="10.83203125" style="52" bestFit="1" customWidth="1"/>
    <col min="15641" max="15871" width="11.5" style="52"/>
    <col min="15872" max="15872" width="5.5" style="52" customWidth="1"/>
    <col min="15873" max="15873" width="60.5" style="52" customWidth="1"/>
    <col min="15874" max="15874" width="21.6640625" style="52" customWidth="1"/>
    <col min="15875" max="15875" width="0" style="52" hidden="1" customWidth="1"/>
    <col min="15876" max="15876" width="14.33203125" style="52" customWidth="1"/>
    <col min="15877" max="15877" width="15.5" style="52" customWidth="1"/>
    <col min="15878" max="15878" width="0" style="52" hidden="1" customWidth="1"/>
    <col min="15879" max="15879" width="15.5" style="52" customWidth="1"/>
    <col min="15880" max="15881" width="12.5" style="52" customWidth="1"/>
    <col min="15882" max="15882" width="29.5" style="52" customWidth="1"/>
    <col min="15883" max="15888" width="9.1640625" style="52" customWidth="1"/>
    <col min="15889" max="15889" width="0.1640625" style="52" customWidth="1"/>
    <col min="15890" max="15894" width="9.1640625" style="52" customWidth="1"/>
    <col min="15895" max="15895" width="12.33203125" style="52" bestFit="1" customWidth="1"/>
    <col min="15896" max="15896" width="10.83203125" style="52" bestFit="1" customWidth="1"/>
    <col min="15897" max="16127" width="11.5" style="52"/>
    <col min="16128" max="16128" width="5.5" style="52" customWidth="1"/>
    <col min="16129" max="16129" width="60.5" style="52" customWidth="1"/>
    <col min="16130" max="16130" width="21.6640625" style="52" customWidth="1"/>
    <col min="16131" max="16131" width="0" style="52" hidden="1" customWidth="1"/>
    <col min="16132" max="16132" width="14.33203125" style="52" customWidth="1"/>
    <col min="16133" max="16133" width="15.5" style="52" customWidth="1"/>
    <col min="16134" max="16134" width="0" style="52" hidden="1" customWidth="1"/>
    <col min="16135" max="16135" width="15.5" style="52" customWidth="1"/>
    <col min="16136" max="16137" width="12.5" style="52" customWidth="1"/>
    <col min="16138" max="16138" width="29.5" style="52" customWidth="1"/>
    <col min="16139" max="16144" width="9.1640625" style="52" customWidth="1"/>
    <col min="16145" max="16145" width="0.1640625" style="52" customWidth="1"/>
    <col min="16146" max="16150" width="9.1640625" style="52" customWidth="1"/>
    <col min="16151" max="16151" width="12.33203125" style="52" bestFit="1" customWidth="1"/>
    <col min="16152" max="16152" width="10.83203125" style="52" bestFit="1" customWidth="1"/>
    <col min="16153" max="16384" width="11.5" style="52"/>
  </cols>
  <sheetData>
    <row r="1" spans="1:36" ht="33.75" customHeight="1">
      <c r="A1" s="209" t="s">
        <v>494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36" ht="14" hidden="1">
      <c r="A2" s="106"/>
      <c r="B2" s="107" t="s">
        <v>442</v>
      </c>
      <c r="C2" s="107" t="s">
        <v>443</v>
      </c>
      <c r="D2" s="108"/>
      <c r="E2" s="108"/>
      <c r="F2" s="108"/>
      <c r="G2" s="108"/>
      <c r="H2" s="108"/>
      <c r="I2" s="109"/>
      <c r="J2" s="106"/>
    </row>
    <row r="3" spans="1:36" ht="14" hidden="1">
      <c r="A3" s="72"/>
      <c r="B3" s="53" t="s">
        <v>444</v>
      </c>
      <c r="C3" s="53" t="s">
        <v>445</v>
      </c>
      <c r="D3" s="73"/>
      <c r="E3" s="73"/>
      <c r="F3" s="73"/>
      <c r="G3" s="73"/>
      <c r="H3" s="73"/>
      <c r="I3" s="91"/>
      <c r="J3" s="72"/>
    </row>
    <row r="4" spans="1:36" ht="14" hidden="1">
      <c r="A4" s="72"/>
      <c r="B4" s="53" t="s">
        <v>446</v>
      </c>
      <c r="C4" s="53"/>
      <c r="D4" s="73"/>
      <c r="E4" s="73"/>
      <c r="F4" s="73"/>
      <c r="G4" s="73"/>
      <c r="H4" s="73"/>
      <c r="I4" s="91"/>
      <c r="J4" s="72"/>
    </row>
    <row r="5" spans="1:36" ht="14">
      <c r="A5" s="72"/>
      <c r="B5" s="53" t="s">
        <v>447</v>
      </c>
      <c r="C5" s="53" t="s">
        <v>448</v>
      </c>
      <c r="D5" s="73"/>
      <c r="E5" s="73"/>
      <c r="F5" s="73"/>
      <c r="G5" s="73"/>
      <c r="H5" s="73"/>
      <c r="I5" s="91"/>
      <c r="J5" s="72"/>
      <c r="N5" s="116"/>
      <c r="O5" s="124"/>
      <c r="P5" s="124"/>
    </row>
    <row r="6" spans="1:36" ht="14">
      <c r="A6" s="72"/>
      <c r="B6" s="53" t="s">
        <v>449</v>
      </c>
      <c r="C6" s="54">
        <v>4.0420099999999997E-4</v>
      </c>
      <c r="D6" s="73"/>
      <c r="E6" s="73"/>
      <c r="F6" s="73"/>
      <c r="G6" s="73"/>
      <c r="H6" s="73"/>
      <c r="I6" s="91"/>
      <c r="J6" s="72"/>
    </row>
    <row r="7" spans="1:36" ht="14">
      <c r="A7" s="72"/>
      <c r="B7" s="55" t="s">
        <v>450</v>
      </c>
      <c r="C7" s="56">
        <v>0.6169</v>
      </c>
      <c r="D7" s="74">
        <v>0.63751599999999997</v>
      </c>
      <c r="E7" s="75"/>
      <c r="F7" s="53"/>
      <c r="G7" s="53"/>
      <c r="H7" s="53"/>
      <c r="I7" s="91"/>
      <c r="J7" s="72"/>
    </row>
    <row r="8" spans="1:36" s="93" customFormat="1" ht="66" customHeight="1">
      <c r="A8" s="94" t="s">
        <v>451</v>
      </c>
      <c r="B8" s="95" t="s">
        <v>88</v>
      </c>
      <c r="C8" s="96" t="s">
        <v>484</v>
      </c>
      <c r="D8" s="96"/>
      <c r="E8" s="96" t="s">
        <v>452</v>
      </c>
      <c r="F8" s="57" t="s">
        <v>453</v>
      </c>
      <c r="G8" s="57" t="s">
        <v>454</v>
      </c>
      <c r="H8" s="97" t="s">
        <v>485</v>
      </c>
      <c r="I8" s="97" t="s">
        <v>486</v>
      </c>
      <c r="J8" s="57" t="s">
        <v>487</v>
      </c>
      <c r="K8" s="97" t="s">
        <v>488</v>
      </c>
      <c r="L8" s="97" t="s">
        <v>489</v>
      </c>
      <c r="N8" s="224" t="s">
        <v>493</v>
      </c>
      <c r="O8" s="224"/>
      <c r="P8" s="224"/>
    </row>
    <row r="9" spans="1:36" s="59" customFormat="1" ht="18" customHeight="1">
      <c r="A9" s="76"/>
      <c r="B9" s="77" t="s">
        <v>455</v>
      </c>
      <c r="C9" s="115">
        <v>1550</v>
      </c>
      <c r="D9" s="78"/>
      <c r="E9" s="58"/>
      <c r="F9" s="58"/>
      <c r="G9" s="58"/>
      <c r="H9" s="98"/>
      <c r="I9" s="99"/>
      <c r="J9" s="58"/>
      <c r="K9" s="125">
        <v>4.0420099999999997E-4</v>
      </c>
      <c r="L9" s="99"/>
      <c r="M9" s="51"/>
      <c r="N9" s="118"/>
      <c r="O9" s="119">
        <v>1550</v>
      </c>
      <c r="P9" s="119">
        <f>C7/C6</f>
        <v>1526.2208653615405</v>
      </c>
      <c r="Q9" s="51"/>
      <c r="R9" s="51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14">
      <c r="A10" s="72">
        <v>1</v>
      </c>
      <c r="B10" s="79" t="s">
        <v>456</v>
      </c>
      <c r="C10" s="80">
        <f>11280.9677419355*$C$9</f>
        <v>17485500.000000022</v>
      </c>
      <c r="D10" s="81">
        <v>19743.225806451614</v>
      </c>
      <c r="E10" s="82">
        <v>19743.225806451614</v>
      </c>
      <c r="F10" s="82">
        <v>11280.967741935485</v>
      </c>
      <c r="G10" s="219">
        <v>50000</v>
      </c>
      <c r="H10" s="100">
        <f>GETPIVOTDATA("Amount Tzs",PIVOT!$A$3,"Budget Category1","Stakeholders Meeting at Central Level")</f>
        <v>68589167</v>
      </c>
      <c r="I10" s="103">
        <f>C10-H10</f>
        <v>-51103666.999999978</v>
      </c>
      <c r="J10" s="110">
        <v>6959.2290000000003</v>
      </c>
      <c r="K10" s="112">
        <f>H10*$K$9</f>
        <v>27723.809890566998</v>
      </c>
      <c r="L10" s="103">
        <f>J10-K10</f>
        <v>-20764.580890566998</v>
      </c>
      <c r="N10" s="122">
        <v>17485500.000000022</v>
      </c>
      <c r="O10" s="120">
        <f>N10/$O$9</f>
        <v>11280.967741935498</v>
      </c>
      <c r="P10" s="120">
        <f>N10/$P$9</f>
        <v>11456.729754417262</v>
      </c>
      <c r="T10" s="52"/>
    </row>
    <row r="11" spans="1:36" ht="14">
      <c r="A11" s="72">
        <v>22</v>
      </c>
      <c r="B11" s="79" t="s">
        <v>457</v>
      </c>
      <c r="C11" s="80">
        <f>41682*$C$9</f>
        <v>64607100</v>
      </c>
      <c r="D11" s="81">
        <v>0</v>
      </c>
      <c r="E11" s="82">
        <v>54072</v>
      </c>
      <c r="F11" s="82">
        <v>41682</v>
      </c>
      <c r="G11" s="220"/>
      <c r="H11" s="100">
        <f>GETPIVOTDATA("Amount Tzs",PIVOT!$A$3,"Budget Category1","Program Office Support")</f>
        <v>148060428.54000002</v>
      </c>
      <c r="I11" s="103">
        <f>C11-H11</f>
        <v>-83453328.540000021</v>
      </c>
      <c r="J11" s="110">
        <v>25713.625800000002</v>
      </c>
      <c r="K11" s="112">
        <f>H11*$K$9</f>
        <v>59846.173276296548</v>
      </c>
      <c r="L11" s="103">
        <f>J11-K11</f>
        <v>-34132.547476296546</v>
      </c>
      <c r="N11" s="122">
        <v>64607100</v>
      </c>
      <c r="O11" s="120">
        <f>N11/$O$9</f>
        <v>41682</v>
      </c>
      <c r="P11" s="120">
        <f>N11/$P$9</f>
        <v>42331.42231658291</v>
      </c>
      <c r="T11" s="52"/>
    </row>
    <row r="12" spans="1:36" s="59" customFormat="1" ht="14">
      <c r="A12" s="76">
        <v>2</v>
      </c>
      <c r="B12" s="77" t="s">
        <v>458</v>
      </c>
      <c r="C12" s="83"/>
      <c r="D12" s="76"/>
      <c r="E12" s="84"/>
      <c r="F12" s="84"/>
      <c r="G12" s="84"/>
      <c r="H12" s="101"/>
      <c r="I12" s="104"/>
      <c r="J12" s="111"/>
      <c r="K12" s="113"/>
      <c r="L12" s="104"/>
      <c r="M12" s="51"/>
      <c r="N12" s="117"/>
      <c r="O12" s="120"/>
      <c r="P12" s="120"/>
      <c r="Q12" s="51"/>
      <c r="R12" s="51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14">
      <c r="A13" s="72">
        <v>5</v>
      </c>
      <c r="B13" s="79" t="s">
        <v>459</v>
      </c>
      <c r="C13" s="80">
        <f>219619.35483871*$C$9</f>
        <v>340410000.00000048</v>
      </c>
      <c r="D13" s="81">
        <v>255225.80645161288</v>
      </c>
      <c r="E13" s="82">
        <v>255225.80645161291</v>
      </c>
      <c r="F13" s="82">
        <v>219619.35483870967</v>
      </c>
      <c r="G13" s="216">
        <v>75000</v>
      </c>
      <c r="H13" s="213">
        <f>GETPIVOTDATA("Amount Tzs",PIVOT!$A$3,"Budget Category1","Training")</f>
        <v>37890200</v>
      </c>
      <c r="I13" s="221">
        <f>SUM(C13:C16)-H13</f>
        <v>365472800.00000042</v>
      </c>
      <c r="J13" s="110">
        <v>135483.18</v>
      </c>
      <c r="K13" s="213">
        <f>I13*K9</f>
        <v>147724.47123280016</v>
      </c>
      <c r="L13" s="225">
        <f>SUM(J13:J16)-K13</f>
        <v>12814.002767199825</v>
      </c>
      <c r="N13" s="122">
        <v>340410000.00000048</v>
      </c>
      <c r="O13" s="120">
        <f t="shared" ref="O13:O16" si="0">N13/$O$9</f>
        <v>219619.35483870999</v>
      </c>
      <c r="P13" s="120">
        <f t="shared" ref="P13:P16" si="1">N13/$P$9</f>
        <v>223041.11267628495</v>
      </c>
      <c r="T13" s="52"/>
    </row>
    <row r="14" spans="1:36" ht="14">
      <c r="A14" s="72">
        <v>4</v>
      </c>
      <c r="B14" s="79" t="s">
        <v>460</v>
      </c>
      <c r="C14" s="80">
        <f>13555.4838709677*$C$9</f>
        <v>21010999.999999937</v>
      </c>
      <c r="D14" s="81">
        <v>13555.483870967742</v>
      </c>
      <c r="E14" s="82">
        <v>13555.483870967742</v>
      </c>
      <c r="F14" s="82">
        <v>13555.483870967742</v>
      </c>
      <c r="G14" s="217"/>
      <c r="H14" s="214"/>
      <c r="I14" s="222"/>
      <c r="J14" s="110">
        <v>8362.3780000000006</v>
      </c>
      <c r="K14" s="214"/>
      <c r="L14" s="226"/>
      <c r="N14" s="122">
        <v>21010999.999999937</v>
      </c>
      <c r="O14" s="120">
        <f t="shared" si="0"/>
        <v>13555.483870967701</v>
      </c>
      <c r="P14" s="120">
        <f t="shared" si="1"/>
        <v>13766.683759118128</v>
      </c>
      <c r="T14" s="52"/>
    </row>
    <row r="15" spans="1:36" ht="14">
      <c r="A15" s="72">
        <v>3</v>
      </c>
      <c r="B15" s="79" t="s">
        <v>461</v>
      </c>
      <c r="C15" s="80">
        <f>20769.0322580645*$C$9</f>
        <v>32191999.999999978</v>
      </c>
      <c r="D15" s="81">
        <v>29729.032258064515</v>
      </c>
      <c r="E15" s="82">
        <v>29729.032258064515</v>
      </c>
      <c r="F15" s="82">
        <v>20769.032258064515</v>
      </c>
      <c r="G15" s="217"/>
      <c r="H15" s="214"/>
      <c r="I15" s="222"/>
      <c r="J15" s="110">
        <v>12812.415999999999</v>
      </c>
      <c r="K15" s="214"/>
      <c r="L15" s="226"/>
      <c r="N15" s="122">
        <v>32191999.999999978</v>
      </c>
      <c r="O15" s="120">
        <f t="shared" si="0"/>
        <v>20769.032258064501</v>
      </c>
      <c r="P15" s="120">
        <f t="shared" si="1"/>
        <v>21092.622130004846</v>
      </c>
      <c r="T15" s="52"/>
    </row>
    <row r="16" spans="1:36" ht="14">
      <c r="A16" s="72">
        <v>7</v>
      </c>
      <c r="B16" s="79" t="s">
        <v>462</v>
      </c>
      <c r="C16" s="80">
        <f>6290.32258064516*$C$9</f>
        <v>9749999.9999999981</v>
      </c>
      <c r="D16" s="81">
        <v>7741.9354838709678</v>
      </c>
      <c r="E16" s="82">
        <v>7741.9354838709678</v>
      </c>
      <c r="F16" s="82">
        <v>6290.322580645161</v>
      </c>
      <c r="G16" s="218"/>
      <c r="H16" s="215"/>
      <c r="I16" s="223"/>
      <c r="J16" s="110">
        <v>3880.5</v>
      </c>
      <c r="K16" s="215"/>
      <c r="L16" s="227"/>
      <c r="N16" s="122">
        <v>9749999.9999999981</v>
      </c>
      <c r="O16" s="120">
        <f t="shared" si="0"/>
        <v>6290.3225806451601</v>
      </c>
      <c r="P16" s="120">
        <f t="shared" si="1"/>
        <v>6388.328335224508</v>
      </c>
      <c r="T16" s="52"/>
    </row>
    <row r="17" spans="1:36" s="59" customFormat="1" ht="14">
      <c r="A17" s="76"/>
      <c r="B17" s="77" t="s">
        <v>463</v>
      </c>
      <c r="C17" s="83"/>
      <c r="D17" s="85"/>
      <c r="E17" s="84"/>
      <c r="F17" s="84"/>
      <c r="G17" s="84"/>
      <c r="H17" s="101"/>
      <c r="I17" s="104"/>
      <c r="J17" s="111"/>
      <c r="K17" s="113"/>
      <c r="L17" s="104"/>
      <c r="M17" s="51"/>
      <c r="N17" s="117"/>
      <c r="O17" s="120"/>
      <c r="P17" s="120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14">
      <c r="A18" s="72">
        <v>2</v>
      </c>
      <c r="B18" s="79" t="s">
        <v>464</v>
      </c>
      <c r="C18" s="80">
        <f>12290.3225806452*$C$9</f>
        <v>19050000.00000006</v>
      </c>
      <c r="D18" s="81"/>
      <c r="E18" s="82">
        <v>21677.419354838708</v>
      </c>
      <c r="F18" s="82">
        <v>12290.322580645163</v>
      </c>
      <c r="G18" s="216">
        <v>180000</v>
      </c>
      <c r="H18" s="100">
        <f>GETPIVOTDATA("Amount Tzs",PIVOT!$A$3,"Budget Category1","Social Mobilisation")</f>
        <v>4680000</v>
      </c>
      <c r="I18" s="103">
        <f t="shared" ref="I18:I25" si="2">C18-H18</f>
        <v>14370000.00000006</v>
      </c>
      <c r="J18" s="110">
        <v>7581.9000000000005</v>
      </c>
      <c r="K18" s="112">
        <f t="shared" ref="K18:K23" si="3">H18*$K$9</f>
        <v>1891.66068</v>
      </c>
      <c r="L18" s="103">
        <f t="shared" ref="L18:L25" si="4">J18-K18</f>
        <v>5690.2393200000006</v>
      </c>
      <c r="N18" s="122">
        <v>19050000.00000006</v>
      </c>
      <c r="O18" s="120">
        <f t="shared" ref="O18:O25" si="5">N18/$O$9</f>
        <v>12290.322580645199</v>
      </c>
      <c r="P18" s="120">
        <f t="shared" ref="P18:P25" si="6">N18/$P$9</f>
        <v>12481.81074728485</v>
      </c>
      <c r="T18" s="52"/>
    </row>
    <row r="19" spans="1:36" ht="14">
      <c r="A19" s="72">
        <v>6</v>
      </c>
      <c r="B19" s="79" t="s">
        <v>465</v>
      </c>
      <c r="C19" s="80">
        <f>22838.7096774194*$C$9</f>
        <v>35400000.000000067</v>
      </c>
      <c r="D19" s="81">
        <v>133419.35483870967</v>
      </c>
      <c r="E19" s="82">
        <v>133419.35483870967</v>
      </c>
      <c r="F19" s="82">
        <v>22838.709677419356</v>
      </c>
      <c r="G19" s="217"/>
      <c r="H19" s="100"/>
      <c r="I19" s="103">
        <f t="shared" si="2"/>
        <v>35400000.000000067</v>
      </c>
      <c r="J19" s="110">
        <v>14089.2</v>
      </c>
      <c r="K19" s="112">
        <f t="shared" si="3"/>
        <v>0</v>
      </c>
      <c r="L19" s="103">
        <f>J19-K19</f>
        <v>14089.2</v>
      </c>
      <c r="N19" s="122">
        <v>35400000.000000067</v>
      </c>
      <c r="O19" s="120">
        <f t="shared" si="5"/>
        <v>22838.7096774194</v>
      </c>
      <c r="P19" s="120">
        <f t="shared" si="6"/>
        <v>23194.545955584417</v>
      </c>
      <c r="T19" s="52"/>
    </row>
    <row r="20" spans="1:36" ht="14">
      <c r="A20" s="72">
        <v>8</v>
      </c>
      <c r="B20" s="79" t="s">
        <v>466</v>
      </c>
      <c r="C20" s="80">
        <f>15024.1935483871*$C$9</f>
        <v>23287500.000000004</v>
      </c>
      <c r="D20" s="81">
        <v>55669.354838709674</v>
      </c>
      <c r="E20" s="82">
        <v>55669.354838709674</v>
      </c>
      <c r="F20" s="82">
        <v>15024.193548387097</v>
      </c>
      <c r="G20" s="217"/>
      <c r="H20" s="100"/>
      <c r="I20" s="103">
        <f t="shared" si="2"/>
        <v>23287500.000000004</v>
      </c>
      <c r="J20" s="110">
        <v>9268.4249999999993</v>
      </c>
      <c r="K20" s="112">
        <f t="shared" si="3"/>
        <v>0</v>
      </c>
      <c r="L20" s="103">
        <f t="shared" si="4"/>
        <v>9268.4249999999993</v>
      </c>
      <c r="N20" s="122">
        <v>23287500.000000004</v>
      </c>
      <c r="O20" s="120">
        <f t="shared" si="5"/>
        <v>15024.193548387098</v>
      </c>
      <c r="P20" s="120">
        <f t="shared" si="6"/>
        <v>15258.276523747772</v>
      </c>
      <c r="T20" s="52"/>
    </row>
    <row r="21" spans="1:36" ht="14">
      <c r="A21" s="72">
        <v>9</v>
      </c>
      <c r="B21" s="79" t="s">
        <v>467</v>
      </c>
      <c r="C21" s="80">
        <f>25177.4193548387*$C$9</f>
        <v>39024999.999999985</v>
      </c>
      <c r="D21" s="81">
        <v>65161.290322580644</v>
      </c>
      <c r="E21" s="82">
        <v>65161.290322580644</v>
      </c>
      <c r="F21" s="82">
        <v>25177.419354838712</v>
      </c>
      <c r="G21" s="217"/>
      <c r="H21" s="100"/>
      <c r="I21" s="103">
        <f t="shared" si="2"/>
        <v>39024999.999999985</v>
      </c>
      <c r="J21" s="110">
        <v>15531.95</v>
      </c>
      <c r="K21" s="112">
        <f t="shared" si="3"/>
        <v>0</v>
      </c>
      <c r="L21" s="103">
        <f t="shared" si="4"/>
        <v>15531.95</v>
      </c>
      <c r="N21" s="122">
        <v>39024999.999999985</v>
      </c>
      <c r="O21" s="120">
        <f t="shared" si="5"/>
        <v>25177.419354838701</v>
      </c>
      <c r="P21" s="120">
        <f t="shared" si="6"/>
        <v>25569.693669962704</v>
      </c>
      <c r="T21" s="52"/>
    </row>
    <row r="22" spans="1:36" ht="14">
      <c r="A22" s="72">
        <v>12</v>
      </c>
      <c r="B22" s="79" t="s">
        <v>468</v>
      </c>
      <c r="C22" s="80">
        <f>111290.322580645*$C$9</f>
        <v>172499999.99999976</v>
      </c>
      <c r="D22" s="81">
        <v>204193.54838709679</v>
      </c>
      <c r="E22" s="82">
        <v>204193.54838709679</v>
      </c>
      <c r="F22" s="82">
        <v>111290.32258064517</v>
      </c>
      <c r="G22" s="217"/>
      <c r="H22" s="100"/>
      <c r="I22" s="103">
        <f t="shared" si="2"/>
        <v>172499999.99999976</v>
      </c>
      <c r="J22" s="110">
        <v>68655</v>
      </c>
      <c r="K22" s="112">
        <f t="shared" si="3"/>
        <v>0</v>
      </c>
      <c r="L22" s="103">
        <f t="shared" si="4"/>
        <v>68655</v>
      </c>
      <c r="N22" s="122">
        <v>172499999.99999976</v>
      </c>
      <c r="O22" s="120">
        <f t="shared" si="5"/>
        <v>111290.32258064501</v>
      </c>
      <c r="P22" s="120">
        <f t="shared" si="6"/>
        <v>113024.27054627963</v>
      </c>
      <c r="T22" s="52"/>
    </row>
    <row r="23" spans="1:36" ht="14">
      <c r="A23" s="72">
        <v>13</v>
      </c>
      <c r="B23" s="79" t="s">
        <v>469</v>
      </c>
      <c r="C23" s="80">
        <f>31741.935483871*$C$9</f>
        <v>49200000.000000045</v>
      </c>
      <c r="D23" s="81">
        <v>0</v>
      </c>
      <c r="E23" s="82">
        <v>79354.838709677424</v>
      </c>
      <c r="F23" s="82">
        <v>31741.935483870973</v>
      </c>
      <c r="G23" s="217"/>
      <c r="H23" s="100"/>
      <c r="I23" s="103">
        <f t="shared" si="2"/>
        <v>49200000.000000045</v>
      </c>
      <c r="J23" s="110">
        <v>19581.600000000002</v>
      </c>
      <c r="K23" s="112">
        <f t="shared" si="3"/>
        <v>0</v>
      </c>
      <c r="L23" s="103">
        <f t="shared" si="4"/>
        <v>19581.600000000002</v>
      </c>
      <c r="N23" s="122">
        <v>49200000.000000045</v>
      </c>
      <c r="O23" s="120">
        <f t="shared" si="5"/>
        <v>31741.935483870995</v>
      </c>
      <c r="P23" s="120">
        <f t="shared" si="6"/>
        <v>32236.487599286782</v>
      </c>
      <c r="T23" s="52"/>
    </row>
    <row r="24" spans="1:36" ht="15" hidden="1" customHeight="1">
      <c r="A24" s="72">
        <v>14</v>
      </c>
      <c r="B24" s="79" t="s">
        <v>470</v>
      </c>
      <c r="C24" s="80"/>
      <c r="D24" s="81">
        <v>0</v>
      </c>
      <c r="E24" s="82"/>
      <c r="F24" s="82"/>
      <c r="G24" s="217"/>
      <c r="H24" s="100"/>
      <c r="I24" s="103">
        <f t="shared" si="2"/>
        <v>0</v>
      </c>
      <c r="J24" s="110">
        <v>0</v>
      </c>
      <c r="K24" s="112"/>
      <c r="L24" s="103">
        <f t="shared" si="4"/>
        <v>0</v>
      </c>
      <c r="N24" s="122"/>
      <c r="O24" s="120">
        <f t="shared" si="5"/>
        <v>0</v>
      </c>
      <c r="P24" s="120">
        <f t="shared" si="6"/>
        <v>0</v>
      </c>
      <c r="T24" s="52"/>
    </row>
    <row r="25" spans="1:36" ht="14">
      <c r="A25" s="72">
        <v>14</v>
      </c>
      <c r="B25" s="79" t="s">
        <v>471</v>
      </c>
      <c r="C25" s="80">
        <f>14787.0967741935*$C$9</f>
        <v>22919999.999999925</v>
      </c>
      <c r="D25" s="81">
        <v>0</v>
      </c>
      <c r="E25" s="82">
        <v>36967.741935483871</v>
      </c>
      <c r="F25" s="82">
        <v>14787.096774193549</v>
      </c>
      <c r="G25" s="218"/>
      <c r="H25" s="100"/>
      <c r="I25" s="103">
        <f t="shared" si="2"/>
        <v>22919999.999999925</v>
      </c>
      <c r="J25" s="110">
        <v>9122.16</v>
      </c>
      <c r="K25" s="112">
        <f>H25*$K$9</f>
        <v>0</v>
      </c>
      <c r="L25" s="103">
        <f t="shared" si="4"/>
        <v>9122.16</v>
      </c>
      <c r="N25" s="122">
        <v>22919999.999999925</v>
      </c>
      <c r="O25" s="120">
        <f t="shared" si="5"/>
        <v>14787.0967741935</v>
      </c>
      <c r="P25" s="120">
        <f t="shared" si="6"/>
        <v>15017.485686496952</v>
      </c>
      <c r="T25" s="52"/>
    </row>
    <row r="26" spans="1:36" s="59" customFormat="1" ht="14">
      <c r="A26" s="76">
        <v>15</v>
      </c>
      <c r="B26" s="77" t="s">
        <v>472</v>
      </c>
      <c r="C26" s="83"/>
      <c r="D26" s="85">
        <v>0</v>
      </c>
      <c r="E26" s="84"/>
      <c r="F26" s="84"/>
      <c r="G26" s="84"/>
      <c r="H26" s="101"/>
      <c r="I26" s="104"/>
      <c r="J26" s="111"/>
      <c r="K26" s="113"/>
      <c r="L26" s="104"/>
      <c r="M26" s="51"/>
      <c r="N26" s="117"/>
      <c r="O26" s="120"/>
      <c r="P26" s="120"/>
      <c r="Q26" s="51"/>
      <c r="R26" s="51"/>
      <c r="S26" s="51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6" ht="14">
      <c r="A27" s="72">
        <v>16</v>
      </c>
      <c r="B27" s="79" t="s">
        <v>473</v>
      </c>
      <c r="C27" s="80">
        <f>55000*$C$9</f>
        <v>85250000</v>
      </c>
      <c r="D27" s="81">
        <v>60000</v>
      </c>
      <c r="E27" s="82">
        <v>55000</v>
      </c>
      <c r="F27" s="82">
        <v>55000</v>
      </c>
      <c r="G27" s="216">
        <v>45000</v>
      </c>
      <c r="H27" s="100">
        <f>GETPIVOTDATA("Amount Tzs",PIVOT!$A$3,"Budget Category1","M&amp;E")</f>
        <v>4425000</v>
      </c>
      <c r="I27" s="103">
        <f>C27-H27</f>
        <v>80825000</v>
      </c>
      <c r="J27" s="110">
        <v>33929.5</v>
      </c>
      <c r="K27" s="112">
        <f>H27*$K$9</f>
        <v>1788.5894249999999</v>
      </c>
      <c r="L27" s="103">
        <f>J27-K27</f>
        <v>32140.910575000002</v>
      </c>
      <c r="N27" s="122">
        <v>85250000</v>
      </c>
      <c r="O27" s="120">
        <f>N27/$O$9</f>
        <v>55000</v>
      </c>
      <c r="P27" s="120">
        <f>N27/$P$9</f>
        <v>55856.922110552761</v>
      </c>
      <c r="T27" s="52"/>
    </row>
    <row r="28" spans="1:36" ht="15" hidden="1" customHeight="1">
      <c r="A28" s="72">
        <v>17</v>
      </c>
      <c r="B28" s="79" t="s">
        <v>474</v>
      </c>
      <c r="C28" s="80"/>
      <c r="D28" s="81">
        <v>0</v>
      </c>
      <c r="E28" s="82"/>
      <c r="F28" s="82"/>
      <c r="G28" s="217"/>
      <c r="H28" s="100"/>
      <c r="I28" s="92"/>
      <c r="J28" s="110"/>
      <c r="K28" s="92"/>
      <c r="L28" s="92"/>
      <c r="N28" s="117"/>
      <c r="O28" s="120"/>
      <c r="P28" s="120"/>
      <c r="T28" s="52"/>
    </row>
    <row r="29" spans="1:36" ht="15" hidden="1" customHeight="1">
      <c r="A29" s="72">
        <v>19</v>
      </c>
      <c r="B29" s="79" t="s">
        <v>475</v>
      </c>
      <c r="C29" s="80"/>
      <c r="D29" s="81">
        <v>0</v>
      </c>
      <c r="E29" s="82"/>
      <c r="F29" s="82"/>
      <c r="G29" s="217"/>
      <c r="H29" s="100"/>
      <c r="I29" s="92"/>
      <c r="J29" s="110"/>
      <c r="K29" s="92"/>
      <c r="L29" s="92"/>
      <c r="N29" s="117"/>
      <c r="O29" s="120"/>
      <c r="P29" s="120"/>
      <c r="T29" s="52"/>
    </row>
    <row r="30" spans="1:36" ht="15" hidden="1" customHeight="1">
      <c r="A30" s="72">
        <v>20</v>
      </c>
      <c r="B30" s="79" t="s">
        <v>476</v>
      </c>
      <c r="C30" s="80"/>
      <c r="D30" s="81">
        <v>0</v>
      </c>
      <c r="E30" s="82"/>
      <c r="F30" s="82"/>
      <c r="G30" s="217"/>
      <c r="H30" s="100"/>
      <c r="I30" s="92"/>
      <c r="J30" s="110"/>
      <c r="K30" s="92"/>
      <c r="L30" s="92"/>
      <c r="N30" s="117"/>
      <c r="O30" s="120"/>
      <c r="P30" s="120"/>
      <c r="T30" s="52"/>
    </row>
    <row r="31" spans="1:36" ht="15" hidden="1" customHeight="1">
      <c r="A31" s="72">
        <v>21</v>
      </c>
      <c r="B31" s="79" t="s">
        <v>477</v>
      </c>
      <c r="C31" s="80"/>
      <c r="D31" s="81">
        <v>0</v>
      </c>
      <c r="E31" s="82"/>
      <c r="F31" s="82"/>
      <c r="G31" s="218"/>
      <c r="H31" s="100"/>
      <c r="I31" s="92"/>
      <c r="J31" s="110"/>
      <c r="K31" s="92"/>
      <c r="L31" s="92"/>
      <c r="N31" s="117"/>
      <c r="O31" s="120"/>
      <c r="P31" s="120"/>
      <c r="T31" s="52"/>
    </row>
    <row r="32" spans="1:36" ht="14">
      <c r="A32" s="72"/>
      <c r="B32" s="79"/>
      <c r="C32" s="80"/>
      <c r="D32" s="81"/>
      <c r="E32" s="82"/>
      <c r="F32" s="82"/>
      <c r="G32" s="82"/>
      <c r="H32" s="100"/>
      <c r="I32" s="92"/>
      <c r="J32" s="110"/>
      <c r="K32" s="92"/>
      <c r="L32" s="92"/>
      <c r="N32" s="117"/>
      <c r="O32" s="120"/>
      <c r="P32" s="120"/>
      <c r="T32" s="52"/>
    </row>
    <row r="33" spans="1:20" ht="14">
      <c r="A33" s="72"/>
      <c r="B33" s="79" t="s">
        <v>83</v>
      </c>
      <c r="C33" s="86">
        <f>SUM(C10:C32)</f>
        <v>932088100.00000024</v>
      </c>
      <c r="D33" s="87">
        <v>844439.03225806449</v>
      </c>
      <c r="E33" s="88">
        <v>1031511.0322580646</v>
      </c>
      <c r="F33" s="88">
        <v>601347.16129032266</v>
      </c>
      <c r="G33" s="89">
        <v>350000</v>
      </c>
      <c r="H33" s="102">
        <f>SUM(H10:H32)</f>
        <v>263644795.54000002</v>
      </c>
      <c r="I33" s="103">
        <f>SUM(I10:I32)</f>
        <v>668443304.46000028</v>
      </c>
      <c r="J33" s="110">
        <v>370971.06379999995</v>
      </c>
      <c r="K33" s="112">
        <f>SUM(K10:K32)</f>
        <v>238974.70450466374</v>
      </c>
      <c r="L33" s="103">
        <f>SUM(L10:L32)</f>
        <v>131996.3592953363</v>
      </c>
      <c r="M33" s="114"/>
      <c r="N33" s="123">
        <f>SUM(N10:N32)</f>
        <v>932088100.00000024</v>
      </c>
      <c r="O33" s="121">
        <f>SUM(O10:O32)</f>
        <v>601347.16129032278</v>
      </c>
      <c r="P33" s="121">
        <f>SUM(P10:P32)</f>
        <v>610716.39181082859</v>
      </c>
      <c r="T33" s="52"/>
    </row>
    <row r="34" spans="1:20" ht="14">
      <c r="A34" s="72"/>
      <c r="B34" s="72"/>
      <c r="C34" s="72"/>
      <c r="D34" s="90"/>
      <c r="E34" s="90"/>
      <c r="F34" s="60"/>
      <c r="G34" s="60"/>
      <c r="H34" s="91"/>
      <c r="I34" s="60"/>
      <c r="J34" s="60"/>
      <c r="K34" s="60"/>
      <c r="L34" s="60"/>
      <c r="N34" s="72"/>
      <c r="O34" s="72"/>
      <c r="P34" s="72"/>
      <c r="T34" s="52"/>
    </row>
    <row r="35" spans="1:20" ht="14" hidden="1">
      <c r="A35" s="50"/>
      <c r="B35" s="61"/>
      <c r="C35" s="62"/>
      <c r="D35" s="50"/>
      <c r="E35" s="50"/>
      <c r="F35" s="63"/>
      <c r="G35" s="63"/>
      <c r="H35" s="63"/>
      <c r="I35" s="70"/>
      <c r="J35" s="105">
        <f>C33-H33-I33</f>
        <v>0</v>
      </c>
    </row>
    <row r="36" spans="1:20" ht="14" hidden="1">
      <c r="A36" s="50"/>
      <c r="B36" s="64" t="s">
        <v>478</v>
      </c>
      <c r="C36" s="65">
        <v>658000000</v>
      </c>
      <c r="D36" s="50"/>
      <c r="E36" s="50"/>
      <c r="F36" s="50"/>
      <c r="G36" s="50"/>
      <c r="H36" s="66">
        <v>266000</v>
      </c>
      <c r="J36" s="50"/>
    </row>
    <row r="37" spans="1:20" ht="14" hidden="1">
      <c r="A37" s="50"/>
      <c r="B37" s="67" t="s">
        <v>479</v>
      </c>
      <c r="C37" s="68">
        <v>0</v>
      </c>
      <c r="D37" s="50" t="s">
        <v>480</v>
      </c>
      <c r="E37" s="50"/>
      <c r="F37" s="50"/>
      <c r="G37" s="50"/>
      <c r="H37" s="50"/>
      <c r="I37" s="69"/>
      <c r="J37" s="50"/>
    </row>
    <row r="38" spans="1:20" ht="14" hidden="1">
      <c r="A38" s="50"/>
      <c r="B38" s="50" t="s">
        <v>481</v>
      </c>
      <c r="C38" s="50"/>
      <c r="D38" s="50"/>
      <c r="E38" s="50"/>
      <c r="F38" s="50"/>
      <c r="G38" s="50"/>
      <c r="H38" s="66">
        <v>104971.06379999995</v>
      </c>
      <c r="J38" s="50"/>
    </row>
    <row r="39" spans="1:20" ht="14" hidden="1">
      <c r="A39" s="50"/>
      <c r="B39" s="50"/>
      <c r="C39" s="50"/>
      <c r="D39" s="50"/>
      <c r="E39" s="50"/>
      <c r="F39" s="50"/>
      <c r="G39" s="50"/>
      <c r="H39" s="50"/>
      <c r="I39" s="69"/>
      <c r="J39" s="50"/>
    </row>
    <row r="40" spans="1:20" ht="14">
      <c r="A40" s="50"/>
      <c r="B40" s="50"/>
      <c r="C40" s="50"/>
      <c r="D40" s="50"/>
      <c r="E40" s="50"/>
      <c r="F40" s="50"/>
      <c r="G40" s="50"/>
      <c r="H40" s="50"/>
      <c r="I40" s="69"/>
      <c r="J40" s="50"/>
    </row>
    <row r="41" spans="1:20" s="5" customFormat="1" ht="14">
      <c r="A41" s="34" t="s">
        <v>103</v>
      </c>
    </row>
    <row r="42" spans="1:20" s="5" customFormat="1" ht="14">
      <c r="A42" s="212" t="s">
        <v>490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</row>
    <row r="43" spans="1:20" s="5" customFormat="1" ht="14">
      <c r="A43" s="212" t="s">
        <v>492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</row>
    <row r="44" spans="1:20" s="5" customFormat="1" ht="14">
      <c r="A44" s="212" t="s">
        <v>491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</row>
    <row r="46" spans="1:20" s="5" customFormat="1" ht="14">
      <c r="A46" s="35" t="s">
        <v>111</v>
      </c>
    </row>
    <row r="47" spans="1:20" s="36" customFormat="1" ht="14">
      <c r="A47" s="37" t="s">
        <v>121</v>
      </c>
    </row>
  </sheetData>
  <mergeCells count="13">
    <mergeCell ref="N8:P8"/>
    <mergeCell ref="A43:L43"/>
    <mergeCell ref="A44:L44"/>
    <mergeCell ref="K13:K16"/>
    <mergeCell ref="L13:L16"/>
    <mergeCell ref="A1:L1"/>
    <mergeCell ref="A42:L42"/>
    <mergeCell ref="H13:H16"/>
    <mergeCell ref="G27:G31"/>
    <mergeCell ref="G18:G25"/>
    <mergeCell ref="G13:G16"/>
    <mergeCell ref="G10:G11"/>
    <mergeCell ref="I13:I16"/>
  </mergeCells>
  <conditionalFormatting sqref="J35">
    <cfRule type="cellIs" dxfId="10" priority="1" operator="notEqual">
      <formula>0</formula>
    </cfRule>
  </conditionalFormatting>
  <hyperlinks>
    <hyperlink ref="A47" r:id="rId1"/>
  </hyperlinks>
  <pageMargins left="0.70866141732283472" right="0.70866141732283472" top="0.74803149606299213" bottom="0.74803149606299213" header="0.31496062992125984" footer="0.31496062992125984"/>
  <pageSetup paperSize="9" scale="8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0"/>
  <sheetViews>
    <sheetView workbookViewId="0">
      <selection activeCell="A19" sqref="A19"/>
    </sheetView>
  </sheetViews>
  <sheetFormatPr baseColWidth="10" defaultColWidth="8.83203125" defaultRowHeight="14" x14ac:dyDescent="0"/>
  <cols>
    <col min="1" max="1" width="35.5" bestFit="1" customWidth="1"/>
    <col min="2" max="2" width="18.1640625" bestFit="1" customWidth="1"/>
    <col min="4" max="4" width="56.6640625" customWidth="1"/>
    <col min="5" max="5" width="18.1640625" bestFit="1" customWidth="1"/>
  </cols>
  <sheetData>
    <row r="1" spans="1:5">
      <c r="A1" s="228" t="s">
        <v>482</v>
      </c>
      <c r="B1" s="228"/>
      <c r="D1" s="228" t="s">
        <v>483</v>
      </c>
      <c r="E1" s="228"/>
    </row>
    <row r="2" spans="1:5">
      <c r="A2" s="40"/>
      <c r="B2" s="40"/>
      <c r="D2" s="41" t="s">
        <v>94</v>
      </c>
      <c r="E2" s="40" t="s">
        <v>116</v>
      </c>
    </row>
    <row r="3" spans="1:5">
      <c r="A3" s="41" t="s">
        <v>94</v>
      </c>
      <c r="B3" s="40" t="s">
        <v>116</v>
      </c>
      <c r="D3" s="42" t="s">
        <v>97</v>
      </c>
      <c r="E3" s="43"/>
    </row>
    <row r="4" spans="1:5">
      <c r="A4" s="42" t="s">
        <v>360</v>
      </c>
      <c r="B4" s="43">
        <v>4425000</v>
      </c>
      <c r="D4" s="44" t="s">
        <v>395</v>
      </c>
      <c r="E4" s="43">
        <v>452226.56</v>
      </c>
    </row>
    <row r="5" spans="1:5">
      <c r="A5" s="42" t="s">
        <v>137</v>
      </c>
      <c r="B5" s="43">
        <v>148060428.54000002</v>
      </c>
      <c r="D5" s="44" t="s">
        <v>132</v>
      </c>
      <c r="E5" s="43">
        <v>35000</v>
      </c>
    </row>
    <row r="6" spans="1:5">
      <c r="A6" s="42" t="s">
        <v>437</v>
      </c>
      <c r="B6" s="43">
        <v>4680000</v>
      </c>
      <c r="D6" s="44" t="s">
        <v>231</v>
      </c>
      <c r="E6" s="43">
        <v>65000</v>
      </c>
    </row>
    <row r="7" spans="1:5">
      <c r="A7" s="42" t="s">
        <v>138</v>
      </c>
      <c r="B7" s="43">
        <v>68589167</v>
      </c>
      <c r="D7" s="44" t="s">
        <v>214</v>
      </c>
      <c r="E7" s="43">
        <v>470000</v>
      </c>
    </row>
    <row r="8" spans="1:5">
      <c r="A8" s="42" t="s">
        <v>217</v>
      </c>
      <c r="B8" s="43">
        <v>37890200</v>
      </c>
      <c r="D8" s="44" t="s">
        <v>34</v>
      </c>
      <c r="E8" s="43">
        <v>650000</v>
      </c>
    </row>
    <row r="9" spans="1:5">
      <c r="A9" s="42" t="s">
        <v>95</v>
      </c>
      <c r="B9" s="43">
        <v>263644795.54000002</v>
      </c>
      <c r="D9" s="44" t="s">
        <v>51</v>
      </c>
      <c r="E9" s="43">
        <v>7888000</v>
      </c>
    </row>
    <row r="10" spans="1:5">
      <c r="D10" s="44" t="s">
        <v>265</v>
      </c>
      <c r="E10" s="43">
        <v>30000</v>
      </c>
    </row>
    <row r="11" spans="1:5">
      <c r="D11" s="44" t="s">
        <v>192</v>
      </c>
      <c r="E11" s="43">
        <v>110000</v>
      </c>
    </row>
    <row r="12" spans="1:5">
      <c r="D12" s="44" t="s">
        <v>337</v>
      </c>
      <c r="E12" s="43">
        <v>130000</v>
      </c>
    </row>
    <row r="13" spans="1:5">
      <c r="D13" s="44" t="s">
        <v>180</v>
      </c>
      <c r="E13" s="43">
        <v>40000</v>
      </c>
    </row>
    <row r="14" spans="1:5">
      <c r="D14" s="44" t="s">
        <v>36</v>
      </c>
      <c r="E14" s="43">
        <v>80667</v>
      </c>
    </row>
    <row r="15" spans="1:5">
      <c r="D15" s="44" t="s">
        <v>343</v>
      </c>
      <c r="E15" s="43">
        <v>350000</v>
      </c>
    </row>
    <row r="16" spans="1:5">
      <c r="D16" s="44" t="s">
        <v>42</v>
      </c>
      <c r="E16" s="43">
        <v>5441000</v>
      </c>
    </row>
    <row r="17" spans="4:5">
      <c r="D17" s="44" t="s">
        <v>228</v>
      </c>
      <c r="E17" s="43">
        <v>31000</v>
      </c>
    </row>
    <row r="18" spans="4:5">
      <c r="D18" s="44" t="s">
        <v>273</v>
      </c>
      <c r="E18" s="43">
        <v>42000</v>
      </c>
    </row>
    <row r="19" spans="4:5">
      <c r="D19" s="44" t="s">
        <v>124</v>
      </c>
      <c r="E19" s="43">
        <v>12000</v>
      </c>
    </row>
    <row r="20" spans="4:5">
      <c r="D20" s="44" t="s">
        <v>19</v>
      </c>
      <c r="E20" s="43">
        <v>20518390.690000001</v>
      </c>
    </row>
    <row r="21" spans="4:5">
      <c r="D21" s="44" t="s">
        <v>123</v>
      </c>
      <c r="E21" s="43">
        <v>18000</v>
      </c>
    </row>
    <row r="22" spans="4:5">
      <c r="D22" s="44" t="s">
        <v>292</v>
      </c>
      <c r="E22" s="43">
        <v>400000</v>
      </c>
    </row>
    <row r="23" spans="4:5">
      <c r="D23" s="44" t="s">
        <v>382</v>
      </c>
      <c r="E23" s="43">
        <v>375000</v>
      </c>
    </row>
    <row r="24" spans="4:5">
      <c r="D24" s="44" t="s">
        <v>288</v>
      </c>
      <c r="E24" s="43">
        <v>386900</v>
      </c>
    </row>
    <row r="25" spans="4:5">
      <c r="D25" s="44" t="s">
        <v>148</v>
      </c>
      <c r="E25" s="43">
        <v>2880000</v>
      </c>
    </row>
    <row r="26" spans="4:5">
      <c r="D26" s="44" t="s">
        <v>28</v>
      </c>
      <c r="E26" s="43">
        <v>11555000</v>
      </c>
    </row>
    <row r="27" spans="4:5">
      <c r="D27" s="44" t="s">
        <v>49</v>
      </c>
      <c r="E27" s="43">
        <v>136000</v>
      </c>
    </row>
    <row r="28" spans="4:5">
      <c r="D28" s="44" t="s">
        <v>393</v>
      </c>
      <c r="E28" s="43">
        <v>120000</v>
      </c>
    </row>
    <row r="29" spans="4:5">
      <c r="D29" s="44" t="s">
        <v>144</v>
      </c>
      <c r="E29" s="43">
        <v>359471.75</v>
      </c>
    </row>
    <row r="30" spans="4:5">
      <c r="D30" s="44" t="s">
        <v>225</v>
      </c>
      <c r="E30" s="43">
        <v>38000</v>
      </c>
    </row>
    <row r="31" spans="4:5">
      <c r="D31" s="44" t="s">
        <v>226</v>
      </c>
      <c r="E31" s="43">
        <v>23000</v>
      </c>
    </row>
    <row r="32" spans="4:5">
      <c r="D32" s="44" t="s">
        <v>224</v>
      </c>
      <c r="E32" s="43">
        <v>882168</v>
      </c>
    </row>
    <row r="33" spans="4:5">
      <c r="D33" s="44" t="s">
        <v>125</v>
      </c>
      <c r="E33" s="43">
        <v>38000</v>
      </c>
    </row>
    <row r="34" spans="4:5">
      <c r="D34" s="44" t="s">
        <v>407</v>
      </c>
      <c r="E34" s="43">
        <v>80324</v>
      </c>
    </row>
    <row r="35" spans="4:5">
      <c r="D35" s="44" t="s">
        <v>130</v>
      </c>
      <c r="E35" s="43">
        <v>73500</v>
      </c>
    </row>
    <row r="36" spans="4:5">
      <c r="D36" s="44" t="s">
        <v>205</v>
      </c>
      <c r="E36" s="43">
        <v>18000</v>
      </c>
    </row>
    <row r="37" spans="4:5">
      <c r="D37" s="44" t="s">
        <v>271</v>
      </c>
      <c r="E37" s="43">
        <v>140000</v>
      </c>
    </row>
    <row r="38" spans="4:5">
      <c r="D38" s="44" t="s">
        <v>33</v>
      </c>
      <c r="E38" s="43">
        <v>135000</v>
      </c>
    </row>
    <row r="39" spans="4:5">
      <c r="D39" s="44" t="s">
        <v>38</v>
      </c>
      <c r="E39" s="43">
        <v>1500000</v>
      </c>
    </row>
    <row r="40" spans="4:5">
      <c r="D40" s="44" t="s">
        <v>43</v>
      </c>
      <c r="E40" s="43">
        <v>5000</v>
      </c>
    </row>
    <row r="41" spans="4:5">
      <c r="D41" s="44" t="s">
        <v>227</v>
      </c>
      <c r="E41" s="43">
        <v>30000</v>
      </c>
    </row>
    <row r="42" spans="4:5">
      <c r="D42" s="44" t="s">
        <v>20</v>
      </c>
      <c r="E42" s="43">
        <v>20000</v>
      </c>
    </row>
    <row r="43" spans="4:5">
      <c r="D43" s="44" t="s">
        <v>286</v>
      </c>
      <c r="E43" s="43">
        <v>125000</v>
      </c>
    </row>
    <row r="44" spans="4:5">
      <c r="D44" s="44" t="s">
        <v>405</v>
      </c>
      <c r="E44" s="43">
        <v>1600000</v>
      </c>
    </row>
    <row r="45" spans="4:5">
      <c r="D45" s="44" t="s">
        <v>391</v>
      </c>
      <c r="E45" s="43">
        <v>650000</v>
      </c>
    </row>
    <row r="46" spans="4:5">
      <c r="D46" s="44" t="s">
        <v>177</v>
      </c>
      <c r="E46" s="43">
        <v>274900</v>
      </c>
    </row>
    <row r="47" spans="4:5">
      <c r="D47" s="44" t="s">
        <v>30</v>
      </c>
      <c r="E47" s="43">
        <v>1832900</v>
      </c>
    </row>
    <row r="48" spans="4:5">
      <c r="D48" s="44" t="s">
        <v>126</v>
      </c>
      <c r="E48" s="43">
        <v>202500</v>
      </c>
    </row>
    <row r="49" spans="4:5">
      <c r="D49" s="44" t="s">
        <v>131</v>
      </c>
      <c r="E49" s="43">
        <v>70000</v>
      </c>
    </row>
    <row r="50" spans="4:5">
      <c r="D50" s="44" t="s">
        <v>293</v>
      </c>
      <c r="E50" s="43">
        <v>180000</v>
      </c>
    </row>
    <row r="51" spans="4:5">
      <c r="D51" s="44" t="s">
        <v>26</v>
      </c>
      <c r="E51" s="43">
        <v>56800000</v>
      </c>
    </row>
    <row r="52" spans="4:5">
      <c r="D52" s="44" t="s">
        <v>133</v>
      </c>
      <c r="E52" s="43">
        <v>250000</v>
      </c>
    </row>
    <row r="53" spans="4:5">
      <c r="D53" s="44" t="s">
        <v>340</v>
      </c>
      <c r="E53" s="43">
        <v>80000</v>
      </c>
    </row>
    <row r="54" spans="4:5">
      <c r="D54" s="44" t="s">
        <v>48</v>
      </c>
      <c r="E54" s="43">
        <v>80000</v>
      </c>
    </row>
    <row r="55" spans="4:5">
      <c r="D55" s="44" t="s">
        <v>40</v>
      </c>
      <c r="E55" s="43">
        <v>1199700</v>
      </c>
    </row>
    <row r="56" spans="4:5">
      <c r="D56" s="44" t="s">
        <v>39</v>
      </c>
      <c r="E56" s="43">
        <v>419100</v>
      </c>
    </row>
    <row r="57" spans="4:5">
      <c r="D57" s="44" t="s">
        <v>388</v>
      </c>
      <c r="E57" s="43">
        <v>40000</v>
      </c>
    </row>
    <row r="58" spans="4:5">
      <c r="D58" s="44" t="s">
        <v>252</v>
      </c>
      <c r="E58" s="43">
        <v>106000</v>
      </c>
    </row>
    <row r="59" spans="4:5">
      <c r="D59" s="44" t="s">
        <v>50</v>
      </c>
      <c r="E59" s="43">
        <v>1735000</v>
      </c>
    </row>
    <row r="60" spans="4:5">
      <c r="D60" s="44" t="s">
        <v>276</v>
      </c>
      <c r="E60" s="43">
        <v>250000</v>
      </c>
    </row>
    <row r="61" spans="4:5">
      <c r="D61" s="44" t="s">
        <v>128</v>
      </c>
      <c r="E61" s="43">
        <v>3500</v>
      </c>
    </row>
    <row r="62" spans="4:5">
      <c r="D62" s="44" t="s">
        <v>41</v>
      </c>
      <c r="E62" s="43">
        <v>715000</v>
      </c>
    </row>
    <row r="63" spans="4:5">
      <c r="D63" s="44" t="s">
        <v>21</v>
      </c>
      <c r="E63" s="43">
        <v>16000</v>
      </c>
    </row>
    <row r="64" spans="4:5">
      <c r="D64" s="44" t="s">
        <v>253</v>
      </c>
      <c r="E64" s="43">
        <v>380000</v>
      </c>
    </row>
    <row r="65" spans="4:5">
      <c r="D65" s="44" t="s">
        <v>46</v>
      </c>
      <c r="E65" s="43">
        <v>10000</v>
      </c>
    </row>
    <row r="66" spans="4:5">
      <c r="D66" s="44" t="s">
        <v>47</v>
      </c>
      <c r="E66" s="43">
        <v>1400000</v>
      </c>
    </row>
    <row r="67" spans="4:5">
      <c r="D67" s="44" t="s">
        <v>22</v>
      </c>
      <c r="E67" s="43">
        <v>12000</v>
      </c>
    </row>
    <row r="68" spans="4:5">
      <c r="D68" s="44" t="s">
        <v>24</v>
      </c>
      <c r="E68" s="43">
        <v>636000</v>
      </c>
    </row>
    <row r="69" spans="4:5">
      <c r="D69" s="44" t="s">
        <v>223</v>
      </c>
      <c r="E69" s="43">
        <v>396480</v>
      </c>
    </row>
    <row r="70" spans="4:5">
      <c r="D70" s="44" t="s">
        <v>229</v>
      </c>
      <c r="E70" s="43">
        <v>100000</v>
      </c>
    </row>
    <row r="71" spans="4:5">
      <c r="D71" s="44" t="s">
        <v>23</v>
      </c>
      <c r="E71" s="43">
        <v>14592618</v>
      </c>
    </row>
    <row r="72" spans="4:5">
      <c r="D72" s="44" t="s">
        <v>258</v>
      </c>
      <c r="E72" s="43">
        <v>1692104</v>
      </c>
    </row>
    <row r="73" spans="4:5">
      <c r="D73" s="42" t="s">
        <v>135</v>
      </c>
      <c r="E73" s="43"/>
    </row>
    <row r="74" spans="4:5">
      <c r="D74" s="44" t="s">
        <v>169</v>
      </c>
      <c r="E74" s="43">
        <v>560000</v>
      </c>
    </row>
    <row r="75" spans="4:5">
      <c r="D75" s="44" t="s">
        <v>34</v>
      </c>
      <c r="E75" s="43">
        <v>350000</v>
      </c>
    </row>
    <row r="76" spans="4:5">
      <c r="D76" s="44" t="s">
        <v>33</v>
      </c>
      <c r="E76" s="43">
        <v>1050000</v>
      </c>
    </row>
    <row r="77" spans="4:5">
      <c r="D77" s="44" t="s">
        <v>26</v>
      </c>
      <c r="E77" s="43">
        <v>2400000</v>
      </c>
    </row>
    <row r="78" spans="4:5">
      <c r="D78" s="42" t="s">
        <v>495</v>
      </c>
      <c r="E78" s="43"/>
    </row>
    <row r="79" spans="4:5">
      <c r="D79" s="44" t="s">
        <v>152</v>
      </c>
      <c r="E79" s="43">
        <v>7169678</v>
      </c>
    </row>
    <row r="80" spans="4:5">
      <c r="D80" s="44" t="s">
        <v>140</v>
      </c>
      <c r="E80" s="43">
        <v>7215445</v>
      </c>
    </row>
    <row r="81" spans="4:5">
      <c r="D81" s="44" t="s">
        <v>51</v>
      </c>
      <c r="E81" s="43">
        <v>1059410.3399999999</v>
      </c>
    </row>
    <row r="82" spans="4:5">
      <c r="D82" s="44" t="s">
        <v>144</v>
      </c>
      <c r="E82" s="43">
        <v>9042512.1999999993</v>
      </c>
    </row>
    <row r="83" spans="4:5">
      <c r="D83" s="42" t="s">
        <v>496</v>
      </c>
      <c r="E83" s="43"/>
    </row>
    <row r="84" spans="4:5">
      <c r="D84" s="44" t="s">
        <v>34</v>
      </c>
      <c r="E84" s="43">
        <v>600000</v>
      </c>
    </row>
    <row r="85" spans="4:5">
      <c r="D85" s="44" t="s">
        <v>232</v>
      </c>
      <c r="E85" s="43">
        <v>336300</v>
      </c>
    </row>
    <row r="86" spans="4:5">
      <c r="D86" s="44" t="s">
        <v>238</v>
      </c>
      <c r="E86" s="43">
        <v>4095000</v>
      </c>
    </row>
    <row r="87" spans="4:5">
      <c r="D87" s="44" t="s">
        <v>19</v>
      </c>
      <c r="E87" s="43">
        <v>726000</v>
      </c>
    </row>
    <row r="88" spans="4:5">
      <c r="D88" s="44" t="s">
        <v>28</v>
      </c>
      <c r="E88" s="43">
        <v>100000</v>
      </c>
    </row>
    <row r="89" spans="4:5">
      <c r="D89" s="44" t="s">
        <v>33</v>
      </c>
      <c r="E89" s="43">
        <v>13890000</v>
      </c>
    </row>
    <row r="90" spans="4:5">
      <c r="D90" s="44" t="s">
        <v>234</v>
      </c>
      <c r="E90" s="43">
        <v>1592200</v>
      </c>
    </row>
    <row r="91" spans="4:5">
      <c r="D91" s="44" t="s">
        <v>40</v>
      </c>
      <c r="E91" s="43">
        <v>256800</v>
      </c>
    </row>
    <row r="92" spans="4:5">
      <c r="D92" s="42" t="s">
        <v>497</v>
      </c>
      <c r="E92" s="43"/>
    </row>
    <row r="93" spans="4:5">
      <c r="D93" s="44" t="s">
        <v>214</v>
      </c>
      <c r="E93" s="43">
        <v>4680000</v>
      </c>
    </row>
    <row r="94" spans="4:5">
      <c r="D94" s="44" t="s">
        <v>318</v>
      </c>
      <c r="E94" s="43">
        <v>515000</v>
      </c>
    </row>
    <row r="95" spans="4:5">
      <c r="D95" s="44" t="s">
        <v>238</v>
      </c>
      <c r="E95" s="43">
        <v>12658500</v>
      </c>
    </row>
    <row r="96" spans="4:5">
      <c r="D96" s="44" t="s">
        <v>314</v>
      </c>
      <c r="E96" s="43">
        <v>7200000</v>
      </c>
    </row>
    <row r="97" spans="4:5">
      <c r="D97" s="44" t="s">
        <v>357</v>
      </c>
      <c r="E97" s="43">
        <v>2500000</v>
      </c>
    </row>
    <row r="98" spans="4:5">
      <c r="D98" s="44" t="s">
        <v>228</v>
      </c>
      <c r="E98" s="43">
        <v>5000</v>
      </c>
    </row>
    <row r="99" spans="4:5">
      <c r="D99" s="44" t="s">
        <v>19</v>
      </c>
      <c r="E99" s="43">
        <v>2059336</v>
      </c>
    </row>
    <row r="100" spans="4:5">
      <c r="D100" s="44" t="s">
        <v>418</v>
      </c>
      <c r="E100" s="43">
        <v>579264</v>
      </c>
    </row>
    <row r="101" spans="4:5">
      <c r="D101" s="44" t="s">
        <v>307</v>
      </c>
      <c r="E101" s="43">
        <v>2600000</v>
      </c>
    </row>
    <row r="102" spans="4:5">
      <c r="D102" s="44" t="s">
        <v>292</v>
      </c>
      <c r="E102" s="43">
        <v>1600000</v>
      </c>
    </row>
    <row r="103" spans="4:5">
      <c r="D103" s="44" t="s">
        <v>28</v>
      </c>
      <c r="E103" s="43">
        <v>1250000</v>
      </c>
    </row>
    <row r="104" spans="4:5">
      <c r="D104" s="44" t="s">
        <v>33</v>
      </c>
      <c r="E104" s="43">
        <v>31625000</v>
      </c>
    </row>
    <row r="105" spans="4:5">
      <c r="D105" s="44" t="s">
        <v>321</v>
      </c>
      <c r="E105" s="43">
        <v>445000</v>
      </c>
    </row>
    <row r="106" spans="4:5">
      <c r="D106" s="44" t="s">
        <v>30</v>
      </c>
      <c r="E106" s="43">
        <v>58500</v>
      </c>
    </row>
    <row r="107" spans="4:5">
      <c r="D107" s="44" t="s">
        <v>234</v>
      </c>
      <c r="E107" s="43">
        <v>3370400</v>
      </c>
    </row>
    <row r="108" spans="4:5">
      <c r="D108" s="44" t="s">
        <v>40</v>
      </c>
      <c r="E108" s="43">
        <v>348000</v>
      </c>
    </row>
    <row r="109" spans="4:5">
      <c r="D109" s="44" t="s">
        <v>347</v>
      </c>
      <c r="E109" s="43">
        <v>300000</v>
      </c>
    </row>
    <row r="110" spans="4:5">
      <c r="D110" s="42" t="s">
        <v>95</v>
      </c>
      <c r="E110" s="43">
        <v>263644795.53999999</v>
      </c>
    </row>
  </sheetData>
  <mergeCells count="2">
    <mergeCell ref="A1:B1"/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3" orientation="portrait"/>
  <headerFooter>
    <oddFooter>&amp;L&amp;Z&amp;F&amp;R&amp;P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B23" sqref="B23"/>
    </sheetView>
  </sheetViews>
  <sheetFormatPr baseColWidth="10" defaultColWidth="8.83203125" defaultRowHeight="14" x14ac:dyDescent="0"/>
  <cols>
    <col min="1" max="1" width="2" bestFit="1" customWidth="1"/>
    <col min="14" max="14" width="65.5" customWidth="1"/>
    <col min="15" max="15" width="2.83203125" customWidth="1"/>
  </cols>
  <sheetData>
    <row r="1" spans="1:14">
      <c r="A1" s="232" t="s">
        <v>828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</row>
    <row r="2" spans="1:14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>
      <c r="A3" s="160">
        <v>1</v>
      </c>
      <c r="B3" s="235" t="s">
        <v>829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14">
      <c r="A4" s="160">
        <v>2</v>
      </c>
      <c r="B4" s="235" t="s">
        <v>830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</row>
    <row r="5" spans="1:14">
      <c r="A5" s="160"/>
      <c r="B5" s="235" t="s">
        <v>831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</row>
    <row r="6" spans="1:14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</row>
    <row r="7" spans="1:14">
      <c r="A7" s="160"/>
      <c r="B7" s="161" t="s">
        <v>832</v>
      </c>
      <c r="C7" s="161" t="s">
        <v>833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>
      <c r="A8" s="160"/>
      <c r="B8" s="161" t="s">
        <v>834</v>
      </c>
      <c r="C8" s="161" t="s">
        <v>835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</row>
    <row r="9" spans="1:14">
      <c r="A9" s="160"/>
      <c r="B9" s="161" t="s">
        <v>836</v>
      </c>
      <c r="C9" s="161" t="s">
        <v>837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</row>
    <row r="10" spans="1:14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>
      <c r="A11" s="160">
        <v>3</v>
      </c>
      <c r="B11" s="235" t="s">
        <v>838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</row>
    <row r="12" spans="1:14">
      <c r="A12" s="160">
        <v>4</v>
      </c>
      <c r="B12" s="161" t="s">
        <v>839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1:14">
      <c r="A13" s="160"/>
      <c r="B13" s="161" t="s">
        <v>840</v>
      </c>
      <c r="C13" s="161" t="s">
        <v>841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4">
      <c r="A14" s="160"/>
      <c r="B14" s="161" t="s">
        <v>842</v>
      </c>
      <c r="C14" s="161" t="s">
        <v>846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</row>
    <row r="15" spans="1:14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</row>
    <row r="16" spans="1:14">
      <c r="A16" s="163">
        <v>5</v>
      </c>
      <c r="B16" s="164" t="s">
        <v>843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>
      <c r="A17" s="167"/>
      <c r="B17" s="168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9" spans="1:14" s="169" customFormat="1">
      <c r="A19" s="229" t="s">
        <v>847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1"/>
    </row>
    <row r="20" spans="1:14" s="175" customFormat="1">
      <c r="A20" s="170">
        <v>1</v>
      </c>
      <c r="B20" s="171" t="s">
        <v>844</v>
      </c>
      <c r="C20" s="172"/>
      <c r="D20" s="173"/>
      <c r="E20" s="172"/>
      <c r="F20" s="172"/>
      <c r="G20" s="172"/>
      <c r="H20" s="172"/>
      <c r="I20" s="172"/>
      <c r="J20" s="172"/>
      <c r="K20" s="172"/>
      <c r="L20" s="172"/>
      <c r="M20" s="172"/>
      <c r="N20" s="174"/>
    </row>
    <row r="21" spans="1:14" s="175" customFormat="1">
      <c r="A21" s="170">
        <v>2</v>
      </c>
      <c r="B21" s="176" t="s">
        <v>845</v>
      </c>
      <c r="C21" s="172"/>
      <c r="D21" s="173"/>
      <c r="E21" s="172"/>
      <c r="F21" s="172"/>
      <c r="G21" s="172"/>
      <c r="H21" s="172"/>
      <c r="I21" s="172"/>
      <c r="J21" s="172"/>
      <c r="K21" s="172"/>
      <c r="L21" s="172"/>
      <c r="M21" s="172"/>
      <c r="N21" s="174"/>
    </row>
    <row r="22" spans="1:14" s="175" customFormat="1">
      <c r="A22" s="177">
        <v>3</v>
      </c>
      <c r="B22" s="178" t="s">
        <v>848</v>
      </c>
      <c r="C22" s="179"/>
      <c r="D22" s="180"/>
      <c r="E22" s="179"/>
      <c r="F22" s="179"/>
      <c r="G22" s="179"/>
      <c r="H22" s="179"/>
      <c r="I22" s="179"/>
      <c r="J22" s="179"/>
      <c r="K22" s="179"/>
      <c r="L22" s="179"/>
      <c r="M22" s="179"/>
      <c r="N22" s="181"/>
    </row>
    <row r="23" spans="1:14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</sheetData>
  <mergeCells count="6">
    <mergeCell ref="A19:N19"/>
    <mergeCell ref="A1:N1"/>
    <mergeCell ref="B3:N3"/>
    <mergeCell ref="B4:N4"/>
    <mergeCell ref="B5:N5"/>
    <mergeCell ref="B11:N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[1]Input!#REF!</xm:f>
          </x14:formula1>
          <xm:sqref>G20:G21</xm:sqref>
        </x14:dataValidation>
        <x14:dataValidation type="list" allowBlank="1" showInputMessage="1" showErrorMessage="1">
          <x14:formula1>
            <xm:f>[1]Input!#REF!</xm:f>
          </x14:formula1>
          <xm:sqref>F20:F21</xm:sqref>
        </x14:dataValidation>
        <x14:dataValidation type="list" allowBlank="1" showInputMessage="1" showErrorMessage="1">
          <x14:formula1>
            <xm:f>[1]Input!#REF!</xm:f>
          </x14:formula1>
          <xm:sqref>C20</xm:sqref>
        </x14:dataValidation>
        <x14:dataValidation type="list" allowBlank="1" showInputMessage="1" showErrorMessage="1">
          <x14:formula1>
            <xm:f>[1]Input!#REF!</xm:f>
          </x14:formula1>
          <xm:sqref>E20:E21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zoomScale="91" zoomScaleNormal="91" zoomScalePageLayoutView="91" workbookViewId="0">
      <pane ySplit="5920" topLeftCell="A24"/>
      <selection activeCell="M17" sqref="M17"/>
      <selection pane="bottomLeft" activeCell="L29" sqref="L29"/>
    </sheetView>
  </sheetViews>
  <sheetFormatPr baseColWidth="10" defaultColWidth="8.83203125" defaultRowHeight="14" x14ac:dyDescent="0"/>
  <cols>
    <col min="1" max="1" width="41.83203125" bestFit="1" customWidth="1"/>
    <col min="2" max="2" width="14.83203125" bestFit="1" customWidth="1"/>
    <col min="3" max="3" width="13.1640625" bestFit="1" customWidth="1"/>
    <col min="4" max="4" width="15" bestFit="1" customWidth="1"/>
    <col min="5" max="5" width="10.1640625" bestFit="1" customWidth="1"/>
    <col min="6" max="6" width="11" bestFit="1" customWidth="1"/>
    <col min="7" max="7" width="9.5" bestFit="1" customWidth="1"/>
    <col min="8" max="8" width="2.83203125" customWidth="1"/>
    <col min="9" max="9" width="4.33203125" bestFit="1" customWidth="1"/>
    <col min="10" max="10" width="13.1640625" bestFit="1" customWidth="1"/>
    <col min="11" max="11" width="12.1640625" bestFit="1" customWidth="1"/>
    <col min="12" max="12" width="12.6640625" bestFit="1" customWidth="1"/>
  </cols>
  <sheetData>
    <row r="1" spans="1:10">
      <c r="A1" s="237" t="s">
        <v>823</v>
      </c>
      <c r="B1" s="237"/>
      <c r="C1" s="237"/>
      <c r="D1" s="237"/>
      <c r="E1" s="237"/>
      <c r="F1" s="237"/>
      <c r="G1" s="237"/>
      <c r="I1" s="156" t="s">
        <v>827</v>
      </c>
      <c r="J1" s="157">
        <v>4.0420099999999997E-4</v>
      </c>
    </row>
    <row r="2" spans="1:10">
      <c r="A2" s="147" t="s">
        <v>88</v>
      </c>
      <c r="B2" s="148" t="s">
        <v>484</v>
      </c>
      <c r="C2" s="154" t="s">
        <v>485</v>
      </c>
      <c r="D2" s="154" t="s">
        <v>819</v>
      </c>
      <c r="E2" s="148" t="s">
        <v>487</v>
      </c>
      <c r="F2" s="154" t="s">
        <v>820</v>
      </c>
      <c r="G2" s="154" t="s">
        <v>821</v>
      </c>
    </row>
    <row r="3" spans="1:10">
      <c r="A3" s="153" t="s">
        <v>456</v>
      </c>
      <c r="B3" s="151">
        <v>30602000</v>
      </c>
      <c r="C3" s="152">
        <f>GETPIVOTDATA("Amount Tzs",'Analysis &amp; Cost Data Analysis'!$A$2,"CAT1","Stakeholders Meeting at Central Level","FY","2012-13")</f>
        <v>74194000</v>
      </c>
      <c r="D3" s="155">
        <f>B3-C3</f>
        <v>-43592000</v>
      </c>
      <c r="E3" s="152">
        <v>6959.2290000000003</v>
      </c>
      <c r="F3" s="152">
        <f>C3*$J$1</f>
        <v>29989.288993999999</v>
      </c>
      <c r="G3" s="155">
        <f>E3-F3</f>
        <v>-23030.059993999999</v>
      </c>
    </row>
    <row r="4" spans="1:10">
      <c r="A4" s="153" t="s">
        <v>457</v>
      </c>
      <c r="B4" s="151">
        <v>83811600</v>
      </c>
      <c r="C4" s="152">
        <f>GETPIVOTDATA("Amount Tzs",'Analysis &amp; Cost Data Analysis'!$A$2,"CAT1","Programme Office Support","FY","2012-13")</f>
        <v>76984450</v>
      </c>
      <c r="D4" s="155">
        <f t="shared" ref="D4:D16" si="0">B4-C4</f>
        <v>6827150</v>
      </c>
      <c r="E4" s="152">
        <v>25713.625800000002</v>
      </c>
      <c r="F4" s="152">
        <f t="shared" ref="F4:F18" si="1">C4*$J$1</f>
        <v>31117.191674449998</v>
      </c>
      <c r="G4" s="155">
        <f t="shared" ref="G4:G16" si="2">E4-F4</f>
        <v>-5403.565874449996</v>
      </c>
    </row>
    <row r="5" spans="1:10">
      <c r="A5" s="153" t="s">
        <v>459</v>
      </c>
      <c r="B5" s="151">
        <v>395600000</v>
      </c>
      <c r="C5" s="152"/>
      <c r="D5" s="155">
        <f t="shared" si="0"/>
        <v>395600000</v>
      </c>
      <c r="E5" s="152">
        <v>135483.18</v>
      </c>
      <c r="F5" s="152">
        <f t="shared" si="1"/>
        <v>0</v>
      </c>
      <c r="G5" s="155">
        <f t="shared" si="2"/>
        <v>135483.18</v>
      </c>
    </row>
    <row r="6" spans="1:10">
      <c r="A6" s="153" t="s">
        <v>460</v>
      </c>
      <c r="B6" s="151">
        <v>21011000</v>
      </c>
      <c r="C6" s="152"/>
      <c r="D6" s="155">
        <f t="shared" si="0"/>
        <v>21011000</v>
      </c>
      <c r="E6" s="152">
        <v>8362.3780000000006</v>
      </c>
      <c r="F6" s="152">
        <f t="shared" si="1"/>
        <v>0</v>
      </c>
      <c r="G6" s="155">
        <f t="shared" si="2"/>
        <v>8362.3780000000006</v>
      </c>
    </row>
    <row r="7" spans="1:10">
      <c r="A7" s="153" t="s">
        <v>461</v>
      </c>
      <c r="B7" s="151">
        <v>46080000</v>
      </c>
      <c r="C7" s="152"/>
      <c r="D7" s="155">
        <f t="shared" si="0"/>
        <v>46080000</v>
      </c>
      <c r="E7" s="152">
        <v>12812.415999999999</v>
      </c>
      <c r="F7" s="152">
        <f t="shared" si="1"/>
        <v>0</v>
      </c>
      <c r="G7" s="155">
        <f t="shared" si="2"/>
        <v>12812.415999999999</v>
      </c>
    </row>
    <row r="8" spans="1:10">
      <c r="A8" s="153" t="s">
        <v>462</v>
      </c>
      <c r="B8" s="151">
        <v>12000000</v>
      </c>
      <c r="C8" s="152"/>
      <c r="D8" s="155">
        <f t="shared" si="0"/>
        <v>12000000</v>
      </c>
      <c r="E8" s="152">
        <v>3880.5</v>
      </c>
      <c r="F8" s="152">
        <f t="shared" si="1"/>
        <v>0</v>
      </c>
      <c r="G8" s="155">
        <f t="shared" si="2"/>
        <v>3880.5</v>
      </c>
    </row>
    <row r="9" spans="1:10">
      <c r="A9" s="153" t="s">
        <v>464</v>
      </c>
      <c r="B9" s="151">
        <v>33600000</v>
      </c>
      <c r="C9" s="152"/>
      <c r="D9" s="155">
        <f t="shared" si="0"/>
        <v>33600000</v>
      </c>
      <c r="E9" s="152">
        <v>7581.9000000000005</v>
      </c>
      <c r="F9" s="152">
        <f t="shared" si="1"/>
        <v>0</v>
      </c>
      <c r="G9" s="155">
        <f t="shared" si="2"/>
        <v>7581.9000000000005</v>
      </c>
    </row>
    <row r="10" spans="1:10">
      <c r="A10" s="153" t="s">
        <v>465</v>
      </c>
      <c r="B10" s="151">
        <v>206800000</v>
      </c>
      <c r="C10" s="152"/>
      <c r="D10" s="155">
        <f t="shared" si="0"/>
        <v>206800000</v>
      </c>
      <c r="E10" s="152">
        <v>14089.2</v>
      </c>
      <c r="F10" s="152">
        <f t="shared" si="1"/>
        <v>0</v>
      </c>
      <c r="G10" s="155">
        <f t="shared" si="2"/>
        <v>14089.2</v>
      </c>
    </row>
    <row r="11" spans="1:10">
      <c r="A11" s="153" t="s">
        <v>466</v>
      </c>
      <c r="B11" s="151">
        <v>86287500</v>
      </c>
      <c r="C11" s="152"/>
      <c r="D11" s="155">
        <f t="shared" si="0"/>
        <v>86287500</v>
      </c>
      <c r="E11" s="152">
        <v>9268.4249999999993</v>
      </c>
      <c r="F11" s="152">
        <f t="shared" si="1"/>
        <v>0</v>
      </c>
      <c r="G11" s="155">
        <f t="shared" si="2"/>
        <v>9268.4249999999993</v>
      </c>
    </row>
    <row r="12" spans="1:10">
      <c r="A12" s="153" t="s">
        <v>467</v>
      </c>
      <c r="B12" s="151">
        <v>101000000</v>
      </c>
      <c r="C12" s="152"/>
      <c r="D12" s="155">
        <f t="shared" si="0"/>
        <v>101000000</v>
      </c>
      <c r="E12" s="152">
        <v>15531.95</v>
      </c>
      <c r="F12" s="152">
        <f t="shared" si="1"/>
        <v>0</v>
      </c>
      <c r="G12" s="155">
        <f t="shared" si="2"/>
        <v>15531.95</v>
      </c>
    </row>
    <row r="13" spans="1:10">
      <c r="A13" s="153" t="s">
        <v>468</v>
      </c>
      <c r="B13" s="151">
        <v>316500000</v>
      </c>
      <c r="C13" s="152">
        <f>GETPIVOTDATA("Amount Tzs",'Analysis &amp; Cost Data Analysis'!$A$2,"CAT1","MDA Cost","FY","2012-13")</f>
        <v>39245000</v>
      </c>
      <c r="D13" s="155">
        <f t="shared" si="0"/>
        <v>277255000</v>
      </c>
      <c r="E13" s="152">
        <v>68655</v>
      </c>
      <c r="F13" s="152">
        <f t="shared" si="1"/>
        <v>15862.868245</v>
      </c>
      <c r="G13" s="155">
        <f t="shared" si="2"/>
        <v>52792.131755000002</v>
      </c>
    </row>
    <row r="14" spans="1:10">
      <c r="A14" s="153" t="s">
        <v>469</v>
      </c>
      <c r="B14" s="151">
        <v>123000000</v>
      </c>
      <c r="C14" s="152"/>
      <c r="D14" s="155">
        <f t="shared" si="0"/>
        <v>123000000</v>
      </c>
      <c r="E14" s="152">
        <v>19581.600000000002</v>
      </c>
      <c r="F14" s="152">
        <f t="shared" si="1"/>
        <v>0</v>
      </c>
      <c r="G14" s="155">
        <f t="shared" si="2"/>
        <v>19581.600000000002</v>
      </c>
    </row>
    <row r="15" spans="1:10">
      <c r="A15" s="153" t="s">
        <v>822</v>
      </c>
      <c r="B15" s="151">
        <v>57300000</v>
      </c>
      <c r="C15" s="152"/>
      <c r="D15" s="155">
        <f t="shared" si="0"/>
        <v>57300000</v>
      </c>
      <c r="E15" s="152">
        <v>9122.16</v>
      </c>
      <c r="F15" s="152">
        <f t="shared" si="1"/>
        <v>0</v>
      </c>
      <c r="G15" s="155">
        <f t="shared" si="2"/>
        <v>9122.16</v>
      </c>
    </row>
    <row r="16" spans="1:10">
      <c r="A16" s="153" t="s">
        <v>473</v>
      </c>
      <c r="B16" s="151">
        <v>85250000</v>
      </c>
      <c r="C16" s="152"/>
      <c r="D16" s="155">
        <f t="shared" si="0"/>
        <v>85250000</v>
      </c>
      <c r="E16" s="152">
        <v>33929.5</v>
      </c>
      <c r="F16" s="152">
        <f t="shared" si="1"/>
        <v>0</v>
      </c>
      <c r="G16" s="155">
        <f t="shared" si="2"/>
        <v>33929.5</v>
      </c>
    </row>
    <row r="17" spans="1:10">
      <c r="A17" s="159" t="s">
        <v>824</v>
      </c>
      <c r="B17" s="151"/>
      <c r="C17" s="152">
        <f>GETPIVOTDATA("Amount Tzs",'Analysis &amp; Cost Data Analysis'!$A$2,"CAT1","Drugs/Logistics Delivery to Implementation Units","FY","2012-13")</f>
        <v>23427635.199999999</v>
      </c>
      <c r="D17" s="155">
        <f t="shared" ref="D17:D18" si="3">B17-C17</f>
        <v>-23427635.199999999</v>
      </c>
      <c r="E17" s="152"/>
      <c r="F17" s="152">
        <f t="shared" si="1"/>
        <v>9469.4735754751982</v>
      </c>
      <c r="G17" s="155">
        <f t="shared" ref="G17:G18" si="4">E17-F17</f>
        <v>-9469.4735754751982</v>
      </c>
    </row>
    <row r="18" spans="1:10">
      <c r="A18" s="159" t="s">
        <v>825</v>
      </c>
      <c r="B18" s="151"/>
      <c r="C18" s="152">
        <f>GETPIVOTDATA("Amount Tzs",'Analysis &amp; Cost Data Analysis'!$A$2,"CAT1","MDA Training","FY","2012-13")</f>
        <v>21596300</v>
      </c>
      <c r="D18" s="155">
        <f t="shared" si="3"/>
        <v>-21596300</v>
      </c>
      <c r="E18" s="152"/>
      <c r="F18" s="152">
        <f t="shared" si="1"/>
        <v>8729.2460562999986</v>
      </c>
      <c r="G18" s="155">
        <f t="shared" si="4"/>
        <v>-8729.2460562999986</v>
      </c>
    </row>
    <row r="19" spans="1:10">
      <c r="A19" s="149" t="s">
        <v>83</v>
      </c>
      <c r="B19" s="150">
        <f t="shared" ref="B19:G19" si="5">SUM(B3:B18)</f>
        <v>1598842100</v>
      </c>
      <c r="C19" s="150">
        <f t="shared" si="5"/>
        <v>235447385.19999999</v>
      </c>
      <c r="D19" s="150">
        <f t="shared" si="5"/>
        <v>1363394714.8</v>
      </c>
      <c r="E19" s="150">
        <f t="shared" si="5"/>
        <v>370971.06379999995</v>
      </c>
      <c r="F19" s="150">
        <f t="shared" si="5"/>
        <v>95168.068545225193</v>
      </c>
      <c r="G19" s="150">
        <f t="shared" si="5"/>
        <v>275802.99525477481</v>
      </c>
    </row>
    <row r="21" spans="1:10">
      <c r="A21" s="48" t="s">
        <v>121</v>
      </c>
    </row>
    <row r="24" spans="1:10">
      <c r="A24" s="237" t="s">
        <v>826</v>
      </c>
      <c r="B24" s="237"/>
      <c r="C24" s="237"/>
      <c r="D24" s="237"/>
      <c r="E24" s="237"/>
      <c r="F24" s="237"/>
      <c r="G24" s="237"/>
      <c r="I24" s="156" t="s">
        <v>827</v>
      </c>
      <c r="J24" s="157">
        <v>4.0420099999999997E-4</v>
      </c>
    </row>
    <row r="25" spans="1:10">
      <c r="A25" s="147" t="s">
        <v>88</v>
      </c>
      <c r="B25" s="148" t="s">
        <v>484</v>
      </c>
      <c r="C25" s="154" t="s">
        <v>485</v>
      </c>
      <c r="D25" s="154" t="s">
        <v>819</v>
      </c>
      <c r="E25" s="148" t="s">
        <v>487</v>
      </c>
      <c r="F25" s="154" t="s">
        <v>820</v>
      </c>
      <c r="G25" s="154" t="s">
        <v>821</v>
      </c>
    </row>
    <row r="26" spans="1:10">
      <c r="A26" s="153" t="s">
        <v>55</v>
      </c>
      <c r="B26" s="151">
        <f>E26/$J$24</f>
        <v>92775624.008847088</v>
      </c>
      <c r="C26" s="152"/>
      <c r="D26" s="155">
        <f>B26-C26</f>
        <v>92775624.008847088</v>
      </c>
      <c r="E26" s="152">
        <v>37500</v>
      </c>
      <c r="F26" s="152">
        <f t="shared" ref="F26:F27" si="6">C26*$J$24</f>
        <v>0</v>
      </c>
      <c r="G26" s="155">
        <f>E26-F26</f>
        <v>37500</v>
      </c>
    </row>
    <row r="27" spans="1:10">
      <c r="A27" s="153" t="s">
        <v>59</v>
      </c>
      <c r="B27" s="151">
        <f t="shared" ref="B27:B36" si="7">E27/$J$24</f>
        <v>7422049.9207077669</v>
      </c>
      <c r="C27" s="152"/>
      <c r="D27" s="155">
        <f t="shared" ref="D27:D36" si="8">B27-C27</f>
        <v>7422049.9207077669</v>
      </c>
      <c r="E27" s="152">
        <v>3000</v>
      </c>
      <c r="F27" s="152">
        <f t="shared" si="6"/>
        <v>0</v>
      </c>
      <c r="G27" s="155">
        <f t="shared" ref="G27:G36" si="9">E27-F27</f>
        <v>3000</v>
      </c>
    </row>
    <row r="28" spans="1:10">
      <c r="A28" s="153" t="s">
        <v>61</v>
      </c>
      <c r="B28" s="151">
        <f t="shared" si="7"/>
        <v>49480332.80471845</v>
      </c>
      <c r="C28" s="152">
        <f>GETPIVOTDATA("Amount Tzs",'Analysis &amp; Cost Data Analysis'!$A$2,"CAT1","Programme Office Support","FY","2011-12")</f>
        <v>67089460</v>
      </c>
      <c r="D28" s="155">
        <f t="shared" si="8"/>
        <v>-17609127.19528155</v>
      </c>
      <c r="E28" s="152">
        <v>20000</v>
      </c>
      <c r="F28" s="158">
        <f>C28*$J$24</f>
        <v>27117.626821459999</v>
      </c>
      <c r="G28" s="155">
        <f t="shared" si="9"/>
        <v>-7117.6268214599986</v>
      </c>
    </row>
    <row r="29" spans="1:10">
      <c r="A29" s="153" t="s">
        <v>65</v>
      </c>
      <c r="B29" s="151">
        <f t="shared" si="7"/>
        <v>14844099.841415534</v>
      </c>
      <c r="C29" s="152">
        <f>GETPIVOTDATA("Amount Tzs",'Analysis &amp; Cost Data Analysis'!$A$2,"CAT1","Drugs/Logistics Delivery to Implementation Units","FY","2011-12")</f>
        <v>1059410.3399999999</v>
      </c>
      <c r="D29" s="155">
        <f t="shared" si="8"/>
        <v>13784689.501415534</v>
      </c>
      <c r="E29" s="152">
        <v>6000</v>
      </c>
      <c r="F29" s="152">
        <f t="shared" ref="F29:F36" si="10">C29*$J$24</f>
        <v>428.21471883833993</v>
      </c>
      <c r="G29" s="155">
        <f t="shared" si="9"/>
        <v>5571.7852811616604</v>
      </c>
    </row>
    <row r="30" spans="1:10">
      <c r="A30" s="153" t="s">
        <v>68</v>
      </c>
      <c r="B30" s="151">
        <f t="shared" si="7"/>
        <v>61850416.005898058</v>
      </c>
      <c r="C30" s="152"/>
      <c r="D30" s="155">
        <f t="shared" si="8"/>
        <v>61850416.005898058</v>
      </c>
      <c r="E30" s="152">
        <v>25000</v>
      </c>
      <c r="F30" s="152">
        <f t="shared" si="10"/>
        <v>0</v>
      </c>
      <c r="G30" s="155">
        <f t="shared" si="9"/>
        <v>25000</v>
      </c>
    </row>
    <row r="31" spans="1:10">
      <c r="A31" s="153" t="s">
        <v>69</v>
      </c>
      <c r="B31" s="151">
        <f t="shared" si="7"/>
        <v>636777246.96376312</v>
      </c>
      <c r="C31" s="152"/>
      <c r="D31" s="155">
        <f t="shared" si="8"/>
        <v>636777246.96376312</v>
      </c>
      <c r="E31" s="152">
        <v>257386</v>
      </c>
      <c r="F31" s="152">
        <f t="shared" si="10"/>
        <v>0</v>
      </c>
      <c r="G31" s="155">
        <f t="shared" si="9"/>
        <v>257386</v>
      </c>
    </row>
    <row r="32" spans="1:10">
      <c r="A32" s="153" t="s">
        <v>70</v>
      </c>
      <c r="B32" s="151">
        <f t="shared" si="7"/>
        <v>30925208.002949029</v>
      </c>
      <c r="C32" s="152"/>
      <c r="D32" s="155">
        <f t="shared" si="8"/>
        <v>30925208.002949029</v>
      </c>
      <c r="E32" s="152">
        <v>12500</v>
      </c>
      <c r="F32" s="152">
        <f t="shared" si="10"/>
        <v>0</v>
      </c>
      <c r="G32" s="155">
        <f t="shared" si="9"/>
        <v>12500</v>
      </c>
    </row>
    <row r="33" spans="1:7">
      <c r="A33" s="153" t="s">
        <v>71</v>
      </c>
      <c r="B33" s="151">
        <f t="shared" si="7"/>
        <v>7731302.0007372573</v>
      </c>
      <c r="C33" s="152"/>
      <c r="D33" s="155">
        <f t="shared" si="8"/>
        <v>7731302.0007372573</v>
      </c>
      <c r="E33" s="152">
        <v>3125</v>
      </c>
      <c r="F33" s="152">
        <f t="shared" si="10"/>
        <v>0</v>
      </c>
      <c r="G33" s="155">
        <f t="shared" si="9"/>
        <v>3125</v>
      </c>
    </row>
    <row r="34" spans="1:7">
      <c r="A34" s="153" t="s">
        <v>76</v>
      </c>
      <c r="B34" s="151">
        <f t="shared" si="7"/>
        <v>7422049.9207077669</v>
      </c>
      <c r="C34" s="152"/>
      <c r="D34" s="155">
        <f t="shared" si="8"/>
        <v>7422049.9207077669</v>
      </c>
      <c r="E34" s="152">
        <v>3000</v>
      </c>
      <c r="F34" s="152">
        <f t="shared" si="10"/>
        <v>0</v>
      </c>
      <c r="G34" s="155">
        <f t="shared" si="9"/>
        <v>3000</v>
      </c>
    </row>
    <row r="35" spans="1:7">
      <c r="A35" s="153" t="s">
        <v>77</v>
      </c>
      <c r="B35" s="151">
        <f t="shared" si="7"/>
        <v>24740166.402359225</v>
      </c>
      <c r="C35" s="152"/>
      <c r="D35" s="155">
        <f t="shared" si="8"/>
        <v>24740166.402359225</v>
      </c>
      <c r="E35" s="152">
        <v>10000</v>
      </c>
      <c r="F35" s="152">
        <f t="shared" si="10"/>
        <v>0</v>
      </c>
      <c r="G35" s="155">
        <f t="shared" si="9"/>
        <v>10000</v>
      </c>
    </row>
    <row r="36" spans="1:7">
      <c r="A36" s="153" t="s">
        <v>78</v>
      </c>
      <c r="B36" s="151">
        <f t="shared" si="7"/>
        <v>9896066.5609436892</v>
      </c>
      <c r="C36" s="152"/>
      <c r="D36" s="155">
        <f t="shared" si="8"/>
        <v>9896066.5609436892</v>
      </c>
      <c r="E36" s="152">
        <v>4000</v>
      </c>
      <c r="F36" s="152">
        <f t="shared" si="10"/>
        <v>0</v>
      </c>
      <c r="G36" s="155">
        <f t="shared" si="9"/>
        <v>4000</v>
      </c>
    </row>
    <row r="37" spans="1:7">
      <c r="A37" s="149" t="s">
        <v>83</v>
      </c>
      <c r="B37" s="150">
        <f t="shared" ref="B37:G37" si="11">SUM(B26:B36)</f>
        <v>943864562.43304718</v>
      </c>
      <c r="C37" s="150">
        <f t="shared" si="11"/>
        <v>68148870.340000004</v>
      </c>
      <c r="D37" s="150">
        <f t="shared" si="11"/>
        <v>875715692.09304714</v>
      </c>
      <c r="E37" s="150">
        <f t="shared" si="11"/>
        <v>381511</v>
      </c>
      <c r="F37" s="150">
        <f t="shared" si="11"/>
        <v>27545.841540298337</v>
      </c>
      <c r="G37" s="150">
        <f t="shared" si="11"/>
        <v>353965.15845970169</v>
      </c>
    </row>
    <row r="39" spans="1:7">
      <c r="A39" s="48" t="s">
        <v>110</v>
      </c>
    </row>
  </sheetData>
  <mergeCells count="2">
    <mergeCell ref="A1:G1"/>
    <mergeCell ref="A24:G24"/>
  </mergeCells>
  <hyperlinks>
    <hyperlink ref="A21" r:id="rId1"/>
    <hyperlink ref="A39" r:id="rId2"/>
  </hyperlinks>
  <pageMargins left="0.7" right="0.7" top="0.75" bottom="0.75" header="0.3" footer="0.3"/>
  <pageSetup paperSize="9" orientation="portrait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vs Actual (Old)</vt:lpstr>
      <vt:lpstr>PivotB</vt:lpstr>
      <vt:lpstr>Cost Analysis</vt:lpstr>
      <vt:lpstr>Chq Receipts Sub. Analysis</vt:lpstr>
      <vt:lpstr>Chqs</vt:lpstr>
      <vt:lpstr>Budget vs Actual</vt:lpstr>
      <vt:lpstr>PIVOT</vt:lpstr>
      <vt:lpstr>Analysis Process</vt:lpstr>
      <vt:lpstr>Summary of Budget vs. Actual</vt:lpstr>
      <vt:lpstr>Analysis &amp; Cost Data Analysis</vt:lpstr>
      <vt:lpstr>Workings Mar2011-Jul2013</vt:lpstr>
      <vt:lpstr>Breakdowns added by GW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2013-08-30T11:03:33Z</cp:lastPrinted>
  <dcterms:created xsi:type="dcterms:W3CDTF">2013-08-16T13:42:32Z</dcterms:created>
  <dcterms:modified xsi:type="dcterms:W3CDTF">2014-11-25T17:13:14Z</dcterms:modified>
</cp:coreProperties>
</file>