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DY\Dropbox\1-WORK\4_COUNTRY PROJECTS\SMC\ACCESS SMC Visit_Jan\ACCESS-SMC_Lessons Learned and Reports\"/>
    </mc:Choice>
  </mc:AlternateContent>
  <bookViews>
    <workbookView xWindow="480" yWindow="312" windowWidth="19872" windowHeight="7200"/>
  </bookViews>
  <sheets>
    <sheet name="Summary country" sheetId="1" r:id="rId1"/>
    <sheet name="Sheet2" sheetId="2" r:id="rId2"/>
    <sheet name="Sheet3" sheetId="3" r:id="rId3"/>
    <sheet name="Sheet1" sheetId="4" r:id="rId4"/>
  </sheets>
  <definedNames>
    <definedName name="_xlnm.Print_Area" localSheetId="0">'Summary country'!$A$1:$J$13</definedName>
  </definedNames>
  <calcPr calcId="152511"/>
</workbook>
</file>

<file path=xl/calcChain.xml><?xml version="1.0" encoding="utf-8"?>
<calcChain xmlns="http://schemas.openxmlformats.org/spreadsheetml/2006/main">
  <c r="H39" i="1" l="1"/>
  <c r="H38" i="1"/>
  <c r="H36" i="1"/>
  <c r="H37" i="1"/>
  <c r="H34" i="1"/>
  <c r="H35" i="1"/>
  <c r="H33" i="1"/>
  <c r="C9" i="4"/>
  <c r="D9" i="4"/>
  <c r="F9" i="4"/>
  <c r="G9" i="4" s="1"/>
  <c r="E9" i="4"/>
  <c r="L8" i="4"/>
  <c r="Q8" i="4" s="1"/>
  <c r="H8" i="4"/>
  <c r="H9" i="4" s="1"/>
  <c r="I9" i="4" s="1"/>
  <c r="G8" i="4"/>
  <c r="E8" i="4"/>
  <c r="L7" i="4"/>
  <c r="Q7" i="4" s="1"/>
  <c r="K7" i="4"/>
  <c r="I7" i="4"/>
  <c r="G7" i="4"/>
  <c r="E7" i="4"/>
  <c r="L6" i="4"/>
  <c r="Q6" i="4" s="1"/>
  <c r="I6" i="4"/>
  <c r="G6" i="4"/>
  <c r="E6" i="4"/>
  <c r="J5" i="4"/>
  <c r="J9" i="4" s="1"/>
  <c r="K9" i="4" s="1"/>
  <c r="I5" i="4"/>
  <c r="G5" i="4"/>
  <c r="E5" i="4"/>
  <c r="M3" i="4"/>
  <c r="L3" i="4"/>
  <c r="I3" i="4"/>
  <c r="G3" i="4"/>
  <c r="E3" i="4"/>
  <c r="M2" i="4"/>
  <c r="Q2" i="4" s="1"/>
  <c r="L2" i="4"/>
  <c r="K2" i="4"/>
  <c r="I2" i="4"/>
  <c r="G2" i="4"/>
  <c r="E2" i="4"/>
  <c r="L1" i="4"/>
  <c r="K1" i="4"/>
  <c r="I1" i="4"/>
  <c r="G1" i="4"/>
  <c r="E1" i="4"/>
  <c r="R5" i="4" l="1"/>
  <c r="Q1" i="4"/>
  <c r="R2" i="4"/>
  <c r="Q3" i="4"/>
  <c r="R1" i="4"/>
  <c r="L5" i="4"/>
  <c r="Q5" i="4" s="1"/>
  <c r="H11" i="1"/>
  <c r="H12" i="1" s="1"/>
  <c r="K10" i="1"/>
  <c r="I9" i="1"/>
  <c r="L9" i="4" l="1"/>
  <c r="M4" i="3"/>
  <c r="M5" i="3"/>
  <c r="M6" i="3"/>
  <c r="M7" i="3"/>
  <c r="M8" i="3"/>
  <c r="M9" i="3"/>
  <c r="M10" i="3"/>
  <c r="K10" i="3"/>
  <c r="K4" i="3"/>
  <c r="K5" i="3"/>
  <c r="K6" i="3"/>
  <c r="K7" i="3"/>
  <c r="K8" i="3"/>
  <c r="K9" i="3"/>
  <c r="I4" i="3"/>
  <c r="I5" i="3"/>
  <c r="I6" i="3"/>
  <c r="I7" i="3"/>
  <c r="I8" i="3"/>
  <c r="I9" i="3"/>
  <c r="I10" i="3"/>
  <c r="E4" i="3"/>
  <c r="E5" i="3"/>
  <c r="E6" i="3"/>
  <c r="E7" i="3"/>
  <c r="E8" i="3"/>
  <c r="E9" i="3"/>
  <c r="E10" i="3"/>
  <c r="M3" i="3"/>
  <c r="K3" i="3"/>
  <c r="I3" i="3"/>
  <c r="E3" i="3"/>
  <c r="J11" i="3" l="1"/>
  <c r="K11" i="3" s="1"/>
  <c r="F11" i="3"/>
  <c r="D11" i="3"/>
  <c r="C11" i="3"/>
  <c r="L11" i="3"/>
  <c r="M11" i="3" s="1"/>
  <c r="I11" i="3" l="1"/>
  <c r="E11" i="3"/>
  <c r="K4" i="1" l="1"/>
  <c r="K5" i="1" l="1"/>
  <c r="D5" i="2" l="1"/>
  <c r="F5" i="2"/>
  <c r="D4" i="2"/>
  <c r="F4" i="2"/>
  <c r="D3" i="2"/>
  <c r="E3" i="2"/>
  <c r="F3" i="2" s="1"/>
  <c r="D2" i="2"/>
  <c r="E2" i="2"/>
  <c r="F2" i="2" s="1"/>
  <c r="G27" i="1" l="1"/>
  <c r="G22" i="1"/>
  <c r="H20" i="1"/>
  <c r="H21" i="1"/>
  <c r="H23" i="1"/>
  <c r="H24" i="1"/>
  <c r="H25" i="1"/>
  <c r="H26" i="1"/>
  <c r="H19" i="1"/>
  <c r="D27" i="1" l="1"/>
  <c r="H27" i="1" s="1"/>
  <c r="D22" i="1"/>
  <c r="H22" i="1" s="1"/>
  <c r="M22" i="1"/>
  <c r="J27" i="1" l="1"/>
  <c r="K22" i="1"/>
  <c r="E25" i="1" l="1"/>
  <c r="E26" i="1"/>
  <c r="E21" i="1"/>
  <c r="E20" i="1"/>
  <c r="E19" i="1"/>
  <c r="C24" i="1" l="1"/>
  <c r="E24" i="1" s="1"/>
  <c r="E29" i="1" s="1"/>
  <c r="C23" i="1"/>
  <c r="E23" i="1" s="1"/>
  <c r="E28" i="1" s="1"/>
  <c r="M5" i="1" l="1"/>
  <c r="M6" i="1" l="1"/>
  <c r="L10" i="1" l="1"/>
  <c r="Q10" i="1" s="1"/>
  <c r="L9" i="1"/>
  <c r="Q9" i="1" s="1"/>
  <c r="L4" i="1"/>
  <c r="Q4" i="1" s="1"/>
  <c r="I10" i="1" l="1"/>
  <c r="G9" i="1"/>
  <c r="D15" i="1" l="1"/>
  <c r="L11" i="1" l="1"/>
  <c r="Q11" i="1" s="1"/>
  <c r="L6" i="1"/>
  <c r="Q6" i="1" s="1"/>
  <c r="L5" i="1"/>
  <c r="Q5" i="1" s="1"/>
  <c r="I5" i="1" l="1"/>
  <c r="I6" i="1"/>
  <c r="I4" i="1" l="1"/>
  <c r="F12" i="1" l="1"/>
  <c r="G11" i="1"/>
  <c r="I8" i="1" l="1"/>
  <c r="G6" i="1"/>
  <c r="G5" i="1"/>
  <c r="G4" i="1"/>
  <c r="R4" i="1" s="1"/>
  <c r="G8" i="1"/>
  <c r="G10" i="1"/>
  <c r="D12" i="1"/>
  <c r="C12" i="1"/>
  <c r="I12" i="1" s="1"/>
  <c r="E11" i="1"/>
  <c r="E10" i="1"/>
  <c r="E9" i="1"/>
  <c r="E8" i="1"/>
  <c r="E6" i="1"/>
  <c r="E5" i="1"/>
  <c r="E4" i="1"/>
  <c r="E12" i="1" l="1"/>
  <c r="R5" i="1"/>
  <c r="R8" i="1"/>
  <c r="G12" i="1"/>
  <c r="C13" i="1"/>
  <c r="C14" i="1" l="1"/>
  <c r="J8" i="1" l="1"/>
  <c r="J12" i="1" s="1"/>
  <c r="K12" i="1" s="1"/>
  <c r="L8" i="1"/>
  <c r="Q8" i="1" s="1"/>
  <c r="L12" i="1" l="1"/>
  <c r="L13" i="1" s="1"/>
  <c r="L14" i="1" s="1"/>
  <c r="D16" i="1" s="1"/>
  <c r="E16" i="1" s="1"/>
  <c r="L15" i="1" l="1"/>
</calcChain>
</file>

<file path=xl/sharedStrings.xml><?xml version="1.0" encoding="utf-8"?>
<sst xmlns="http://schemas.openxmlformats.org/spreadsheetml/2006/main" count="116" uniqueCount="48">
  <si>
    <t>Chad</t>
  </si>
  <si>
    <t>Burkina Faso</t>
  </si>
  <si>
    <t>Guinea</t>
  </si>
  <si>
    <t xml:space="preserve">Niger </t>
  </si>
  <si>
    <t>Nigeria</t>
  </si>
  <si>
    <t>1st Cycle</t>
  </si>
  <si>
    <t>2st Cycle</t>
  </si>
  <si>
    <t>N/A</t>
  </si>
  <si>
    <t>Mali</t>
  </si>
  <si>
    <t xml:space="preserve">Malaria Consortium </t>
  </si>
  <si>
    <t>CRS</t>
  </si>
  <si>
    <t>Target</t>
  </si>
  <si>
    <t>Coverage</t>
  </si>
  <si>
    <t>3st Cycle</t>
  </si>
  <si>
    <t>Total</t>
  </si>
  <si>
    <t>Reached</t>
  </si>
  <si>
    <t>The Gambia</t>
  </si>
  <si>
    <t>4th Cycle</t>
  </si>
  <si>
    <t>AV</t>
  </si>
  <si>
    <t>USD</t>
  </si>
  <si>
    <t>CHW</t>
  </si>
  <si>
    <t>Sugar</t>
  </si>
  <si>
    <t>Ratio</t>
  </si>
  <si>
    <t>Budget</t>
  </si>
  <si>
    <t>$/Child</t>
  </si>
  <si>
    <t>Y1</t>
  </si>
  <si>
    <t>Country</t>
  </si>
  <si>
    <t>Target Children</t>
  </si>
  <si>
    <t>Budget 2015</t>
  </si>
  <si>
    <t>District/LGA</t>
  </si>
  <si>
    <t>Region/State</t>
  </si>
  <si>
    <t>Drugs received</t>
  </si>
  <si>
    <t>Drugs administered</t>
  </si>
  <si>
    <t>Wasted</t>
  </si>
  <si>
    <t>Lost</t>
  </si>
  <si>
    <t>Check</t>
  </si>
  <si>
    <r>
      <t>SP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</si>
  <si>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r>
      <t>AQ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</si>
  <si>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r>
      <t>AQ</t>
    </r>
    <r>
      <rPr>
        <b/>
        <i/>
        <vertAlign val="subscript"/>
        <sz val="11"/>
        <color theme="1"/>
        <rFont val="Calibri"/>
        <family val="2"/>
        <scheme val="minor"/>
      </rPr>
      <t>c</t>
    </r>
  </si>
  <si>
    <r>
      <t>SP</t>
    </r>
    <r>
      <rPr>
        <b/>
        <i/>
        <vertAlign val="subscript"/>
        <sz val="11"/>
        <color theme="1"/>
        <rFont val="Calibri"/>
        <family val="2"/>
        <scheme val="minor"/>
      </rPr>
      <t>c</t>
    </r>
  </si>
  <si>
    <t>Balance</t>
  </si>
  <si>
    <t>Adverse Reactions</t>
  </si>
  <si>
    <t xml:space="preserve">Others </t>
  </si>
  <si>
    <t>Vomiting</t>
  </si>
  <si>
    <t>Skin reactions</t>
  </si>
  <si>
    <t>Drowsiness</t>
  </si>
  <si>
    <t>Abdominal pain</t>
  </si>
  <si>
    <t>Summary of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</si>
</sst>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-* #,##0_-;\-* #,##0_-;_-* &quot;-&quot;??_-;_-@_-"/>
    <numFmt numFmtId="167" formatCode="_(* #,##0.0_);_(* \(#,##0.0\);_(* &quot;-&quot;??_);_(@_)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6" fontId="1" fillId="0" borderId="0" xfId="1" applyNumberFormat="1" applyFont="1"/>
    <xf numFmtId="166" fontId="6" fillId="0" borderId="0" xfId="1" applyNumberFormat="1" applyFont="1"/>
    <xf numFmtId="166" fontId="0" fillId="0" borderId="0" xfId="0" applyNumberFormat="1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8" fontId="0" fillId="0" borderId="0" xfId="2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 vertical="top"/>
    </xf>
    <xf numFmtId="3" fontId="11" fillId="3" borderId="1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ont="1"/>
    <xf numFmtId="3" fontId="10" fillId="3" borderId="1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B6" zoomScale="90" zoomScaleNormal="90" zoomScaleSheetLayoutView="90" workbookViewId="0">
      <selection activeCell="G40" sqref="G40"/>
    </sheetView>
  </sheetViews>
  <sheetFormatPr defaultColWidth="9.109375" defaultRowHeight="21.75" customHeight="1" x14ac:dyDescent="0.3"/>
  <cols>
    <col min="1" max="1" width="10" style="3" hidden="1" customWidth="1"/>
    <col min="2" max="2" width="20.109375" style="5" bestFit="1" customWidth="1"/>
    <col min="3" max="3" width="14.33203125" style="1" bestFit="1" customWidth="1"/>
    <col min="4" max="4" width="11.109375" style="1" bestFit="1" customWidth="1"/>
    <col min="5" max="5" width="9.88671875" style="5" bestFit="1" customWidth="1"/>
    <col min="6" max="6" width="11.109375" style="1" bestFit="1" customWidth="1"/>
    <col min="7" max="7" width="13.88671875" style="5" bestFit="1" customWidth="1"/>
    <col min="8" max="8" width="15.77734375" style="1" customWidth="1"/>
    <col min="9" max="9" width="13.88671875" style="5" bestFit="1" customWidth="1"/>
    <col min="10" max="10" width="12.109375" style="1" bestFit="1" customWidth="1"/>
    <col min="11" max="11" width="12.109375" style="5" bestFit="1" customWidth="1"/>
    <col min="12" max="12" width="12.109375" style="5" hidden="1" customWidth="1"/>
    <col min="13" max="13" width="12.109375" style="1" hidden="1" customWidth="1"/>
    <col min="14" max="14" width="9.5546875" style="1" hidden="1" customWidth="1"/>
    <col min="15" max="15" width="8.44140625" style="1" hidden="1" customWidth="1"/>
    <col min="16" max="16" width="11.5546875" style="1" hidden="1" customWidth="1"/>
    <col min="17" max="17" width="3.88671875" style="5" hidden="1" customWidth="1"/>
    <col min="18" max="18" width="6.33203125" style="5" hidden="1" customWidth="1"/>
    <col min="19" max="16384" width="9.109375" style="5"/>
  </cols>
  <sheetData>
    <row r="1" spans="1:18" ht="21.75" customHeight="1" x14ac:dyDescent="0.3">
      <c r="B1" s="55" t="s">
        <v>47</v>
      </c>
      <c r="C1" s="55"/>
      <c r="D1" s="55"/>
      <c r="E1" s="55"/>
      <c r="F1" s="55"/>
      <c r="G1" s="55"/>
      <c r="H1" s="55"/>
      <c r="I1" s="55"/>
      <c r="J1" s="5"/>
    </row>
    <row r="2" spans="1:18" ht="21.75" customHeight="1" x14ac:dyDescent="0.3">
      <c r="B2" s="59" t="s">
        <v>29</v>
      </c>
      <c r="C2" s="57" t="s">
        <v>11</v>
      </c>
      <c r="D2" s="56" t="s">
        <v>5</v>
      </c>
      <c r="E2" s="56"/>
      <c r="F2" s="56" t="s">
        <v>6</v>
      </c>
      <c r="G2" s="56"/>
      <c r="H2" s="56" t="s">
        <v>13</v>
      </c>
      <c r="I2" s="56"/>
      <c r="J2" s="56" t="s">
        <v>17</v>
      </c>
      <c r="K2" s="56"/>
      <c r="L2" s="5" t="s">
        <v>18</v>
      </c>
    </row>
    <row r="3" spans="1:18" ht="21.75" customHeight="1" x14ac:dyDescent="0.3">
      <c r="A3" s="5"/>
      <c r="B3" s="60"/>
      <c r="C3" s="58"/>
      <c r="D3" s="7" t="s">
        <v>15</v>
      </c>
      <c r="E3" s="8" t="s">
        <v>12</v>
      </c>
      <c r="F3" s="7" t="s">
        <v>15</v>
      </c>
      <c r="G3" s="8" t="s">
        <v>12</v>
      </c>
      <c r="H3" s="7" t="s">
        <v>15</v>
      </c>
      <c r="I3" s="8" t="s">
        <v>12</v>
      </c>
      <c r="J3" s="7" t="s">
        <v>15</v>
      </c>
      <c r="K3" s="8" t="s">
        <v>12</v>
      </c>
      <c r="M3" s="1" t="s">
        <v>19</v>
      </c>
      <c r="N3" s="1" t="s">
        <v>20</v>
      </c>
      <c r="O3" s="1" t="s">
        <v>21</v>
      </c>
    </row>
    <row r="4" spans="1:18" ht="21.75" customHeight="1" x14ac:dyDescent="0.3">
      <c r="B4" s="9" t="s">
        <v>0</v>
      </c>
      <c r="C4" s="10">
        <v>275000</v>
      </c>
      <c r="D4" s="10">
        <v>250233</v>
      </c>
      <c r="E4" s="11">
        <f>D4/C4</f>
        <v>0.90993818181818187</v>
      </c>
      <c r="F4" s="10">
        <v>265193</v>
      </c>
      <c r="G4" s="12">
        <f t="shared" ref="G4:G6" si="0">F4/C4</f>
        <v>0.96433818181818187</v>
      </c>
      <c r="H4" s="10">
        <v>270517</v>
      </c>
      <c r="I4" s="11">
        <f>H4/C4</f>
        <v>0.9836981818181818</v>
      </c>
      <c r="J4" s="20">
        <v>272381</v>
      </c>
      <c r="K4" s="12">
        <f>J4/C4</f>
        <v>0.9904763636363636</v>
      </c>
      <c r="L4" s="1">
        <f>(D4+F4+H4)/3</f>
        <v>261981</v>
      </c>
      <c r="M4" s="1">
        <v>681105.72285714292</v>
      </c>
      <c r="Q4" s="28">
        <f>M4/L4</f>
        <v>2.599828700772739</v>
      </c>
      <c r="R4" s="36">
        <f>(K4+I4+G4+E4)/4</f>
        <v>0.96211272727272723</v>
      </c>
    </row>
    <row r="5" spans="1:18" ht="21.75" customHeight="1" x14ac:dyDescent="0.3">
      <c r="B5" s="9" t="s">
        <v>1</v>
      </c>
      <c r="C5" s="10">
        <v>649694</v>
      </c>
      <c r="D5" s="10">
        <v>648290</v>
      </c>
      <c r="E5" s="11">
        <f>D5/C5</f>
        <v>0.99783898265952897</v>
      </c>
      <c r="F5" s="10">
        <v>661744</v>
      </c>
      <c r="G5" s="12">
        <f t="shared" si="0"/>
        <v>1.0185471929862366</v>
      </c>
      <c r="H5" s="10">
        <v>682106</v>
      </c>
      <c r="I5" s="11">
        <f t="shared" ref="I5:I6" si="1">H5/C5</f>
        <v>1.0498881011676267</v>
      </c>
      <c r="J5" s="20">
        <v>701487</v>
      </c>
      <c r="K5" s="23">
        <f>J5/C5</f>
        <v>1.0797190677457387</v>
      </c>
      <c r="L5" s="1">
        <f>(D5+F5+H5)/3</f>
        <v>664046.66666666663</v>
      </c>
      <c r="M5" s="1">
        <f>1810484.64001-78000</f>
        <v>1732484.64001</v>
      </c>
      <c r="Q5" s="28">
        <f>M5/L5</f>
        <v>2.6089802524069596</v>
      </c>
      <c r="R5" s="36">
        <f>(K5+I5+G5+E5)/4</f>
        <v>1.0364983361397826</v>
      </c>
    </row>
    <row r="6" spans="1:18" ht="21.75" customHeight="1" x14ac:dyDescent="0.3">
      <c r="B6" s="9" t="s">
        <v>4</v>
      </c>
      <c r="C6" s="10">
        <v>792133.22269830864</v>
      </c>
      <c r="D6" s="10">
        <v>751086</v>
      </c>
      <c r="E6" s="11">
        <f>D6/C6</f>
        <v>0.94818141504217424</v>
      </c>
      <c r="F6" s="10">
        <v>744857</v>
      </c>
      <c r="G6" s="12">
        <f t="shared" si="0"/>
        <v>0.94031783878819308</v>
      </c>
      <c r="H6" s="10">
        <v>841056</v>
      </c>
      <c r="I6" s="11">
        <f t="shared" si="1"/>
        <v>1.0617607946489629</v>
      </c>
      <c r="J6" s="20" t="s">
        <v>7</v>
      </c>
      <c r="K6" s="12" t="s">
        <v>7</v>
      </c>
      <c r="L6" s="1">
        <f>(D6+F6+H6)/3</f>
        <v>778999.66666666663</v>
      </c>
      <c r="M6" s="1">
        <f>2059286-195000</f>
        <v>1864286</v>
      </c>
      <c r="N6" s="1">
        <v>500</v>
      </c>
      <c r="Q6" s="28">
        <f>M6/L6</f>
        <v>2.3931794579287371</v>
      </c>
    </row>
    <row r="7" spans="1:18" ht="21.75" customHeight="1" x14ac:dyDescent="0.3">
      <c r="B7" s="6" t="s">
        <v>10</v>
      </c>
      <c r="C7" s="13"/>
      <c r="D7" s="13"/>
      <c r="E7" s="14"/>
      <c r="F7" s="13"/>
      <c r="G7" s="14"/>
      <c r="H7" s="13"/>
      <c r="I7" s="14"/>
      <c r="J7" s="13"/>
      <c r="K7" s="22"/>
      <c r="Q7" s="28"/>
    </row>
    <row r="8" spans="1:18" ht="21.75" customHeight="1" x14ac:dyDescent="0.3">
      <c r="B8" s="9" t="s">
        <v>2</v>
      </c>
      <c r="C8" s="10">
        <v>210107</v>
      </c>
      <c r="D8" s="10">
        <v>174448</v>
      </c>
      <c r="E8" s="11">
        <f>D8/C8</f>
        <v>0.8302817136030689</v>
      </c>
      <c r="F8" s="10">
        <v>211997</v>
      </c>
      <c r="G8" s="12">
        <f>F8/C8</f>
        <v>1.0089954166210551</v>
      </c>
      <c r="H8" s="10">
        <v>208238</v>
      </c>
      <c r="I8" s="12">
        <f>H8/C8</f>
        <v>0.99110453245251229</v>
      </c>
      <c r="J8" s="20">
        <f>C8*K8</f>
        <v>210443.17120000001</v>
      </c>
      <c r="K8" s="23">
        <v>1.0016</v>
      </c>
      <c r="L8" s="1">
        <f>(D8+F8+H8+J8)/4</f>
        <v>201281.5428</v>
      </c>
      <c r="M8" s="1">
        <v>685439</v>
      </c>
      <c r="N8" s="1">
        <v>281743</v>
      </c>
      <c r="O8" s="1">
        <v>16939</v>
      </c>
      <c r="Q8" s="28">
        <f>M8/L8</f>
        <v>3.4053743351971169</v>
      </c>
      <c r="R8" s="40">
        <f>(K8+I8+G8+E8)/4</f>
        <v>0.95799541566915913</v>
      </c>
    </row>
    <row r="9" spans="1:18" ht="21.75" customHeight="1" x14ac:dyDescent="0.3">
      <c r="B9" s="9" t="s">
        <v>8</v>
      </c>
      <c r="C9" s="10">
        <v>809638</v>
      </c>
      <c r="D9" s="10">
        <v>672041</v>
      </c>
      <c r="E9" s="11">
        <f>D9/C9</f>
        <v>0.83005120807076738</v>
      </c>
      <c r="F9" s="20">
        <v>702659</v>
      </c>
      <c r="G9" s="12">
        <f>F9/C9</f>
        <v>0.86786810895733646</v>
      </c>
      <c r="H9" s="20">
        <v>678143</v>
      </c>
      <c r="I9" s="12">
        <f>H9/C9</f>
        <v>0.83758790965839058</v>
      </c>
      <c r="J9" s="20" t="s">
        <v>7</v>
      </c>
      <c r="K9" s="12" t="s">
        <v>7</v>
      </c>
      <c r="L9" s="1">
        <f>(D9+F9)/2</f>
        <v>687350</v>
      </c>
      <c r="M9" s="1">
        <v>1013936</v>
      </c>
      <c r="N9" s="1">
        <v>352082</v>
      </c>
      <c r="O9" s="1">
        <v>28873</v>
      </c>
      <c r="Q9" s="28">
        <f>M9/L9</f>
        <v>1.4751378482578017</v>
      </c>
    </row>
    <row r="10" spans="1:18" ht="21.75" customHeight="1" x14ac:dyDescent="0.3">
      <c r="B10" s="9" t="s">
        <v>3</v>
      </c>
      <c r="C10" s="10">
        <v>595901</v>
      </c>
      <c r="D10" s="10">
        <v>342837</v>
      </c>
      <c r="E10" s="11">
        <f>D10/C10</f>
        <v>0.57532543157336535</v>
      </c>
      <c r="F10" s="10">
        <v>414451</v>
      </c>
      <c r="G10" s="12">
        <f>F10/C10</f>
        <v>0.69550311209412297</v>
      </c>
      <c r="H10" s="10">
        <v>431244</v>
      </c>
      <c r="I10" s="12">
        <f>H10/C10</f>
        <v>0.72368396763891985</v>
      </c>
      <c r="J10" s="20">
        <v>461915.28410000005</v>
      </c>
      <c r="K10" s="23">
        <f>J10/C10</f>
        <v>0.77515440333209717</v>
      </c>
      <c r="L10" s="1">
        <f>(D10+F10+H10)/3</f>
        <v>396177.33333333331</v>
      </c>
      <c r="M10" s="1">
        <v>1058857</v>
      </c>
      <c r="N10" s="1">
        <v>295614</v>
      </c>
      <c r="O10" s="1">
        <v>8556</v>
      </c>
      <c r="Q10" s="28">
        <f>M10/L10</f>
        <v>2.6726844544362289</v>
      </c>
    </row>
    <row r="11" spans="1:18" ht="21.75" customHeight="1" x14ac:dyDescent="0.3">
      <c r="B11" s="15" t="s">
        <v>16</v>
      </c>
      <c r="C11" s="16">
        <v>90925</v>
      </c>
      <c r="D11" s="10">
        <v>71121</v>
      </c>
      <c r="E11" s="11">
        <f>D11/C11</f>
        <v>0.7821941160296948</v>
      </c>
      <c r="F11" s="10">
        <v>81458</v>
      </c>
      <c r="G11" s="12">
        <f>F11/C11</f>
        <v>0.89588122078636234</v>
      </c>
      <c r="H11" s="20">
        <f>C11*I11</f>
        <v>76588.94</v>
      </c>
      <c r="I11" s="12">
        <v>0.84233093208688481</v>
      </c>
      <c r="J11" s="20" t="s">
        <v>7</v>
      </c>
      <c r="K11" s="12" t="s">
        <v>7</v>
      </c>
      <c r="L11" s="1">
        <f>(D11+F11)/2</f>
        <v>76289.5</v>
      </c>
      <c r="M11" s="1">
        <v>568505</v>
      </c>
      <c r="N11" s="1">
        <v>141348</v>
      </c>
      <c r="O11" s="1">
        <v>837</v>
      </c>
      <c r="Q11" s="28">
        <f>M11/L11</f>
        <v>7.4519429279258613</v>
      </c>
    </row>
    <row r="12" spans="1:18" s="2" customFormat="1" ht="14.4" x14ac:dyDescent="0.3">
      <c r="A12" s="4"/>
      <c r="B12" s="17" t="s">
        <v>14</v>
      </c>
      <c r="C12" s="18">
        <f>SUM(C4:C11)</f>
        <v>3423398.2226983085</v>
      </c>
      <c r="D12" s="18">
        <f>SUM(D4:D11)</f>
        <v>2910056</v>
      </c>
      <c r="E12" s="19">
        <f>D12/C12</f>
        <v>0.85004893111918067</v>
      </c>
      <c r="F12" s="18">
        <f>SUM(F4:F11)</f>
        <v>3082359</v>
      </c>
      <c r="G12" s="19">
        <f>F12/C12</f>
        <v>0.90037991477675572</v>
      </c>
      <c r="H12" s="18">
        <f>SUM(H4:H11)</f>
        <v>3187892.94</v>
      </c>
      <c r="I12" s="21">
        <f>H12/C12</f>
        <v>0.93120716102005674</v>
      </c>
      <c r="J12" s="18">
        <f>SUM(J4:J11)</f>
        <v>1646226.4553</v>
      </c>
      <c r="K12" s="19">
        <f>J12/(C4+C5+C8+C10)</f>
        <v>0.95119001150978044</v>
      </c>
      <c r="L12" s="25">
        <f>SUM(L4:L11)</f>
        <v>3066125.7094666664</v>
      </c>
      <c r="M12" s="27"/>
      <c r="N12" s="27"/>
      <c r="O12" s="27"/>
      <c r="P12" s="27"/>
    </row>
    <row r="13" spans="1:18" ht="14.4" hidden="1" x14ac:dyDescent="0.3">
      <c r="C13" s="1">
        <f>C12*4</f>
        <v>13693592.890793234</v>
      </c>
      <c r="L13" s="1">
        <f>L12*4</f>
        <v>12264502.837866666</v>
      </c>
    </row>
    <row r="14" spans="1:18" ht="14.4" hidden="1" x14ac:dyDescent="0.3">
      <c r="C14" s="1">
        <f>C13*1.1</f>
        <v>15062952.179872559</v>
      </c>
      <c r="L14" s="24">
        <f>C15-L13</f>
        <v>2501885.1621333342</v>
      </c>
    </row>
    <row r="15" spans="1:18" ht="14.4" hidden="1" x14ac:dyDescent="0.3">
      <c r="C15" s="1">
        <v>14766388</v>
      </c>
      <c r="D15" s="1">
        <f>C15*0.1</f>
        <v>1476638.8</v>
      </c>
      <c r="L15" s="26">
        <f>L14/C15</f>
        <v>0.16943108647377642</v>
      </c>
    </row>
    <row r="16" spans="1:18" ht="14.4" hidden="1" x14ac:dyDescent="0.3">
      <c r="D16" s="1">
        <f>L14-D15</f>
        <v>1025246.3621333342</v>
      </c>
      <c r="E16" s="26">
        <f>D16/C13</f>
        <v>7.4870515744823216E-2</v>
      </c>
    </row>
    <row r="17" spans="2:17" ht="14.4" hidden="1" x14ac:dyDescent="0.3"/>
    <row r="18" spans="2:17" ht="14.4" hidden="1" x14ac:dyDescent="0.3">
      <c r="B18" s="6" t="s">
        <v>9</v>
      </c>
      <c r="C18" s="7" t="s">
        <v>20</v>
      </c>
      <c r="D18" s="7" t="s">
        <v>11</v>
      </c>
      <c r="E18" s="5" t="s">
        <v>22</v>
      </c>
      <c r="F18" s="1" t="s">
        <v>23</v>
      </c>
      <c r="G18" s="1" t="s">
        <v>25</v>
      </c>
      <c r="H18" s="5" t="s">
        <v>24</v>
      </c>
      <c r="J18" s="5"/>
      <c r="K18" s="1"/>
      <c r="M18" s="5"/>
      <c r="Q18" s="1"/>
    </row>
    <row r="19" spans="2:17" ht="14.4" hidden="1" x14ac:dyDescent="0.3">
      <c r="B19" s="9" t="s">
        <v>0</v>
      </c>
      <c r="C19" s="1">
        <v>1377</v>
      </c>
      <c r="D19" s="10">
        <v>275000</v>
      </c>
      <c r="E19" s="5">
        <f>D19/C19</f>
        <v>199.70951343500363</v>
      </c>
      <c r="F19" s="29">
        <v>1840486.4928571414</v>
      </c>
      <c r="G19" s="29">
        <v>681105.72285714292</v>
      </c>
      <c r="H19" s="32">
        <f>G19/D19</f>
        <v>2.4767480831168833</v>
      </c>
      <c r="I19" s="1"/>
      <c r="J19" s="5"/>
      <c r="K19" s="1"/>
      <c r="L19" s="31">
        <v>2336265.5470238081</v>
      </c>
      <c r="M19" s="5"/>
      <c r="Q19" s="1"/>
    </row>
    <row r="20" spans="2:17" ht="14.4" hidden="1" x14ac:dyDescent="0.3">
      <c r="B20" s="9" t="s">
        <v>1</v>
      </c>
      <c r="C20" s="1">
        <v>5000</v>
      </c>
      <c r="D20" s="10">
        <v>649694</v>
      </c>
      <c r="E20" s="5">
        <f>D20/C20</f>
        <v>129.93879999999999</v>
      </c>
      <c r="F20" s="30">
        <v>4035142.6400100002</v>
      </c>
      <c r="G20" s="30">
        <v>1810484.64001</v>
      </c>
      <c r="H20" s="32">
        <f t="shared" ref="H20:H27" si="2">G20/D20</f>
        <v>2.7866728644715821</v>
      </c>
      <c r="I20" s="1"/>
      <c r="J20" s="5"/>
      <c r="K20" s="1"/>
      <c r="L20" s="31">
        <v>5539331</v>
      </c>
      <c r="M20" s="5"/>
      <c r="Q20" s="1"/>
    </row>
    <row r="21" spans="2:17" ht="14.4" hidden="1" x14ac:dyDescent="0.3">
      <c r="B21" s="9" t="s">
        <v>4</v>
      </c>
      <c r="C21" s="1">
        <v>7786</v>
      </c>
      <c r="D21" s="10">
        <v>792133.22269830864</v>
      </c>
      <c r="E21" s="5">
        <f>D21/C21</f>
        <v>101.73814830443214</v>
      </c>
      <c r="F21" s="1">
        <v>4544032</v>
      </c>
      <c r="G21" s="1">
        <v>2059285.5</v>
      </c>
      <c r="H21" s="32">
        <f t="shared" si="2"/>
        <v>2.5996706627015165</v>
      </c>
      <c r="I21" s="1"/>
      <c r="J21" s="5"/>
      <c r="K21" s="1"/>
      <c r="L21" s="31">
        <v>6707457.3459131997</v>
      </c>
      <c r="M21" s="5"/>
      <c r="Q21" s="1"/>
    </row>
    <row r="22" spans="2:17" ht="14.4" hidden="1" x14ac:dyDescent="0.3">
      <c r="B22" s="6" t="s">
        <v>10</v>
      </c>
      <c r="D22" s="13">
        <f>SUM(D19:D21)</f>
        <v>1716827.2226983085</v>
      </c>
      <c r="G22" s="1">
        <f>SUM(G19:G21)</f>
        <v>4550875.862867143</v>
      </c>
      <c r="H22" s="32">
        <f t="shared" si="2"/>
        <v>2.6507477297072493</v>
      </c>
      <c r="I22" s="1">
        <v>10153608.204037182</v>
      </c>
      <c r="J22" s="5"/>
      <c r="K22" s="31">
        <f>SUM(F19:F21)</f>
        <v>10419661.132867143</v>
      </c>
      <c r="L22" s="31">
        <v>6440000</v>
      </c>
      <c r="M22" s="31">
        <f>SUM(L19:L22)</f>
        <v>21023053.892937008</v>
      </c>
      <c r="Q22" s="1"/>
    </row>
    <row r="23" spans="2:17" ht="14.4" hidden="1" x14ac:dyDescent="0.3">
      <c r="B23" s="9" t="s">
        <v>2</v>
      </c>
      <c r="C23" s="1">
        <f>1261+104</f>
        <v>1365</v>
      </c>
      <c r="D23" s="10">
        <v>210107</v>
      </c>
      <c r="E23" s="5">
        <f t="shared" ref="E23:E26" si="3">D23/C23</f>
        <v>153.92454212454211</v>
      </c>
      <c r="F23" s="1">
        <v>1777476.2</v>
      </c>
      <c r="G23" s="1">
        <v>681209.2</v>
      </c>
      <c r="H23" s="32">
        <f t="shared" si="2"/>
        <v>3.2422013545479205</v>
      </c>
      <c r="I23" s="1"/>
      <c r="J23" s="24"/>
      <c r="K23" s="1"/>
      <c r="L23" s="31"/>
      <c r="M23" s="5"/>
      <c r="Q23" s="1"/>
    </row>
    <row r="24" spans="2:17" ht="14.4" hidden="1" x14ac:dyDescent="0.3">
      <c r="B24" s="9" t="s">
        <v>8</v>
      </c>
      <c r="C24" s="1">
        <f>299*5</f>
        <v>1495</v>
      </c>
      <c r="D24" s="10">
        <v>809638</v>
      </c>
      <c r="E24" s="5">
        <f t="shared" si="3"/>
        <v>541.5638795986622</v>
      </c>
      <c r="F24" s="1">
        <v>2560618.6399999997</v>
      </c>
      <c r="G24" s="1">
        <v>1010553.6399999999</v>
      </c>
      <c r="H24" s="32">
        <f t="shared" si="2"/>
        <v>1.2481549037965114</v>
      </c>
      <c r="I24" s="1"/>
      <c r="J24" s="24"/>
      <c r="K24" s="1"/>
      <c r="L24" s="31"/>
      <c r="M24" s="5"/>
      <c r="Q24" s="1"/>
    </row>
    <row r="25" spans="2:17" ht="14.4" hidden="1" x14ac:dyDescent="0.3">
      <c r="B25" s="9" t="s">
        <v>3</v>
      </c>
      <c r="C25" s="1">
        <v>1440</v>
      </c>
      <c r="D25" s="10">
        <v>595901</v>
      </c>
      <c r="E25" s="5">
        <f t="shared" si="3"/>
        <v>413.82013888888889</v>
      </c>
      <c r="F25" s="1">
        <v>2322823.7599999998</v>
      </c>
      <c r="G25" s="1">
        <v>1052041.76</v>
      </c>
      <c r="H25" s="32">
        <f t="shared" si="2"/>
        <v>1.7654639948582063</v>
      </c>
      <c r="I25" s="1"/>
      <c r="J25" s="24"/>
      <c r="K25" s="1"/>
      <c r="L25" s="31"/>
      <c r="M25" s="5"/>
      <c r="Q25" s="1"/>
    </row>
    <row r="26" spans="2:17" ht="14.4" hidden="1" x14ac:dyDescent="0.3">
      <c r="B26" s="15" t="s">
        <v>16</v>
      </c>
      <c r="C26" s="1">
        <v>544</v>
      </c>
      <c r="D26" s="16">
        <v>90925</v>
      </c>
      <c r="E26" s="5">
        <f t="shared" si="3"/>
        <v>167.14154411764707</v>
      </c>
      <c r="F26" s="1">
        <v>1328170.635</v>
      </c>
      <c r="G26" s="1">
        <v>562545.13500000001</v>
      </c>
      <c r="H26" s="32">
        <f t="shared" si="2"/>
        <v>6.1869137750893595</v>
      </c>
      <c r="I26" s="1"/>
      <c r="J26" s="24"/>
      <c r="K26" s="1"/>
      <c r="L26" s="31"/>
      <c r="M26" s="5"/>
      <c r="Q26" s="1"/>
    </row>
    <row r="27" spans="2:17" ht="14.4" hidden="1" x14ac:dyDescent="0.3">
      <c r="D27" s="1">
        <f>SUM(D23:D26)</f>
        <v>1706571</v>
      </c>
      <c r="G27" s="1">
        <f>SUM(G23:G26)</f>
        <v>3306349.7349999994</v>
      </c>
      <c r="H27" s="32">
        <f t="shared" si="2"/>
        <v>1.9374228994867482</v>
      </c>
      <c r="I27" s="1">
        <v>9302866.6492336579</v>
      </c>
      <c r="J27" s="24">
        <f>SUM(F23:F26)</f>
        <v>7989089.2349999994</v>
      </c>
      <c r="K27" s="31">
        <v>15070500.113240166</v>
      </c>
    </row>
    <row r="28" spans="2:17" ht="14.4" hidden="1" x14ac:dyDescent="0.3">
      <c r="E28" s="5">
        <f>(E19+E20+E21+E26+E23)/5</f>
        <v>150.49050959632498</v>
      </c>
    </row>
    <row r="29" spans="2:17" ht="21.75" hidden="1" customHeight="1" x14ac:dyDescent="0.3">
      <c r="E29" s="5">
        <f>(E24+E25)/2</f>
        <v>477.69200924377554</v>
      </c>
    </row>
    <row r="30" spans="2:17" ht="21.75" hidden="1" customHeight="1" x14ac:dyDescent="0.3"/>
    <row r="31" spans="2:17" ht="21.75" hidden="1" customHeight="1" x14ac:dyDescent="0.3"/>
    <row r="33" spans="2:8" ht="21.75" customHeight="1" x14ac:dyDescent="0.3">
      <c r="B33" s="9" t="s">
        <v>0</v>
      </c>
      <c r="D33" s="1">
        <v>90.99</v>
      </c>
      <c r="E33" s="5">
        <v>96.43</v>
      </c>
      <c r="F33" s="1">
        <v>98.37</v>
      </c>
      <c r="G33" s="5">
        <v>99.05</v>
      </c>
      <c r="H33" s="1">
        <f>AVERAGE(D33:G33)</f>
        <v>96.210000000000008</v>
      </c>
    </row>
    <row r="34" spans="2:8" ht="21.75" customHeight="1" x14ac:dyDescent="0.3">
      <c r="B34" s="9" t="s">
        <v>1</v>
      </c>
      <c r="D34" s="1">
        <v>99.78</v>
      </c>
      <c r="E34" s="5">
        <v>101.85</v>
      </c>
      <c r="F34" s="1">
        <v>104.99</v>
      </c>
      <c r="G34" s="5">
        <v>107.97</v>
      </c>
      <c r="H34" s="1">
        <f t="shared" ref="H34:H39" si="4">AVERAGE(D34:G34)</f>
        <v>103.64750000000001</v>
      </c>
    </row>
    <row r="35" spans="2:8" ht="21.75" customHeight="1" x14ac:dyDescent="0.3">
      <c r="B35" s="9" t="s">
        <v>4</v>
      </c>
      <c r="D35" s="1">
        <v>94.82</v>
      </c>
      <c r="E35" s="5">
        <v>94.03</v>
      </c>
      <c r="F35" s="1">
        <v>106.18</v>
      </c>
      <c r="G35" s="5">
        <v>104.56</v>
      </c>
      <c r="H35" s="1">
        <f t="shared" si="4"/>
        <v>99.897499999999994</v>
      </c>
    </row>
    <row r="36" spans="2:8" ht="21.75" customHeight="1" x14ac:dyDescent="0.3">
      <c r="B36" s="9" t="s">
        <v>2</v>
      </c>
      <c r="D36" s="1">
        <v>83.03</v>
      </c>
      <c r="E36" s="5">
        <v>100.9</v>
      </c>
      <c r="F36" s="1">
        <v>99.11</v>
      </c>
      <c r="G36" s="5">
        <v>100.16</v>
      </c>
      <c r="H36" s="1">
        <f>AVERAGE(D36:G36)</f>
        <v>95.800000000000011</v>
      </c>
    </row>
    <row r="37" spans="2:8" ht="21.75" customHeight="1" x14ac:dyDescent="0.3">
      <c r="B37" s="9" t="s">
        <v>8</v>
      </c>
      <c r="D37" s="1">
        <v>83.01</v>
      </c>
      <c r="E37" s="5">
        <v>86.79</v>
      </c>
      <c r="F37" s="1">
        <v>83.76</v>
      </c>
      <c r="H37" s="1">
        <f t="shared" si="4"/>
        <v>84.52</v>
      </c>
    </row>
    <row r="38" spans="2:8" ht="21.75" customHeight="1" x14ac:dyDescent="0.3">
      <c r="B38" s="9" t="s">
        <v>3</v>
      </c>
      <c r="D38" s="1">
        <v>57.3</v>
      </c>
      <c r="E38" s="5">
        <v>69.55</v>
      </c>
      <c r="F38" s="1">
        <v>72.37</v>
      </c>
      <c r="G38" s="5">
        <v>77.52</v>
      </c>
      <c r="H38" s="1">
        <f t="shared" si="4"/>
        <v>69.185000000000002</v>
      </c>
    </row>
    <row r="39" spans="2:8" ht="21.75" customHeight="1" x14ac:dyDescent="0.3">
      <c r="B39" s="15" t="s">
        <v>16</v>
      </c>
      <c r="D39" s="1">
        <v>78.22</v>
      </c>
      <c r="E39" s="5">
        <v>89.59</v>
      </c>
      <c r="F39" s="1">
        <v>84.23</v>
      </c>
      <c r="G39" s="5">
        <v>84.94</v>
      </c>
      <c r="H39" s="1">
        <f t="shared" si="4"/>
        <v>84.245000000000005</v>
      </c>
    </row>
  </sheetData>
  <mergeCells count="7">
    <mergeCell ref="B1:I1"/>
    <mergeCell ref="D2:E2"/>
    <mergeCell ref="F2:G2"/>
    <mergeCell ref="H2:I2"/>
    <mergeCell ref="J2:K2"/>
    <mergeCell ref="C2:C3"/>
    <mergeCell ref="B2:B3"/>
  </mergeCells>
  <pageMargins left="0.7" right="0.7" top="0.75" bottom="0.75" header="0.3" footer="0.3"/>
  <pageSetup paperSize="9" scale="12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RowHeight="14.4" x14ac:dyDescent="0.3"/>
  <cols>
    <col min="1" max="1" width="11.88671875" customWidth="1"/>
    <col min="2" max="2" width="16.88671875" bestFit="1" customWidth="1"/>
    <col min="3" max="3" width="13.33203125" bestFit="1" customWidth="1"/>
    <col min="4" max="4" width="9.33203125" bestFit="1" customWidth="1"/>
    <col min="5" max="5" width="9.5546875" bestFit="1" customWidth="1"/>
    <col min="6" max="6" width="9.33203125" bestFit="1" customWidth="1"/>
  </cols>
  <sheetData>
    <row r="1" spans="1:6" x14ac:dyDescent="0.3">
      <c r="A1" s="7" t="s">
        <v>26</v>
      </c>
      <c r="B1" s="7" t="s">
        <v>27</v>
      </c>
      <c r="C1" s="7" t="s">
        <v>28</v>
      </c>
      <c r="D1" s="7" t="s">
        <v>24</v>
      </c>
      <c r="E1" s="7" t="s">
        <v>20</v>
      </c>
      <c r="F1" s="7" t="s">
        <v>22</v>
      </c>
    </row>
    <row r="2" spans="1:6" x14ac:dyDescent="0.3">
      <c r="A2" s="9" t="s">
        <v>2</v>
      </c>
      <c r="B2" s="20">
        <v>210107</v>
      </c>
      <c r="C2" s="33">
        <v>681209.2</v>
      </c>
      <c r="D2" s="34">
        <f>C2/B2</f>
        <v>3.2422013545479205</v>
      </c>
      <c r="E2" s="33">
        <f>1261+104</f>
        <v>1365</v>
      </c>
      <c r="F2" s="33">
        <f>B2/E2</f>
        <v>153.92454212454211</v>
      </c>
    </row>
    <row r="3" spans="1:6" x14ac:dyDescent="0.3">
      <c r="A3" s="9" t="s">
        <v>8</v>
      </c>
      <c r="B3" s="20">
        <v>809638</v>
      </c>
      <c r="C3" s="33">
        <v>1010553.6399999999</v>
      </c>
      <c r="D3" s="34">
        <f>C3/B3</f>
        <v>1.2481549037965114</v>
      </c>
      <c r="E3" s="33">
        <f>299*5</f>
        <v>1495</v>
      </c>
      <c r="F3" s="33">
        <f>B3/E3</f>
        <v>541.5638795986622</v>
      </c>
    </row>
    <row r="4" spans="1:6" x14ac:dyDescent="0.3">
      <c r="A4" s="9" t="s">
        <v>3</v>
      </c>
      <c r="B4" s="20">
        <v>595901</v>
      </c>
      <c r="C4" s="33">
        <v>1052041.76</v>
      </c>
      <c r="D4" s="34">
        <f>C4/B4</f>
        <v>1.7654639948582063</v>
      </c>
      <c r="E4" s="33">
        <v>1440</v>
      </c>
      <c r="F4" s="33">
        <f>B4/E4</f>
        <v>413.82013888888889</v>
      </c>
    </row>
    <row r="5" spans="1:6" x14ac:dyDescent="0.3">
      <c r="A5" s="15" t="s">
        <v>16</v>
      </c>
      <c r="B5" s="35">
        <v>90925</v>
      </c>
      <c r="C5" s="33">
        <v>562545.13500000001</v>
      </c>
      <c r="D5" s="34">
        <f>C5/B5</f>
        <v>6.1869137750893595</v>
      </c>
      <c r="E5" s="33">
        <v>544</v>
      </c>
      <c r="F5" s="33">
        <f>B5/E5</f>
        <v>167.14154411764707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4" workbookViewId="0">
      <selection activeCell="A27" sqref="A27:G44"/>
    </sheetView>
  </sheetViews>
  <sheetFormatPr defaultRowHeight="14.4" x14ac:dyDescent="0.3"/>
  <cols>
    <col min="1" max="1" width="17.44140625" customWidth="1"/>
    <col min="2" max="2" width="20.109375" customWidth="1"/>
    <col min="3" max="3" width="13.5546875" style="46" customWidth="1"/>
    <col min="4" max="4" width="19.109375" style="46" bestFit="1" customWidth="1"/>
    <col min="5" max="5" width="14.88671875" customWidth="1"/>
    <col min="6" max="6" width="16.5546875" customWidth="1"/>
    <col min="7" max="7" width="16.44140625" customWidth="1"/>
    <col min="8" max="8" width="8.6640625" customWidth="1"/>
    <col min="10" max="10" width="10.33203125" customWidth="1"/>
    <col min="12" max="12" width="12.109375" customWidth="1"/>
  </cols>
  <sheetData>
    <row r="1" spans="1:13" ht="15.75" customHeight="1" x14ac:dyDescent="0.3">
      <c r="A1" s="64" t="s">
        <v>30</v>
      </c>
      <c r="B1" s="64" t="s">
        <v>29</v>
      </c>
      <c r="C1" s="68" t="s">
        <v>11</v>
      </c>
      <c r="D1" s="56" t="s">
        <v>5</v>
      </c>
      <c r="E1" s="56"/>
      <c r="F1" s="56" t="s">
        <v>6</v>
      </c>
      <c r="G1" s="56"/>
      <c r="H1" s="56"/>
      <c r="I1" s="56"/>
      <c r="J1" s="56" t="s">
        <v>13</v>
      </c>
      <c r="K1" s="56"/>
      <c r="L1" s="56" t="s">
        <v>17</v>
      </c>
      <c r="M1" s="56"/>
    </row>
    <row r="2" spans="1:13" ht="15.75" customHeight="1" x14ac:dyDescent="0.3">
      <c r="A2" s="65"/>
      <c r="B2" s="65"/>
      <c r="C2" s="69"/>
      <c r="D2" s="44" t="s">
        <v>15</v>
      </c>
      <c r="E2" s="8" t="s">
        <v>12</v>
      </c>
      <c r="F2" s="7" t="s">
        <v>15</v>
      </c>
      <c r="G2" s="7"/>
      <c r="H2" s="7"/>
      <c r="I2" s="8" t="s">
        <v>12</v>
      </c>
      <c r="J2" s="7" t="s">
        <v>15</v>
      </c>
      <c r="K2" s="8" t="s">
        <v>12</v>
      </c>
      <c r="L2" s="7" t="s">
        <v>15</v>
      </c>
      <c r="M2" s="8" t="s">
        <v>12</v>
      </c>
    </row>
    <row r="3" spans="1:13" ht="15.75" customHeight="1" x14ac:dyDescent="0.3">
      <c r="A3" s="42"/>
      <c r="B3" s="9"/>
      <c r="C3" s="16"/>
      <c r="D3" s="16"/>
      <c r="E3" s="11" t="e">
        <f>D3/C3</f>
        <v>#DIV/0!</v>
      </c>
      <c r="F3" s="10"/>
      <c r="G3" s="10"/>
      <c r="H3" s="10"/>
      <c r="I3" s="12" t="e">
        <f>F3/C3</f>
        <v>#DIV/0!</v>
      </c>
      <c r="J3" s="10"/>
      <c r="K3" s="12" t="e">
        <f>J3/C3</f>
        <v>#DIV/0!</v>
      </c>
      <c r="L3" s="20"/>
      <c r="M3" s="12" t="e">
        <f>L3/C3</f>
        <v>#DIV/0!</v>
      </c>
    </row>
    <row r="4" spans="1:13" ht="15.75" customHeight="1" x14ac:dyDescent="0.3">
      <c r="A4" s="9"/>
      <c r="B4" s="9"/>
      <c r="C4" s="16"/>
      <c r="D4" s="16"/>
      <c r="E4" s="11" t="e">
        <f t="shared" ref="E4:E10" si="0">D4/C4</f>
        <v>#DIV/0!</v>
      </c>
      <c r="F4" s="10"/>
      <c r="G4" s="10"/>
      <c r="H4" s="10"/>
      <c r="I4" s="12" t="e">
        <f t="shared" ref="I4:I10" si="1">F4/C4</f>
        <v>#DIV/0!</v>
      </c>
      <c r="J4" s="10"/>
      <c r="K4" s="12" t="e">
        <f t="shared" ref="K4:K9" si="2">J4/C4</f>
        <v>#DIV/0!</v>
      </c>
      <c r="L4" s="20"/>
      <c r="M4" s="12" t="e">
        <f t="shared" ref="M4:M10" si="3">L4/C4</f>
        <v>#DIV/0!</v>
      </c>
    </row>
    <row r="5" spans="1:13" ht="15.75" customHeight="1" x14ac:dyDescent="0.3">
      <c r="A5" s="9"/>
      <c r="B5" s="9"/>
      <c r="C5" s="16"/>
      <c r="D5" s="16"/>
      <c r="E5" s="11" t="e">
        <f t="shared" si="0"/>
        <v>#DIV/0!</v>
      </c>
      <c r="F5" s="10"/>
      <c r="G5" s="10"/>
      <c r="H5" s="10"/>
      <c r="I5" s="12" t="e">
        <f t="shared" si="1"/>
        <v>#DIV/0!</v>
      </c>
      <c r="J5" s="10"/>
      <c r="K5" s="12" t="e">
        <f t="shared" si="2"/>
        <v>#DIV/0!</v>
      </c>
      <c r="L5" s="20"/>
      <c r="M5" s="12" t="e">
        <f t="shared" si="3"/>
        <v>#DIV/0!</v>
      </c>
    </row>
    <row r="6" spans="1:13" ht="15.75" customHeight="1" x14ac:dyDescent="0.3">
      <c r="A6" s="9"/>
      <c r="B6" s="9"/>
      <c r="C6" s="16"/>
      <c r="D6" s="16"/>
      <c r="E6" s="11" t="e">
        <f t="shared" si="0"/>
        <v>#DIV/0!</v>
      </c>
      <c r="F6" s="10"/>
      <c r="G6" s="10"/>
      <c r="H6" s="10"/>
      <c r="I6" s="12" t="e">
        <f t="shared" si="1"/>
        <v>#DIV/0!</v>
      </c>
      <c r="J6" s="10"/>
      <c r="K6" s="12" t="e">
        <f t="shared" si="2"/>
        <v>#DIV/0!</v>
      </c>
      <c r="L6" s="20"/>
      <c r="M6" s="12" t="e">
        <f t="shared" si="3"/>
        <v>#DIV/0!</v>
      </c>
    </row>
    <row r="7" spans="1:13" ht="15.75" customHeight="1" x14ac:dyDescent="0.3">
      <c r="A7" s="9"/>
      <c r="B7" s="9"/>
      <c r="C7" s="16"/>
      <c r="D7" s="16"/>
      <c r="E7" s="11" t="e">
        <f t="shared" si="0"/>
        <v>#DIV/0!</v>
      </c>
      <c r="F7" s="20"/>
      <c r="G7" s="20"/>
      <c r="H7" s="20"/>
      <c r="I7" s="12" t="e">
        <f t="shared" si="1"/>
        <v>#DIV/0!</v>
      </c>
      <c r="J7" s="20"/>
      <c r="K7" s="12" t="e">
        <f t="shared" si="2"/>
        <v>#DIV/0!</v>
      </c>
      <c r="L7" s="20"/>
      <c r="M7" s="12" t="e">
        <f t="shared" si="3"/>
        <v>#DIV/0!</v>
      </c>
    </row>
    <row r="8" spans="1:13" ht="15.75" customHeight="1" x14ac:dyDescent="0.3">
      <c r="A8" s="9"/>
      <c r="B8" s="9"/>
      <c r="C8" s="16"/>
      <c r="D8" s="16"/>
      <c r="E8" s="11" t="e">
        <f t="shared" si="0"/>
        <v>#DIV/0!</v>
      </c>
      <c r="F8" s="10"/>
      <c r="G8" s="10"/>
      <c r="H8" s="10"/>
      <c r="I8" s="12" t="e">
        <f t="shared" si="1"/>
        <v>#DIV/0!</v>
      </c>
      <c r="J8" s="10"/>
      <c r="K8" s="12" t="e">
        <f t="shared" si="2"/>
        <v>#DIV/0!</v>
      </c>
      <c r="L8" s="20"/>
      <c r="M8" s="12" t="e">
        <f t="shared" si="3"/>
        <v>#DIV/0!</v>
      </c>
    </row>
    <row r="9" spans="1:13" ht="15.75" customHeight="1" x14ac:dyDescent="0.3">
      <c r="A9" s="15"/>
      <c r="B9" s="15"/>
      <c r="C9" s="16"/>
      <c r="D9" s="16"/>
      <c r="E9" s="11" t="e">
        <f t="shared" si="0"/>
        <v>#DIV/0!</v>
      </c>
      <c r="F9" s="10"/>
      <c r="G9" s="10"/>
      <c r="H9" s="10"/>
      <c r="I9" s="12" t="e">
        <f t="shared" si="1"/>
        <v>#DIV/0!</v>
      </c>
      <c r="J9" s="20"/>
      <c r="K9" s="12" t="e">
        <f t="shared" si="2"/>
        <v>#DIV/0!</v>
      </c>
      <c r="L9" s="20"/>
      <c r="M9" s="12" t="e">
        <f t="shared" si="3"/>
        <v>#DIV/0!</v>
      </c>
    </row>
    <row r="10" spans="1:13" ht="15.75" customHeight="1" x14ac:dyDescent="0.3">
      <c r="A10" s="15"/>
      <c r="B10" s="15"/>
      <c r="C10" s="16"/>
      <c r="D10" s="16"/>
      <c r="E10" s="11" t="e">
        <f t="shared" si="0"/>
        <v>#DIV/0!</v>
      </c>
      <c r="F10" s="10"/>
      <c r="G10" s="10"/>
      <c r="H10" s="10"/>
      <c r="I10" s="12" t="e">
        <f t="shared" si="1"/>
        <v>#DIV/0!</v>
      </c>
      <c r="J10" s="20"/>
      <c r="K10" s="12" t="e">
        <f>J10/C10</f>
        <v>#DIV/0!</v>
      </c>
      <c r="L10" s="20"/>
      <c r="M10" s="12" t="e">
        <f t="shared" si="3"/>
        <v>#DIV/0!</v>
      </c>
    </row>
    <row r="11" spans="1:13" ht="15.75" customHeight="1" x14ac:dyDescent="0.3">
      <c r="A11" s="41"/>
      <c r="B11" s="37"/>
      <c r="C11" s="45">
        <f>SUM(C3:C9)</f>
        <v>0</v>
      </c>
      <c r="D11" s="45">
        <f>SUM(D3:D9)</f>
        <v>0</v>
      </c>
      <c r="E11" s="19" t="e">
        <f>D11/C11</f>
        <v>#DIV/0!</v>
      </c>
      <c r="F11" s="18">
        <f>SUM(F3:F9)</f>
        <v>0</v>
      </c>
      <c r="G11" s="18"/>
      <c r="H11" s="18"/>
      <c r="I11" s="19" t="e">
        <f>F11/C11</f>
        <v>#DIV/0!</v>
      </c>
      <c r="J11" s="18">
        <f>SUM(J3:J9)</f>
        <v>0</v>
      </c>
      <c r="K11" s="21" t="e">
        <f>J11/(C3+C4+C5+C6+C8)</f>
        <v>#DIV/0!</v>
      </c>
      <c r="L11" s="18">
        <f>SUM(L3:L9)</f>
        <v>0</v>
      </c>
      <c r="M11" s="19" t="e">
        <f>L11/(C3+C4+C6)</f>
        <v>#DIV/0!</v>
      </c>
    </row>
    <row r="12" spans="1:13" ht="15.75" customHeight="1" x14ac:dyDescent="0.3"/>
    <row r="15" spans="1:13" x14ac:dyDescent="0.3">
      <c r="A15" s="64" t="s">
        <v>30</v>
      </c>
      <c r="B15" s="64" t="s">
        <v>29</v>
      </c>
      <c r="C15" s="66" t="s">
        <v>31</v>
      </c>
      <c r="D15" s="66" t="s">
        <v>32</v>
      </c>
      <c r="E15" s="61" t="s">
        <v>33</v>
      </c>
      <c r="F15" s="62"/>
      <c r="G15" s="62"/>
      <c r="H15" s="63"/>
      <c r="I15" s="64" t="s">
        <v>34</v>
      </c>
      <c r="J15" s="64" t="s">
        <v>40</v>
      </c>
      <c r="K15" s="64" t="s">
        <v>35</v>
      </c>
    </row>
    <row r="16" spans="1:13" ht="15.6" x14ac:dyDescent="0.3">
      <c r="A16" s="65"/>
      <c r="B16" s="65"/>
      <c r="C16" s="67"/>
      <c r="D16" s="67"/>
      <c r="E16" s="43" t="s">
        <v>36</v>
      </c>
      <c r="F16" s="43" t="s">
        <v>37</v>
      </c>
      <c r="G16" s="43" t="s">
        <v>39</v>
      </c>
      <c r="H16" s="43" t="s">
        <v>38</v>
      </c>
      <c r="I16" s="65"/>
      <c r="J16" s="65"/>
      <c r="K16" s="65"/>
    </row>
    <row r="17" spans="1:11" x14ac:dyDescent="0.3">
      <c r="A17" s="42"/>
      <c r="B17" s="9"/>
      <c r="C17" s="15"/>
      <c r="D17" s="15"/>
      <c r="E17" s="9"/>
      <c r="F17" s="9"/>
      <c r="G17" s="9"/>
      <c r="H17" s="9"/>
      <c r="I17" s="9"/>
      <c r="J17" s="9"/>
      <c r="K17" s="9"/>
    </row>
    <row r="18" spans="1:11" x14ac:dyDescent="0.3">
      <c r="A18" s="9"/>
      <c r="B18" s="9"/>
      <c r="C18" s="15"/>
      <c r="D18" s="15"/>
      <c r="E18" s="9"/>
      <c r="F18" s="9"/>
      <c r="G18" s="9"/>
      <c r="H18" s="9"/>
      <c r="I18" s="9"/>
      <c r="J18" s="9"/>
      <c r="K18" s="9"/>
    </row>
    <row r="19" spans="1:11" x14ac:dyDescent="0.3">
      <c r="A19" s="9"/>
      <c r="B19" s="9"/>
      <c r="C19" s="15"/>
      <c r="D19" s="15"/>
      <c r="E19" s="9"/>
      <c r="F19" s="9"/>
      <c r="G19" s="9"/>
      <c r="H19" s="9"/>
      <c r="I19" s="9"/>
      <c r="J19" s="9"/>
      <c r="K19" s="9"/>
    </row>
    <row r="20" spans="1:11" x14ac:dyDescent="0.3">
      <c r="A20" s="9"/>
      <c r="B20" s="9"/>
      <c r="C20" s="15"/>
      <c r="D20" s="15"/>
      <c r="E20" s="9"/>
      <c r="F20" s="9"/>
      <c r="G20" s="9"/>
      <c r="H20" s="9"/>
      <c r="I20" s="9"/>
      <c r="J20" s="9"/>
      <c r="K20" s="9"/>
    </row>
    <row r="21" spans="1:11" x14ac:dyDescent="0.3">
      <c r="A21" s="9"/>
      <c r="B21" s="9"/>
      <c r="C21" s="15"/>
      <c r="D21" s="15"/>
      <c r="E21" s="9"/>
      <c r="F21" s="9"/>
      <c r="G21" s="9"/>
      <c r="H21" s="9"/>
      <c r="I21" s="9"/>
      <c r="J21" s="9"/>
      <c r="K21" s="9"/>
    </row>
    <row r="22" spans="1:11" x14ac:dyDescent="0.3">
      <c r="A22" s="9"/>
      <c r="B22" s="9"/>
      <c r="C22" s="15"/>
      <c r="D22" s="15"/>
      <c r="E22" s="9"/>
      <c r="F22" s="9"/>
      <c r="G22" s="9"/>
      <c r="H22" s="9"/>
      <c r="I22" s="9"/>
      <c r="J22" s="9"/>
      <c r="K22" s="9"/>
    </row>
    <row r="23" spans="1:1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3">
      <c r="A25" s="41"/>
      <c r="B25" s="37"/>
      <c r="C25" s="47"/>
      <c r="D25" s="47"/>
      <c r="E25" s="37"/>
      <c r="F25" s="37"/>
      <c r="G25" s="37"/>
      <c r="H25" s="37"/>
      <c r="I25" s="37"/>
      <c r="J25" s="37"/>
      <c r="K25" s="37"/>
    </row>
    <row r="27" spans="1:11" x14ac:dyDescent="0.3">
      <c r="A27" s="64" t="s">
        <v>30</v>
      </c>
      <c r="B27" s="64" t="s">
        <v>29</v>
      </c>
      <c r="C27" s="61" t="s">
        <v>41</v>
      </c>
      <c r="D27" s="62"/>
      <c r="E27" s="62"/>
      <c r="F27" s="62"/>
      <c r="G27" s="63"/>
    </row>
    <row r="28" spans="1:11" s="52" customFormat="1" x14ac:dyDescent="0.3">
      <c r="A28" s="65"/>
      <c r="B28" s="65"/>
      <c r="C28" s="51" t="s">
        <v>43</v>
      </c>
      <c r="D28" s="51" t="s">
        <v>44</v>
      </c>
      <c r="E28" s="51" t="s">
        <v>45</v>
      </c>
      <c r="F28" s="51" t="s">
        <v>46</v>
      </c>
      <c r="G28" s="51" t="s">
        <v>42</v>
      </c>
    </row>
    <row r="29" spans="1:11" x14ac:dyDescent="0.3">
      <c r="A29" s="42"/>
      <c r="B29" s="9"/>
      <c r="C29" s="48"/>
      <c r="D29" s="49"/>
      <c r="E29" s="49"/>
      <c r="F29" s="49"/>
      <c r="G29" s="49"/>
    </row>
    <row r="30" spans="1:11" x14ac:dyDescent="0.3">
      <c r="A30" s="9"/>
      <c r="B30" s="9"/>
      <c r="C30" s="48"/>
      <c r="D30" s="49"/>
      <c r="E30" s="49"/>
      <c r="F30" s="49"/>
      <c r="G30" s="49"/>
    </row>
    <row r="31" spans="1:11" x14ac:dyDescent="0.3">
      <c r="A31" s="9"/>
      <c r="B31" s="9"/>
      <c r="C31" s="50"/>
      <c r="D31" s="49"/>
      <c r="E31" s="49"/>
      <c r="F31" s="49"/>
      <c r="G31" s="49"/>
    </row>
    <row r="32" spans="1:11" x14ac:dyDescent="0.3">
      <c r="A32" s="9"/>
      <c r="B32" s="9"/>
      <c r="C32" s="53"/>
      <c r="D32" s="49"/>
      <c r="E32" s="49"/>
      <c r="F32" s="49"/>
      <c r="G32" s="49"/>
    </row>
    <row r="33" spans="1:7" x14ac:dyDescent="0.3">
      <c r="A33" s="9"/>
      <c r="B33" s="9"/>
      <c r="C33" s="53"/>
      <c r="D33" s="49"/>
      <c r="E33" s="49"/>
      <c r="F33" s="49"/>
      <c r="G33" s="49"/>
    </row>
    <row r="34" spans="1:7" x14ac:dyDescent="0.3">
      <c r="A34" s="9"/>
      <c r="B34" s="9"/>
      <c r="C34" s="54"/>
      <c r="D34" s="49"/>
      <c r="E34" s="49"/>
      <c r="F34" s="49"/>
      <c r="G34" s="49"/>
    </row>
    <row r="35" spans="1:7" x14ac:dyDescent="0.3">
      <c r="A35" s="15"/>
      <c r="B35" s="15"/>
      <c r="C35" s="54"/>
      <c r="D35" s="49"/>
      <c r="E35" s="49"/>
      <c r="F35" s="49"/>
      <c r="G35" s="49"/>
    </row>
    <row r="36" spans="1:7" x14ac:dyDescent="0.3">
      <c r="A36" s="15"/>
      <c r="B36" s="15"/>
      <c r="C36" s="54"/>
      <c r="D36" s="49"/>
      <c r="E36" s="49"/>
      <c r="F36" s="49"/>
      <c r="G36" s="49"/>
    </row>
    <row r="37" spans="1:7" x14ac:dyDescent="0.3">
      <c r="A37" s="15"/>
      <c r="B37" s="15"/>
      <c r="C37" s="54"/>
      <c r="D37" s="49"/>
      <c r="E37" s="49"/>
      <c r="F37" s="49"/>
      <c r="G37" s="49"/>
    </row>
    <row r="38" spans="1:7" x14ac:dyDescent="0.3">
      <c r="A38" s="15"/>
      <c r="B38" s="15"/>
      <c r="C38" s="54"/>
      <c r="D38" s="49"/>
      <c r="E38" s="49"/>
      <c r="F38" s="49"/>
      <c r="G38" s="49"/>
    </row>
    <row r="39" spans="1:7" x14ac:dyDescent="0.3">
      <c r="A39" s="15"/>
      <c r="B39" s="15"/>
      <c r="C39" s="54"/>
      <c r="D39" s="49"/>
      <c r="E39" s="49"/>
      <c r="F39" s="49"/>
      <c r="G39" s="49"/>
    </row>
    <row r="40" spans="1:7" x14ac:dyDescent="0.3">
      <c r="A40" s="15"/>
      <c r="B40" s="15"/>
      <c r="C40" s="54"/>
      <c r="D40" s="49"/>
      <c r="E40" s="49"/>
      <c r="F40" s="49"/>
      <c r="G40" s="49"/>
    </row>
    <row r="41" spans="1:7" x14ac:dyDescent="0.3">
      <c r="A41" s="15"/>
      <c r="B41" s="15"/>
      <c r="C41" s="54"/>
      <c r="D41" s="49"/>
      <c r="E41" s="49"/>
      <c r="F41" s="49"/>
      <c r="G41" s="49"/>
    </row>
    <row r="42" spans="1:7" x14ac:dyDescent="0.3">
      <c r="A42" s="15"/>
      <c r="B42" s="15"/>
      <c r="C42" s="54"/>
      <c r="D42" s="49"/>
      <c r="E42" s="49"/>
      <c r="F42" s="49"/>
      <c r="G42" s="49"/>
    </row>
    <row r="43" spans="1:7" x14ac:dyDescent="0.3">
      <c r="A43" s="15"/>
      <c r="B43" s="15"/>
      <c r="C43" s="54"/>
      <c r="D43" s="49"/>
      <c r="E43" s="49"/>
      <c r="F43" s="49"/>
      <c r="G43" s="49"/>
    </row>
    <row r="44" spans="1:7" x14ac:dyDescent="0.3">
      <c r="A44" s="15"/>
      <c r="B44" s="15"/>
      <c r="C44" s="54"/>
      <c r="D44" s="49"/>
      <c r="E44" s="49"/>
      <c r="F44" s="49"/>
      <c r="G44" s="49"/>
    </row>
  </sheetData>
  <mergeCells count="18">
    <mergeCell ref="J1:K1"/>
    <mergeCell ref="L1:M1"/>
    <mergeCell ref="K15:K16"/>
    <mergeCell ref="J15:J16"/>
    <mergeCell ref="I15:I16"/>
    <mergeCell ref="C15:C16"/>
    <mergeCell ref="D15:D16"/>
    <mergeCell ref="C27:G27"/>
    <mergeCell ref="A27:A28"/>
    <mergeCell ref="B27:B28"/>
    <mergeCell ref="A1:A2"/>
    <mergeCell ref="A15:A16"/>
    <mergeCell ref="B15:B16"/>
    <mergeCell ref="E15:H15"/>
    <mergeCell ref="B1:B2"/>
    <mergeCell ref="C1:C2"/>
    <mergeCell ref="D1:E1"/>
    <mergeCell ref="F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C1" sqref="C1:D1048576"/>
    </sheetView>
  </sheetViews>
  <sheetFormatPr defaultRowHeight="14.4" x14ac:dyDescent="0.3"/>
  <sheetData>
    <row r="1" spans="1:18" s="5" customFormat="1" ht="21.75" customHeight="1" x14ac:dyDescent="0.3">
      <c r="A1" s="3"/>
      <c r="B1" s="9" t="s">
        <v>0</v>
      </c>
      <c r="C1" s="10">
        <v>275000</v>
      </c>
      <c r="D1" s="10">
        <v>250233</v>
      </c>
      <c r="E1" s="11">
        <f>D1/C1</f>
        <v>0.90993818181818187</v>
      </c>
      <c r="F1" s="10">
        <v>265193</v>
      </c>
      <c r="G1" s="12">
        <f>F1/C1</f>
        <v>0.96433818181818187</v>
      </c>
      <c r="H1" s="10">
        <v>270517</v>
      </c>
      <c r="I1" s="11">
        <f>H1/C1</f>
        <v>0.9836981818181818</v>
      </c>
      <c r="J1" s="20">
        <v>272381</v>
      </c>
      <c r="K1" s="12">
        <f>J1/C1</f>
        <v>0.9904763636363636</v>
      </c>
      <c r="L1" s="1">
        <f>(D1+F1+H1)/3</f>
        <v>261981</v>
      </c>
      <c r="M1" s="1">
        <v>681105.72285714292</v>
      </c>
      <c r="N1" s="1"/>
      <c r="O1" s="1"/>
      <c r="P1" s="1"/>
      <c r="Q1" s="28">
        <f>M1/L1</f>
        <v>2.599828700772739</v>
      </c>
      <c r="R1" s="36">
        <f>(K1+I1+G1+E1)/4</f>
        <v>0.96211272727272723</v>
      </c>
    </row>
    <row r="2" spans="1:18" s="5" customFormat="1" ht="21.75" customHeight="1" x14ac:dyDescent="0.3">
      <c r="A2" s="3"/>
      <c r="B2" s="9" t="s">
        <v>1</v>
      </c>
      <c r="C2" s="10">
        <v>649694</v>
      </c>
      <c r="D2" s="10">
        <v>648290</v>
      </c>
      <c r="E2" s="11">
        <f>D2/C2</f>
        <v>0.99783898265952897</v>
      </c>
      <c r="F2" s="10">
        <v>661744</v>
      </c>
      <c r="G2" s="12">
        <f>F2/C2</f>
        <v>1.0185471929862366</v>
      </c>
      <c r="H2" s="10">
        <v>682106</v>
      </c>
      <c r="I2" s="11">
        <f>H2/C2</f>
        <v>1.0498881011676267</v>
      </c>
      <c r="J2" s="20">
        <v>701487</v>
      </c>
      <c r="K2" s="23">
        <f>J2/C2</f>
        <v>1.0797190677457387</v>
      </c>
      <c r="L2" s="1">
        <f>(D2+F2+H2)/3</f>
        <v>664046.66666666663</v>
      </c>
      <c r="M2" s="1">
        <f>1810484.64001-78000</f>
        <v>1732484.64001</v>
      </c>
      <c r="N2" s="1"/>
      <c r="O2" s="1"/>
      <c r="P2" s="1"/>
      <c r="Q2" s="28">
        <f>M2/L2</f>
        <v>2.6089802524069596</v>
      </c>
      <c r="R2" s="36">
        <f>(K2+I2+G2+E2)/4</f>
        <v>1.0364983361397826</v>
      </c>
    </row>
    <row r="3" spans="1:18" s="5" customFormat="1" ht="21.75" customHeight="1" x14ac:dyDescent="0.3">
      <c r="A3" s="3"/>
      <c r="B3" s="9" t="s">
        <v>4</v>
      </c>
      <c r="C3" s="10">
        <v>792133.22269830864</v>
      </c>
      <c r="D3" s="10">
        <v>751086</v>
      </c>
      <c r="E3" s="11">
        <f>D3/C3</f>
        <v>0.94818141504217424</v>
      </c>
      <c r="F3" s="10">
        <v>744857</v>
      </c>
      <c r="G3" s="12">
        <f>F3/C3</f>
        <v>0.94031783878819308</v>
      </c>
      <c r="H3" s="10">
        <v>841056</v>
      </c>
      <c r="I3" s="11">
        <f>H3/C3</f>
        <v>1.0617607946489629</v>
      </c>
      <c r="J3" s="20" t="s">
        <v>7</v>
      </c>
      <c r="K3" s="12" t="s">
        <v>7</v>
      </c>
      <c r="L3" s="1">
        <f>(D3+F3+H3)/3</f>
        <v>778999.66666666663</v>
      </c>
      <c r="M3" s="1">
        <f>2059286-195000</f>
        <v>1864286</v>
      </c>
      <c r="N3" s="1">
        <v>500</v>
      </c>
      <c r="O3" s="1"/>
      <c r="P3" s="1"/>
      <c r="Q3" s="28">
        <f>M3/L3</f>
        <v>2.3931794579287371</v>
      </c>
    </row>
    <row r="4" spans="1:18" s="5" customFormat="1" ht="21.75" customHeight="1" x14ac:dyDescent="0.3">
      <c r="A4" s="3"/>
      <c r="B4" s="6" t="s">
        <v>10</v>
      </c>
      <c r="C4" s="13"/>
      <c r="D4" s="13"/>
      <c r="E4" s="39"/>
      <c r="F4" s="13"/>
      <c r="G4" s="39"/>
      <c r="H4" s="13"/>
      <c r="I4" s="39"/>
      <c r="J4" s="13"/>
      <c r="K4" s="39"/>
      <c r="M4" s="1"/>
      <c r="N4" s="1"/>
      <c r="O4" s="1"/>
      <c r="P4" s="1"/>
      <c r="Q4" s="28"/>
    </row>
    <row r="5" spans="1:18" s="5" customFormat="1" ht="21.75" customHeight="1" x14ac:dyDescent="0.3">
      <c r="A5" s="3"/>
      <c r="B5" s="9" t="s">
        <v>2</v>
      </c>
      <c r="C5" s="10">
        <v>210107</v>
      </c>
      <c r="D5" s="10">
        <v>174448</v>
      </c>
      <c r="E5" s="11">
        <f>D5/C5</f>
        <v>0.8302817136030689</v>
      </c>
      <c r="F5" s="10">
        <v>211997</v>
      </c>
      <c r="G5" s="12">
        <f>F5/C5</f>
        <v>1.0089954166210551</v>
      </c>
      <c r="H5" s="10">
        <v>208238</v>
      </c>
      <c r="I5" s="12">
        <f>H5/C5</f>
        <v>0.99110453245251229</v>
      </c>
      <c r="J5" s="20">
        <f>C5*K5</f>
        <v>210443.17120000001</v>
      </c>
      <c r="K5" s="23">
        <v>1.0016</v>
      </c>
      <c r="L5" s="1">
        <f>(D5+F5+H5+J5)/4</f>
        <v>201281.5428</v>
      </c>
      <c r="M5" s="1">
        <v>685439</v>
      </c>
      <c r="N5" s="1">
        <v>281743</v>
      </c>
      <c r="O5" s="1">
        <v>16939</v>
      </c>
      <c r="P5" s="1"/>
      <c r="Q5" s="28">
        <f>M5/L5</f>
        <v>3.4053743351971169</v>
      </c>
      <c r="R5" s="40">
        <f>(K5+I5+G5+E5)/4</f>
        <v>0.95799541566915913</v>
      </c>
    </row>
    <row r="6" spans="1:18" s="5" customFormat="1" ht="21.75" customHeight="1" x14ac:dyDescent="0.3">
      <c r="A6" s="3"/>
      <c r="B6" s="9" t="s">
        <v>8</v>
      </c>
      <c r="C6" s="10">
        <v>809638</v>
      </c>
      <c r="D6" s="10">
        <v>672041</v>
      </c>
      <c r="E6" s="11">
        <f>D6/C6</f>
        <v>0.83005120807076738</v>
      </c>
      <c r="F6" s="20">
        <v>702659</v>
      </c>
      <c r="G6" s="12">
        <f>F6/C6</f>
        <v>0.86786810895733646</v>
      </c>
      <c r="H6" s="20">
        <v>678143</v>
      </c>
      <c r="I6" s="12">
        <f>H6/C6</f>
        <v>0.83758790965839058</v>
      </c>
      <c r="J6" s="20" t="s">
        <v>7</v>
      </c>
      <c r="K6" s="12" t="s">
        <v>7</v>
      </c>
      <c r="L6" s="1">
        <f>(D6+F6)/2</f>
        <v>687350</v>
      </c>
      <c r="M6" s="1">
        <v>1013936</v>
      </c>
      <c r="N6" s="1">
        <v>352082</v>
      </c>
      <c r="O6" s="1">
        <v>28873</v>
      </c>
      <c r="P6" s="1"/>
      <c r="Q6" s="28">
        <f>M6/L6</f>
        <v>1.4751378482578017</v>
      </c>
    </row>
    <row r="7" spans="1:18" s="5" customFormat="1" ht="21.75" customHeight="1" x14ac:dyDescent="0.3">
      <c r="A7" s="3"/>
      <c r="B7" s="9" t="s">
        <v>3</v>
      </c>
      <c r="C7" s="10">
        <v>595901</v>
      </c>
      <c r="D7" s="10">
        <v>342837</v>
      </c>
      <c r="E7" s="11">
        <f>D7/C7</f>
        <v>0.57532543157336535</v>
      </c>
      <c r="F7" s="10">
        <v>414451</v>
      </c>
      <c r="G7" s="12">
        <f>F7/C7</f>
        <v>0.69550311209412297</v>
      </c>
      <c r="H7" s="10">
        <v>431244</v>
      </c>
      <c r="I7" s="12">
        <f>H7/C7</f>
        <v>0.72368396763891985</v>
      </c>
      <c r="J7" s="20">
        <v>461915.28410000005</v>
      </c>
      <c r="K7" s="23">
        <f>J7/C7</f>
        <v>0.77515440333209717</v>
      </c>
      <c r="L7" s="1">
        <f>(D7+F7+H7)/3</f>
        <v>396177.33333333331</v>
      </c>
      <c r="M7" s="1">
        <v>1058857</v>
      </c>
      <c r="N7" s="1">
        <v>295614</v>
      </c>
      <c r="O7" s="1">
        <v>8556</v>
      </c>
      <c r="P7" s="1"/>
      <c r="Q7" s="28">
        <f>M7/L7</f>
        <v>2.6726844544362289</v>
      </c>
    </row>
    <row r="8" spans="1:18" s="5" customFormat="1" ht="21.75" customHeight="1" x14ac:dyDescent="0.3">
      <c r="A8" s="3"/>
      <c r="B8" s="15" t="s">
        <v>16</v>
      </c>
      <c r="C8" s="16">
        <v>90925</v>
      </c>
      <c r="D8" s="10">
        <v>71121</v>
      </c>
      <c r="E8" s="11">
        <f>D8/C8</f>
        <v>0.7821941160296948</v>
      </c>
      <c r="F8" s="10">
        <v>81458</v>
      </c>
      <c r="G8" s="12">
        <f>F8/C8</f>
        <v>0.89588122078636234</v>
      </c>
      <c r="H8" s="20">
        <f>C8*I8</f>
        <v>76588.94</v>
      </c>
      <c r="I8" s="12">
        <v>0.84233093208688481</v>
      </c>
      <c r="J8" s="20" t="s">
        <v>7</v>
      </c>
      <c r="K8" s="12" t="s">
        <v>7</v>
      </c>
      <c r="L8" s="1">
        <f>(D8+F8)/2</f>
        <v>76289.5</v>
      </c>
      <c r="M8" s="1">
        <v>568505</v>
      </c>
      <c r="N8" s="1">
        <v>141348</v>
      </c>
      <c r="O8" s="1">
        <v>837</v>
      </c>
      <c r="P8" s="1"/>
      <c r="Q8" s="28">
        <f>M8/L8</f>
        <v>7.4519429279258613</v>
      </c>
    </row>
    <row r="9" spans="1:18" s="2" customFormat="1" x14ac:dyDescent="0.3">
      <c r="A9" s="4"/>
      <c r="B9" s="38" t="s">
        <v>14</v>
      </c>
      <c r="C9" s="18">
        <f>SUM(C1:C8)</f>
        <v>3423398.2226983085</v>
      </c>
      <c r="D9" s="18">
        <f>SUM(D1:D8)</f>
        <v>2910056</v>
      </c>
      <c r="E9" s="19">
        <f>D9/C9</f>
        <v>0.85004893111918067</v>
      </c>
      <c r="F9" s="18">
        <f>SUM(F1:F8)</f>
        <v>3082359</v>
      </c>
      <c r="G9" s="19">
        <f>F9/C9</f>
        <v>0.90037991477675572</v>
      </c>
      <c r="H9" s="18">
        <f>SUM(H1:H8)</f>
        <v>3187892.94</v>
      </c>
      <c r="I9" s="21">
        <f>H9/C9</f>
        <v>0.93120716102005674</v>
      </c>
      <c r="J9" s="18">
        <f>SUM(J1:J8)</f>
        <v>1646226.4553</v>
      </c>
      <c r="K9" s="19">
        <f>J9/(C1+C2+C5+C7)</f>
        <v>0.95119001150978044</v>
      </c>
      <c r="L9" s="25">
        <f>SUM(L1:L8)</f>
        <v>3066125.7094666664</v>
      </c>
      <c r="M9" s="27"/>
      <c r="N9" s="27"/>
      <c r="O9" s="27"/>
      <c r="P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country</vt:lpstr>
      <vt:lpstr>Sheet2</vt:lpstr>
      <vt:lpstr>Sheet3</vt:lpstr>
      <vt:lpstr>Sheet1</vt:lpstr>
      <vt:lpstr>'Summary country'!Print_Area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Stenstrom Johansson</dc:creator>
  <cp:lastModifiedBy>MADDY</cp:lastModifiedBy>
  <cp:lastPrinted>2015-09-09T09:34:11Z</cp:lastPrinted>
  <dcterms:created xsi:type="dcterms:W3CDTF">2015-09-04T12:24:12Z</dcterms:created>
  <dcterms:modified xsi:type="dcterms:W3CDTF">2016-01-19T06:58:47Z</dcterms:modified>
</cp:coreProperties>
</file>