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65521" windowWidth="19320" windowHeight="11655" tabRatio="500" activeTab="1"/>
  </bookViews>
  <sheets>
    <sheet name="Repayment history" sheetId="1" r:id="rId1"/>
    <sheet name="Portfolio" sheetId="2" r:id="rId2"/>
    <sheet name="loan products" sheetId="3" r:id="rId3"/>
    <sheet name="working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<sst xmlns="http://schemas.openxmlformats.org/spreadsheetml/2006/main" count="156" uniqueCount="102">
  <si>
    <t>4%/month</t>
  </si>
  <si>
    <t>10% cycle 1; 20% cycle &gt;2</t>
  </si>
  <si>
    <t>Late fees</t>
  </si>
  <si>
    <t xml:space="preserve">Disbursement fee  </t>
  </si>
  <si>
    <t>Registration fee</t>
  </si>
  <si>
    <t>Application fee</t>
  </si>
  <si>
    <t>Collateral</t>
  </si>
  <si>
    <t>Standard loan</t>
  </si>
  <si>
    <t>Bridging loan</t>
  </si>
  <si>
    <t>MV farming</t>
  </si>
  <si>
    <t>MV other</t>
  </si>
  <si>
    <t>Tilime</t>
  </si>
  <si>
    <t>MV Farming</t>
  </si>
  <si>
    <t>Repayment rate (= repayments received / repayments expected)</t>
  </si>
  <si>
    <t>2007 Q3</t>
  </si>
  <si>
    <t>2007 Q4</t>
  </si>
  <si>
    <t>2008 Q1</t>
  </si>
  <si>
    <t>2008 Q2</t>
  </si>
  <si>
    <t>2008 Q3</t>
  </si>
  <si>
    <t>2009 Q1</t>
  </si>
  <si>
    <t>2009 Q2</t>
  </si>
  <si>
    <t>2008 Q4</t>
  </si>
  <si>
    <t>2009 Q3</t>
  </si>
  <si>
    <t>Total amount expected to be repaid (=repayments received + loans written off + loans rescheduled)</t>
  </si>
  <si>
    <t>Repayments received in the quarter</t>
  </si>
  <si>
    <t>Total value of loans written off before they become due</t>
  </si>
  <si>
    <t>Total value of loans rescheduled in quarter</t>
  </si>
  <si>
    <t>All figures in MWK (Malawi kwacha)</t>
  </si>
  <si>
    <t>n/a = not available</t>
  </si>
  <si>
    <t>AVERAGE</t>
  </si>
  <si>
    <t>Loan product</t>
  </si>
  <si>
    <t>Interest rate</t>
  </si>
  <si>
    <t>Installments</t>
  </si>
  <si>
    <t>Duration</t>
  </si>
  <si>
    <t xml:space="preserve">Standard </t>
  </si>
  <si>
    <t>4 months</t>
  </si>
  <si>
    <t>Expected savings</t>
  </si>
  <si>
    <t>none</t>
  </si>
  <si>
    <t>$285 at most branches; $428 at selected branches</t>
  </si>
  <si>
    <t>6 months</t>
  </si>
  <si>
    <t>8 months</t>
  </si>
  <si>
    <t>10 months</t>
  </si>
  <si>
    <t xml:space="preserve">$321 -$1428 </t>
  </si>
  <si>
    <t>Grace Period</t>
  </si>
  <si>
    <t>Monthly</t>
  </si>
  <si>
    <t>None</t>
  </si>
  <si>
    <t>4 Months</t>
  </si>
  <si>
    <t>MV Irrigation (Winter Cropping)</t>
  </si>
  <si>
    <t>MV Irrigation (Rain fed Rice)</t>
  </si>
  <si>
    <t>6 Months</t>
  </si>
  <si>
    <t>3 Months</t>
  </si>
  <si>
    <t>MV Knitting &amp; Sewing Group</t>
  </si>
  <si>
    <t>1 Month</t>
  </si>
  <si>
    <t>MV Knitting Machine Individual Loan</t>
  </si>
  <si>
    <t>MV Sewing Machine Individual Loan</t>
  </si>
  <si>
    <t>7 months</t>
  </si>
  <si>
    <t>MV Honey Production</t>
  </si>
  <si>
    <t>MV Solar Aid</t>
  </si>
  <si>
    <t>24% cycle 1; 20% cycle &gt;2</t>
  </si>
  <si>
    <t>9 months</t>
  </si>
  <si>
    <t>5 months</t>
  </si>
  <si>
    <t>Bridging (6 month)</t>
  </si>
  <si>
    <t>Bridging (8 month)</t>
  </si>
  <si>
    <t>Bridging (10 month)</t>
  </si>
  <si>
    <t>$321 -$1428</t>
  </si>
  <si>
    <t>Fortnightly</t>
  </si>
  <si>
    <t>2009 Q4</t>
  </si>
  <si>
    <t>Arrears carried forward</t>
  </si>
  <si>
    <r>
      <t xml:space="preserve">Increase in Arrears </t>
    </r>
    <r>
      <rPr>
        <sz val="10"/>
        <rFont val="Arial"/>
        <family val="0"/>
      </rPr>
      <t>(loans not repaid that were neither rescheduled nor written off as of end of quarter)</t>
    </r>
  </si>
  <si>
    <t>Rain fed farming loans</t>
  </si>
  <si>
    <t>6/7 months</t>
  </si>
  <si>
    <t>$300</t>
  </si>
  <si>
    <t>Loans in arrears written offs</t>
  </si>
  <si>
    <t>Max Loan Size</t>
  </si>
  <si>
    <t>Average Loan Size (per client)</t>
  </si>
  <si>
    <t>Current performance figures for 2010 as at 31/1/10</t>
  </si>
  <si>
    <t>Q3</t>
  </si>
  <si>
    <t>Jul</t>
  </si>
  <si>
    <t>Aug</t>
  </si>
  <si>
    <t>Sep</t>
  </si>
  <si>
    <t>Oct</t>
  </si>
  <si>
    <t>Nov</t>
  </si>
  <si>
    <t>Dec</t>
  </si>
  <si>
    <t>Q4</t>
  </si>
  <si>
    <t>Q1</t>
  </si>
  <si>
    <t>Jan</t>
  </si>
  <si>
    <t>Feb</t>
  </si>
  <si>
    <t>Mar</t>
  </si>
  <si>
    <t>Apr</t>
  </si>
  <si>
    <t>May</t>
  </si>
  <si>
    <t>Jun</t>
  </si>
  <si>
    <t>Q2</t>
  </si>
  <si>
    <t>Arrears and defaults</t>
  </si>
  <si>
    <t>Porftfolio</t>
  </si>
  <si>
    <t>Outstanding loan book (inc interest)</t>
  </si>
  <si>
    <t>Delayed repayments</t>
  </si>
  <si>
    <t>Total arrears</t>
  </si>
  <si>
    <t>Arrears* brought forward</t>
  </si>
  <si>
    <r>
      <t xml:space="preserve">* </t>
    </r>
    <r>
      <rPr>
        <sz val="10"/>
        <rFont val="Arial"/>
        <family val="2"/>
      </rPr>
      <t>An arrear is defined as any loan more than 1 day overdue repayment</t>
    </r>
  </si>
  <si>
    <t>MWK</t>
  </si>
  <si>
    <t>USD</t>
  </si>
  <si>
    <t>MV = MicroVentures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</si>
</sst>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_);[Red]\-#,##0"/>
    <numFmt numFmtId="174" formatCode="[$$-409]#,##0"/>
    <numFmt numFmtId="175" formatCode="#,##0_ ;[Red]\-#,##0\ "/>
    <numFmt numFmtId="176" formatCode="&quot;£&quot;#,##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>
        <color indexed="63"/>
      </right>
      <top style="thin">
        <color indexed="2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23" applyNumberFormat="1" applyFont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3" fontId="5" fillId="0" borderId="0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22" applyFont="1" applyBorder="1">
      <alignment/>
      <protection/>
    </xf>
    <xf numFmtId="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9" fillId="0" borderId="0" xfId="21" applyNumberFormat="1" applyFont="1" applyBorder="1" applyAlignment="1">
      <alignment horizontal="left"/>
      <protection/>
    </xf>
    <xf numFmtId="3" fontId="0" fillId="0" borderId="0" xfId="21" applyNumberFormat="1" applyFont="1" applyBorder="1" applyAlignment="1">
      <alignment horizontal="right"/>
      <protection/>
    </xf>
    <xf numFmtId="10" fontId="0" fillId="0" borderId="0" xfId="0" applyNumberFormat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3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5" fillId="2" borderId="0" xfId="15" applyNumberFormat="1" applyFont="1" applyFill="1" applyBorder="1" applyAlignment="1">
      <alignment/>
    </xf>
    <xf numFmtId="175" fontId="5" fillId="0" borderId="0" xfId="15" applyNumberFormat="1" applyFont="1" applyFill="1" applyBorder="1" applyAlignment="1">
      <alignment/>
    </xf>
    <xf numFmtId="175" fontId="6" fillId="2" borderId="0" xfId="15" applyNumberFormat="1" applyFont="1" applyFill="1" applyBorder="1" applyAlignment="1">
      <alignment/>
    </xf>
    <xf numFmtId="175" fontId="0" fillId="0" borderId="0" xfId="15" applyNumberFormat="1" applyFont="1" applyFill="1" applyBorder="1" applyAlignment="1">
      <alignment/>
    </xf>
    <xf numFmtId="175" fontId="5" fillId="0" borderId="0" xfId="15" applyNumberFormat="1" applyFont="1" applyFill="1" applyBorder="1" applyAlignment="1">
      <alignment horizontal="right"/>
    </xf>
    <xf numFmtId="175" fontId="6" fillId="0" borderId="0" xfId="15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5" fontId="6" fillId="0" borderId="0" xfId="15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3" fontId="6" fillId="0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15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15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21" applyNumberFormat="1" applyFont="1" applyBorder="1" applyAlignment="1">
      <alignment horizontal="right"/>
      <protection/>
    </xf>
    <xf numFmtId="173" fontId="5" fillId="2" borderId="0" xfId="15" applyNumberFormat="1" applyFont="1" applyFill="1" applyBorder="1" applyAlignment="1">
      <alignment/>
    </xf>
    <xf numFmtId="173" fontId="6" fillId="2" borderId="0" xfId="15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173" fontId="5" fillId="0" borderId="0" xfId="15" applyNumberFormat="1" applyFont="1" applyFill="1" applyBorder="1" applyAlignment="1">
      <alignment/>
    </xf>
    <xf numFmtId="173" fontId="6" fillId="0" borderId="0" xfId="15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payment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\AppData\Local\Microsoft\Windows\Temporary%20Internet%20Files\OLKFDB0\2010%2001%20Monthly%20Performance%20Summary%20Report%20V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"/>
      <sheetName val="Performance"/>
      <sheetName val="MM Detail"/>
      <sheetName val="Budget"/>
      <sheetName val="Forecast"/>
      <sheetName val="Financials"/>
      <sheetName val="Product detai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B1">
      <selection activeCell="B4" sqref="B4:K5"/>
    </sheetView>
  </sheetViews>
  <sheetFormatPr defaultColWidth="11.00390625" defaultRowHeight="12.75"/>
  <cols>
    <col min="1" max="1" width="95.00390625" style="0" bestFit="1" customWidth="1"/>
    <col min="2" max="7" width="11.125" style="0" bestFit="1" customWidth="1"/>
    <col min="8" max="8" width="12.875" style="0" bestFit="1" customWidth="1"/>
    <col min="9" max="10" width="11.125" style="0" bestFit="1" customWidth="1"/>
    <col min="11" max="11" width="12.875" style="0" bestFit="1" customWidth="1"/>
    <col min="12" max="12" width="14.125" style="0" bestFit="1" customWidth="1"/>
  </cols>
  <sheetData>
    <row r="1" ht="12.75">
      <c r="A1" t="s">
        <v>27</v>
      </c>
    </row>
    <row r="2" spans="1:11" ht="12.75">
      <c r="A2" t="s">
        <v>28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21</v>
      </c>
      <c r="H2" s="1" t="s">
        <v>19</v>
      </c>
      <c r="I2" s="1" t="s">
        <v>20</v>
      </c>
      <c r="J2" s="1" t="s">
        <v>22</v>
      </c>
      <c r="K2" s="1" t="s">
        <v>66</v>
      </c>
    </row>
    <row r="3" spans="1:11" ht="12.75">
      <c r="A3" s="10" t="s">
        <v>97</v>
      </c>
      <c r="B3" s="48">
        <f>workings!D6</f>
        <v>487695</v>
      </c>
      <c r="C3" s="50">
        <f aca="true" t="shared" si="0" ref="C3:K3">B5</f>
        <v>1228359</v>
      </c>
      <c r="D3" s="51">
        <f t="shared" si="0"/>
        <v>1920369</v>
      </c>
      <c r="E3" s="51">
        <f t="shared" si="0"/>
        <v>3177435.9639999997</v>
      </c>
      <c r="F3" s="51">
        <f t="shared" si="0"/>
        <v>5157869.33</v>
      </c>
      <c r="G3" s="51">
        <f t="shared" si="0"/>
        <v>4753328.34</v>
      </c>
      <c r="H3" s="51">
        <f t="shared" si="0"/>
        <v>4968720.26</v>
      </c>
      <c r="I3" s="51">
        <f t="shared" si="0"/>
        <v>6351023.6899999995</v>
      </c>
      <c r="J3" s="51">
        <f t="shared" si="0"/>
        <v>8990932.639999999</v>
      </c>
      <c r="K3" s="51">
        <f t="shared" si="0"/>
        <v>7116085.390000001</v>
      </c>
    </row>
    <row r="4" spans="1:11" ht="12.75">
      <c r="A4" s="10" t="s">
        <v>72</v>
      </c>
      <c r="B4" s="49">
        <v>300667</v>
      </c>
      <c r="C4" s="49">
        <v>300667</v>
      </c>
      <c r="D4" s="49"/>
      <c r="E4" s="49">
        <v>279491</v>
      </c>
      <c r="F4" s="49"/>
      <c r="G4" s="49">
        <v>427524</v>
      </c>
      <c r="H4" s="49">
        <v>11250</v>
      </c>
      <c r="I4" s="49">
        <v>120734</v>
      </c>
      <c r="J4" s="49">
        <v>429471</v>
      </c>
      <c r="K4" s="49">
        <v>141491</v>
      </c>
    </row>
    <row r="5" spans="1:11" ht="12.75">
      <c r="A5" s="10" t="s">
        <v>67</v>
      </c>
      <c r="B5" s="49">
        <v>1228359</v>
      </c>
      <c r="C5" s="49">
        <v>1920369</v>
      </c>
      <c r="D5" s="49">
        <v>3177435.9639999997</v>
      </c>
      <c r="E5" s="49">
        <v>5157869.33</v>
      </c>
      <c r="F5" s="49">
        <v>4753328.34</v>
      </c>
      <c r="G5" s="49">
        <v>4968720.26</v>
      </c>
      <c r="H5" s="49">
        <v>6351023.6899999995</v>
      </c>
      <c r="I5" s="49">
        <v>8990932.639999999</v>
      </c>
      <c r="J5" s="49">
        <v>7116085.390000001</v>
      </c>
      <c r="K5" s="49">
        <v>10687356.38</v>
      </c>
    </row>
    <row r="6" spans="1:12" ht="12.75">
      <c r="A6" s="2" t="s">
        <v>68</v>
      </c>
      <c r="B6" s="49">
        <f aca="true" t="shared" si="1" ref="B6:K6">B5-B3</f>
        <v>740664</v>
      </c>
      <c r="C6" s="48">
        <f t="shared" si="1"/>
        <v>692010</v>
      </c>
      <c r="D6" s="49">
        <f t="shared" si="1"/>
        <v>1257066.9639999997</v>
      </c>
      <c r="E6" s="49">
        <f t="shared" si="1"/>
        <v>1980433.3660000004</v>
      </c>
      <c r="F6" s="49">
        <f t="shared" si="1"/>
        <v>-404540.9900000002</v>
      </c>
      <c r="G6" s="49">
        <f t="shared" si="1"/>
        <v>215391.91999999993</v>
      </c>
      <c r="H6" s="49">
        <f t="shared" si="1"/>
        <v>1382303.4299999997</v>
      </c>
      <c r="I6" s="49">
        <f t="shared" si="1"/>
        <v>2639908.9499999993</v>
      </c>
      <c r="J6" s="49">
        <f t="shared" si="1"/>
        <v>-1874847.2499999981</v>
      </c>
      <c r="K6" s="49">
        <f t="shared" si="1"/>
        <v>3571270.99</v>
      </c>
      <c r="L6" s="3"/>
    </row>
    <row r="7" spans="1:12" ht="12.75">
      <c r="A7" s="2" t="s">
        <v>24</v>
      </c>
      <c r="B7" s="49">
        <v>23432324.615384616</v>
      </c>
      <c r="C7" s="49">
        <v>38227386.69</v>
      </c>
      <c r="D7" s="49">
        <v>41764812.96</v>
      </c>
      <c r="E7" s="49">
        <v>70885131.00999999</v>
      </c>
      <c r="F7" s="49">
        <v>108335113.02</v>
      </c>
      <c r="G7" s="49">
        <v>118881040.00999999</v>
      </c>
      <c r="H7" s="49">
        <v>96866206.02</v>
      </c>
      <c r="I7" s="49">
        <v>130549501.02</v>
      </c>
      <c r="J7" s="49">
        <v>179989020.98</v>
      </c>
      <c r="K7" s="59">
        <v>207639490</v>
      </c>
      <c r="L7" s="3"/>
    </row>
    <row r="8" spans="1:2" ht="12.75">
      <c r="A8" s="10"/>
      <c r="B8" s="49"/>
    </row>
    <row r="9" spans="1:12" s="7" customFormat="1" ht="12.75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L9" s="6"/>
    </row>
    <row r="10" s="7" customFormat="1" ht="12.75"/>
    <row r="11" spans="1:12" s="7" customFormat="1" ht="12.7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L11" s="6"/>
    </row>
    <row r="13" spans="1:12" ht="12.75">
      <c r="A13" t="s">
        <v>23</v>
      </c>
      <c r="B13" s="3">
        <f>B6+B7+B9+B11+B4+B8</f>
        <v>24473655.615384616</v>
      </c>
      <c r="C13" s="3">
        <f>C6+C7+C9+C11+C4+C8</f>
        <v>39220063.69</v>
      </c>
      <c r="D13" s="3">
        <f>D6+D7+D9+D11+D4+D8</f>
        <v>43021879.924</v>
      </c>
      <c r="E13" s="3">
        <f aca="true" t="shared" si="2" ref="E13:K13">E6+E7+E9+E11+E4</f>
        <v>73145055.37599999</v>
      </c>
      <c r="F13" s="3">
        <f t="shared" si="2"/>
        <v>107930572.03</v>
      </c>
      <c r="G13" s="3">
        <f t="shared" si="2"/>
        <v>119523955.92999999</v>
      </c>
      <c r="H13" s="3">
        <f t="shared" si="2"/>
        <v>98259759.44999999</v>
      </c>
      <c r="I13" s="3">
        <f t="shared" si="2"/>
        <v>133310143.97</v>
      </c>
      <c r="J13" s="3">
        <f>J6+J7+J9+J11+J4</f>
        <v>178543644.73</v>
      </c>
      <c r="K13" s="3">
        <f t="shared" si="2"/>
        <v>211352251.99</v>
      </c>
      <c r="L13" t="s">
        <v>29</v>
      </c>
    </row>
    <row r="14" spans="1:12" ht="12.75">
      <c r="A14" t="s">
        <v>13</v>
      </c>
      <c r="B14" s="4">
        <f aca="true" t="shared" si="3" ref="B14:K14">B7/B13</f>
        <v>0.9574509416833749</v>
      </c>
      <c r="C14" s="4">
        <f t="shared" si="3"/>
        <v>0.9746895617547632</v>
      </c>
      <c r="D14" s="4">
        <f t="shared" si="3"/>
        <v>0.9707807523469298</v>
      </c>
      <c r="E14" s="4">
        <f t="shared" si="3"/>
        <v>0.9691035251202843</v>
      </c>
      <c r="F14" s="4">
        <f t="shared" si="3"/>
        <v>1.0037481594175888</v>
      </c>
      <c r="G14" s="4">
        <f t="shared" si="3"/>
        <v>0.9946210287720352</v>
      </c>
      <c r="H14" s="4">
        <f t="shared" si="3"/>
        <v>0.9858176588483395</v>
      </c>
      <c r="I14" s="4">
        <f t="shared" si="3"/>
        <v>0.9792915762612839</v>
      </c>
      <c r="J14" s="4">
        <f t="shared" si="3"/>
        <v>1.0080953665541317</v>
      </c>
      <c r="K14" s="4">
        <f t="shared" si="3"/>
        <v>0.9824332981785513</v>
      </c>
      <c r="L14" s="9">
        <f>AVERAGE(B14:K14)</f>
        <v>0.9826031868937282</v>
      </c>
    </row>
    <row r="16" ht="12.75">
      <c r="A16" s="2" t="s">
        <v>98</v>
      </c>
    </row>
    <row r="19" ht="12.75">
      <c r="H19" s="20"/>
    </row>
    <row r="22" spans="1:8" ht="12.75">
      <c r="A22" s="2"/>
      <c r="H22" s="21"/>
    </row>
    <row r="23" ht="12.75">
      <c r="A23" s="5"/>
    </row>
    <row r="24" ht="12.75">
      <c r="A24" s="5"/>
    </row>
    <row r="25" ht="12.75">
      <c r="A25" s="10"/>
    </row>
    <row r="26" ht="12.75">
      <c r="A26" s="10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16.125" style="0" customWidth="1"/>
    <col min="2" max="2" width="21.25390625" style="0" bestFit="1" customWidth="1"/>
    <col min="3" max="3" width="11.625" style="0" customWidth="1"/>
    <col min="4" max="4" width="12.50390625" style="0" bestFit="1" customWidth="1"/>
    <col min="5" max="5" width="9.375" style="0" bestFit="1" customWidth="1"/>
    <col min="8" max="8" width="11.75390625" style="0" customWidth="1"/>
  </cols>
  <sheetData>
    <row r="1" spans="1:8" ht="22.5" customHeight="1">
      <c r="A1" s="10" t="s">
        <v>75</v>
      </c>
      <c r="D1" s="27"/>
      <c r="E1" s="27"/>
      <c r="F1" s="27"/>
      <c r="G1" s="27"/>
      <c r="H1" s="27"/>
    </row>
    <row r="2" spans="1:8" ht="12.75">
      <c r="A2" s="44"/>
      <c r="B2" s="8"/>
      <c r="D2" s="27"/>
      <c r="E2" s="27"/>
      <c r="F2" s="27"/>
      <c r="G2" s="27"/>
      <c r="H2" s="27"/>
    </row>
    <row r="3" spans="1:29" s="7" customFormat="1" ht="12.75" customHeight="1">
      <c r="A3" s="69" t="s">
        <v>93</v>
      </c>
      <c r="B3" s="70"/>
      <c r="C3" s="70"/>
      <c r="D3" s="71" t="s">
        <v>99</v>
      </c>
      <c r="E3" s="72" t="s">
        <v>100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27"/>
    </row>
    <row r="4" spans="1:29" ht="12.75">
      <c r="A4" s="24" t="s">
        <v>7</v>
      </c>
      <c r="C4" s="26"/>
      <c r="D4" s="46">
        <v>135148958.29000002</v>
      </c>
      <c r="E4" s="66">
        <f aca="true" t="shared" si="0" ref="E4:E9">D4/142</f>
        <v>951753.2273943664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5"/>
      <c r="U4" s="25"/>
      <c r="V4" s="25"/>
      <c r="W4" s="25"/>
      <c r="X4" s="25"/>
      <c r="Y4" s="25"/>
      <c r="Z4" s="25"/>
      <c r="AA4" s="25"/>
      <c r="AB4" s="61"/>
      <c r="AC4" s="15"/>
    </row>
    <row r="5" spans="1:29" ht="12.75">
      <c r="A5" s="24" t="s">
        <v>8</v>
      </c>
      <c r="C5" s="26"/>
      <c r="D5" s="46">
        <v>8002698.99</v>
      </c>
      <c r="E5" s="66">
        <f t="shared" si="0"/>
        <v>56357.03514084507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5"/>
      <c r="U5" s="25"/>
      <c r="V5" s="25"/>
      <c r="W5" s="25"/>
      <c r="X5" s="25"/>
      <c r="Y5" s="25"/>
      <c r="Z5" s="25"/>
      <c r="AA5" s="25"/>
      <c r="AB5" s="61"/>
      <c r="AC5" s="15"/>
    </row>
    <row r="6" spans="1:29" ht="12.75">
      <c r="A6" s="24" t="s">
        <v>9</v>
      </c>
      <c r="C6" s="26"/>
      <c r="D6" s="46">
        <v>17349677.96</v>
      </c>
      <c r="E6" s="66">
        <f t="shared" si="0"/>
        <v>122180.83070422536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5"/>
      <c r="U6" s="25"/>
      <c r="V6" s="25"/>
      <c r="W6" s="25"/>
      <c r="X6" s="25"/>
      <c r="Y6" s="25"/>
      <c r="Z6" s="25"/>
      <c r="AA6" s="25"/>
      <c r="AB6" s="61"/>
      <c r="AC6" s="15"/>
    </row>
    <row r="7" spans="1:29" ht="12.75">
      <c r="A7" s="26" t="s">
        <v>10</v>
      </c>
      <c r="C7" s="26"/>
      <c r="D7" s="46">
        <v>892200</v>
      </c>
      <c r="E7" s="66">
        <f t="shared" si="0"/>
        <v>6283.098591549296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5"/>
      <c r="U7" s="25"/>
      <c r="V7" s="25"/>
      <c r="W7" s="25"/>
      <c r="X7" s="25"/>
      <c r="Y7" s="25"/>
      <c r="Z7" s="25"/>
      <c r="AA7" s="25"/>
      <c r="AB7" s="61"/>
      <c r="AC7" s="15"/>
    </row>
    <row r="8" spans="1:29" ht="12.75">
      <c r="A8" s="26" t="s">
        <v>11</v>
      </c>
      <c r="C8" s="26"/>
      <c r="D8" s="46">
        <v>31131119.48</v>
      </c>
      <c r="E8" s="66">
        <f t="shared" si="0"/>
        <v>219233.23577464788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5"/>
      <c r="U8" s="25"/>
      <c r="V8" s="25"/>
      <c r="W8" s="25"/>
      <c r="X8" s="25"/>
      <c r="Y8" s="25"/>
      <c r="Z8" s="25"/>
      <c r="AA8" s="25"/>
      <c r="AB8" s="61"/>
      <c r="AC8" s="15"/>
    </row>
    <row r="9" spans="1:29" ht="12.75">
      <c r="A9" s="62" t="s">
        <v>94</v>
      </c>
      <c r="B9" s="63"/>
      <c r="C9" s="64"/>
      <c r="D9" s="67">
        <v>192524654.72000003</v>
      </c>
      <c r="E9" s="68">
        <f t="shared" si="0"/>
        <v>1355807.427605634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65"/>
      <c r="U9" s="65"/>
      <c r="V9" s="65"/>
      <c r="W9" s="65"/>
      <c r="X9" s="65"/>
      <c r="Y9" s="65"/>
      <c r="Z9" s="65"/>
      <c r="AA9" s="65"/>
      <c r="AB9" s="60"/>
      <c r="AC9" s="15"/>
    </row>
    <row r="10" spans="5:29" ht="12.75">
      <c r="E10" s="25"/>
      <c r="F10" s="23"/>
      <c r="G10" s="15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5"/>
      <c r="U10" s="25"/>
      <c r="V10" s="25"/>
      <c r="W10" s="25"/>
      <c r="X10" s="25"/>
      <c r="Y10" s="25"/>
      <c r="Z10" s="25"/>
      <c r="AA10" s="25"/>
      <c r="AB10" s="25"/>
      <c r="AC10" s="15"/>
    </row>
    <row r="11" spans="1:28" ht="12.75">
      <c r="A11" s="26" t="s">
        <v>101</v>
      </c>
      <c r="E11" s="25"/>
      <c r="F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5"/>
      <c r="U11" s="25"/>
      <c r="V11" s="25"/>
      <c r="W11" s="25"/>
      <c r="X11" s="25"/>
      <c r="Y11" s="25"/>
      <c r="Z11" s="25"/>
      <c r="AA11" s="25"/>
      <c r="AB11" s="25"/>
    </row>
    <row r="12" spans="5:28" ht="12.75">
      <c r="E12" s="25"/>
      <c r="F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5"/>
      <c r="U12" s="25"/>
      <c r="V12" s="25"/>
      <c r="W12" s="25"/>
      <c r="X12" s="25"/>
      <c r="Y12" s="25"/>
      <c r="Z12" s="25"/>
      <c r="AA12" s="25"/>
      <c r="AB12" s="25"/>
    </row>
    <row r="13" spans="5:28" ht="12.75">
      <c r="E13" s="7"/>
      <c r="AB13" s="7"/>
    </row>
    <row r="14" ht="12.75">
      <c r="E14" s="7"/>
    </row>
    <row r="15" ht="12.75">
      <c r="E15" s="7"/>
    </row>
    <row r="16" ht="12.75">
      <c r="E16" s="7"/>
    </row>
    <row r="17" ht="12.75">
      <c r="E17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workbookViewId="0" topLeftCell="A1">
      <selection activeCell="A18" sqref="A18"/>
    </sheetView>
  </sheetViews>
  <sheetFormatPr defaultColWidth="9.00390625" defaultRowHeight="12.75"/>
  <cols>
    <col min="1" max="1" width="30.375" style="0" customWidth="1"/>
    <col min="2" max="2" width="24.125" style="0" customWidth="1"/>
    <col min="3" max="3" width="29.125" style="0" bestFit="1" customWidth="1"/>
    <col min="4" max="4" width="44.50390625" style="0" bestFit="1" customWidth="1"/>
    <col min="5" max="5" width="11.75390625" style="0" bestFit="1" customWidth="1"/>
    <col min="6" max="6" width="12.625" style="0" bestFit="1" customWidth="1"/>
    <col min="7" max="7" width="24.25390625" style="0" bestFit="1" customWidth="1"/>
    <col min="8" max="8" width="14.75390625" style="0" bestFit="1" customWidth="1"/>
    <col min="9" max="9" width="15.625" style="0" bestFit="1" customWidth="1"/>
    <col min="10" max="10" width="18.375" style="0" bestFit="1" customWidth="1"/>
    <col min="12" max="12" width="9.875" style="0" bestFit="1" customWidth="1"/>
    <col min="13" max="13" width="12.625" style="0" bestFit="1" customWidth="1"/>
  </cols>
  <sheetData>
    <row r="1" spans="1:13" ht="33.75" customHeight="1" thickBot="1">
      <c r="A1" s="10" t="s">
        <v>30</v>
      </c>
      <c r="B1" s="10" t="s">
        <v>31</v>
      </c>
      <c r="C1" s="10" t="s">
        <v>74</v>
      </c>
      <c r="D1" s="10" t="s">
        <v>73</v>
      </c>
      <c r="E1" s="10" t="s">
        <v>33</v>
      </c>
      <c r="F1" s="10" t="s">
        <v>32</v>
      </c>
      <c r="G1" s="10" t="s">
        <v>36</v>
      </c>
      <c r="H1" s="10" t="s">
        <v>5</v>
      </c>
      <c r="I1" s="10" t="s">
        <v>4</v>
      </c>
      <c r="J1" s="10" t="s">
        <v>3</v>
      </c>
      <c r="K1" s="10" t="s">
        <v>2</v>
      </c>
      <c r="L1" s="10" t="s">
        <v>6</v>
      </c>
      <c r="M1" s="13" t="s">
        <v>43</v>
      </c>
    </row>
    <row r="2" spans="1:13" ht="12.75">
      <c r="A2" t="s">
        <v>34</v>
      </c>
      <c r="B2" t="s">
        <v>58</v>
      </c>
      <c r="C2" s="35">
        <v>103</v>
      </c>
      <c r="D2" s="12" t="s">
        <v>38</v>
      </c>
      <c r="E2" s="12" t="s">
        <v>35</v>
      </c>
      <c r="F2" s="12" t="s">
        <v>65</v>
      </c>
      <c r="G2" s="11" t="s">
        <v>1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 t="s">
        <v>37</v>
      </c>
    </row>
    <row r="3" spans="1:13" ht="12.75">
      <c r="A3" t="s">
        <v>69</v>
      </c>
      <c r="B3" s="14">
        <v>0.3</v>
      </c>
      <c r="C3" s="36">
        <v>159</v>
      </c>
      <c r="D3" s="41" t="s">
        <v>71</v>
      </c>
      <c r="E3" s="12" t="s">
        <v>70</v>
      </c>
      <c r="F3" s="12" t="s">
        <v>65</v>
      </c>
      <c r="G3" s="11">
        <v>0.2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43" t="s">
        <v>35</v>
      </c>
    </row>
    <row r="4" spans="1:13" ht="12.75">
      <c r="A4" t="s">
        <v>61</v>
      </c>
      <c r="B4" s="22" t="s">
        <v>0</v>
      </c>
      <c r="C4" s="36">
        <v>592</v>
      </c>
      <c r="D4" s="12" t="s">
        <v>42</v>
      </c>
      <c r="E4" s="12" t="s">
        <v>39</v>
      </c>
      <c r="F4" s="12" t="s">
        <v>44</v>
      </c>
      <c r="G4" s="11">
        <v>0.2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 t="s">
        <v>37</v>
      </c>
    </row>
    <row r="5" spans="1:13" ht="12.75">
      <c r="A5" t="s">
        <v>62</v>
      </c>
      <c r="B5" s="22" t="s">
        <v>0</v>
      </c>
      <c r="C5" s="36">
        <v>592</v>
      </c>
      <c r="D5" s="12" t="s">
        <v>64</v>
      </c>
      <c r="E5" s="12" t="s">
        <v>40</v>
      </c>
      <c r="F5" s="12" t="s">
        <v>44</v>
      </c>
      <c r="G5" s="11">
        <v>0.2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 t="s">
        <v>37</v>
      </c>
    </row>
    <row r="6" spans="1:13" ht="12.75">
      <c r="A6" t="s">
        <v>63</v>
      </c>
      <c r="B6" s="22" t="s">
        <v>0</v>
      </c>
      <c r="C6" s="36">
        <v>592</v>
      </c>
      <c r="D6" s="12" t="s">
        <v>64</v>
      </c>
      <c r="E6" s="12" t="s">
        <v>41</v>
      </c>
      <c r="F6" s="12" t="s">
        <v>44</v>
      </c>
      <c r="G6" s="11">
        <v>0.2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 t="s">
        <v>37</v>
      </c>
    </row>
    <row r="7" spans="1:13" ht="12.75" customHeight="1">
      <c r="A7" s="15" t="s">
        <v>12</v>
      </c>
      <c r="B7" s="16">
        <v>0.2975</v>
      </c>
      <c r="C7" s="17">
        <v>143</v>
      </c>
      <c r="D7" s="17">
        <f>20000/140</f>
        <v>142.85714285714286</v>
      </c>
      <c r="E7" s="19" t="s">
        <v>55</v>
      </c>
      <c r="F7" s="19" t="s">
        <v>44</v>
      </c>
      <c r="G7" s="18">
        <v>0.2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9" t="s">
        <v>46</v>
      </c>
    </row>
    <row r="8" spans="1:13" ht="12.75">
      <c r="A8" s="15" t="s">
        <v>47</v>
      </c>
      <c r="B8" s="16">
        <v>0.2975</v>
      </c>
      <c r="C8" s="17">
        <v>361</v>
      </c>
      <c r="D8" s="17">
        <f>47000/140</f>
        <v>335.7142857142857</v>
      </c>
      <c r="E8" s="19" t="s">
        <v>55</v>
      </c>
      <c r="F8" s="19" t="s">
        <v>44</v>
      </c>
      <c r="G8" s="18">
        <v>0.2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9" t="s">
        <v>46</v>
      </c>
    </row>
    <row r="9" spans="1:13" ht="12.75">
      <c r="A9" s="15" t="s">
        <v>48</v>
      </c>
      <c r="B9" s="16">
        <v>0.3333</v>
      </c>
      <c r="C9" s="17">
        <v>361</v>
      </c>
      <c r="D9" s="17">
        <f>47000/140</f>
        <v>335.7142857142857</v>
      </c>
      <c r="E9" s="19" t="s">
        <v>59</v>
      </c>
      <c r="F9" s="19" t="s">
        <v>44</v>
      </c>
      <c r="G9" s="18">
        <v>0.2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9" t="s">
        <v>49</v>
      </c>
    </row>
    <row r="10" spans="1:13" ht="12.75">
      <c r="A10" s="15" t="s">
        <v>56</v>
      </c>
      <c r="B10" s="16">
        <v>0.3325</v>
      </c>
      <c r="C10" s="17">
        <v>361</v>
      </c>
      <c r="D10" s="17">
        <f>47600/140</f>
        <v>340</v>
      </c>
      <c r="E10" s="19" t="s">
        <v>55</v>
      </c>
      <c r="F10" s="19" t="s">
        <v>44</v>
      </c>
      <c r="G10" s="18">
        <v>0.2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9" t="s">
        <v>50</v>
      </c>
    </row>
    <row r="11" spans="1:13" ht="12.75">
      <c r="A11" s="15" t="s">
        <v>57</v>
      </c>
      <c r="B11" s="18">
        <v>0.2</v>
      </c>
      <c r="C11" s="17">
        <v>361</v>
      </c>
      <c r="D11" s="17">
        <f>67500/140</f>
        <v>482.14285714285717</v>
      </c>
      <c r="E11" s="19" t="s">
        <v>60</v>
      </c>
      <c r="F11" s="19" t="s">
        <v>44</v>
      </c>
      <c r="G11" s="18">
        <v>0.2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9" t="s">
        <v>45</v>
      </c>
    </row>
    <row r="12" spans="1:13" ht="12.75">
      <c r="A12" s="15" t="s">
        <v>51</v>
      </c>
      <c r="B12" s="18">
        <v>0.25</v>
      </c>
      <c r="C12" s="17">
        <v>361</v>
      </c>
      <c r="D12" s="17">
        <f>20000/140</f>
        <v>142.85714285714286</v>
      </c>
      <c r="E12" s="19" t="s">
        <v>60</v>
      </c>
      <c r="F12" s="19" t="s">
        <v>44</v>
      </c>
      <c r="G12" s="18">
        <v>0.2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9" t="s">
        <v>52</v>
      </c>
    </row>
    <row r="13" spans="1:13" ht="12.75">
      <c r="A13" s="15" t="s">
        <v>53</v>
      </c>
      <c r="B13" s="18">
        <v>0.24</v>
      </c>
      <c r="C13" s="17">
        <v>361</v>
      </c>
      <c r="D13" s="17">
        <f>100000/140</f>
        <v>714.2857142857143</v>
      </c>
      <c r="E13" s="19" t="s">
        <v>40</v>
      </c>
      <c r="F13" s="19" t="s">
        <v>44</v>
      </c>
      <c r="G13" s="18">
        <v>0.2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9" t="s">
        <v>52</v>
      </c>
    </row>
    <row r="14" spans="1:13" ht="12.75">
      <c r="A14" s="15" t="s">
        <v>54</v>
      </c>
      <c r="B14" s="18">
        <v>0.15</v>
      </c>
      <c r="C14" s="17">
        <v>361</v>
      </c>
      <c r="D14" s="17">
        <f>50000/140</f>
        <v>357.14285714285717</v>
      </c>
      <c r="E14" s="19" t="s">
        <v>60</v>
      </c>
      <c r="F14" s="19" t="s">
        <v>44</v>
      </c>
      <c r="G14" s="18">
        <v>0.2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9" t="s">
        <v>52</v>
      </c>
    </row>
    <row r="17" ht="12.75">
      <c r="A17" t="s">
        <v>101</v>
      </c>
    </row>
    <row r="18" spans="8:9" ht="12.75">
      <c r="H18" s="27"/>
      <c r="I18" s="27"/>
    </row>
    <row r="19" spans="8:9" ht="12.75">
      <c r="H19" s="27"/>
      <c r="I19" s="27"/>
    </row>
    <row r="20" spans="6:9" ht="12.75">
      <c r="F20" s="7"/>
      <c r="G20" s="7"/>
      <c r="H20" s="27"/>
      <c r="I20" s="27"/>
    </row>
    <row r="21" spans="6:9" ht="12.75">
      <c r="F21" s="7"/>
      <c r="G21" s="7"/>
      <c r="H21" s="27"/>
      <c r="I21" s="27"/>
    </row>
    <row r="22" spans="6:9" ht="12.75">
      <c r="F22" s="7"/>
      <c r="G22" s="7"/>
      <c r="H22" s="27"/>
      <c r="I22" s="27"/>
    </row>
    <row r="23" spans="5:32" ht="12.75">
      <c r="E23" s="38"/>
      <c r="F23" s="26"/>
      <c r="G23" s="26"/>
      <c r="H23" s="29"/>
      <c r="I23" s="32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9"/>
      <c r="Y23" s="29"/>
      <c r="Z23" s="29"/>
      <c r="AA23" s="29"/>
      <c r="AB23" s="29"/>
      <c r="AC23" s="29"/>
      <c r="AD23" s="29"/>
      <c r="AE23" s="29"/>
      <c r="AF23" s="28">
        <f>'[1]MM Detail'!CG1387</f>
        <v>0</v>
      </c>
    </row>
    <row r="24" spans="4:32" ht="12.75">
      <c r="D24" s="38"/>
      <c r="E24" s="40"/>
      <c r="F24" s="24"/>
      <c r="G24" s="34"/>
      <c r="H24" s="33"/>
      <c r="I24" s="42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31"/>
      <c r="Y24" s="31"/>
      <c r="Z24" s="31"/>
      <c r="AA24" s="31"/>
      <c r="AB24" s="31"/>
      <c r="AC24" s="31"/>
      <c r="AD24" s="31"/>
      <c r="AE24" s="31"/>
      <c r="AF24" s="30">
        <f>'[1]MM Detail'!CH1387</f>
        <v>0</v>
      </c>
    </row>
    <row r="25" spans="4:32" ht="12.75">
      <c r="D25" s="39"/>
      <c r="E25" s="37"/>
      <c r="F25" s="24"/>
      <c r="G25" s="34"/>
      <c r="H25" s="33"/>
      <c r="I25" s="42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31"/>
      <c r="Y25" s="31"/>
      <c r="Z25" s="31"/>
      <c r="AA25" s="31"/>
      <c r="AB25" s="31"/>
      <c r="AC25" s="31"/>
      <c r="AD25" s="31"/>
      <c r="AE25" s="31"/>
      <c r="AF25" s="30">
        <f>'[1]MM Detail'!CI1387</f>
        <v>0</v>
      </c>
    </row>
    <row r="26" spans="4:32" ht="12.75">
      <c r="D26" s="39"/>
      <c r="E26" s="37"/>
      <c r="F26" s="24"/>
      <c r="G26" s="34"/>
      <c r="H26" s="33"/>
      <c r="I26" s="42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31"/>
      <c r="Y26" s="31"/>
      <c r="Z26" s="31"/>
      <c r="AA26" s="31"/>
      <c r="AB26" s="31"/>
      <c r="AC26" s="31"/>
      <c r="AD26" s="31"/>
      <c r="AE26" s="31"/>
      <c r="AF26" s="30">
        <f>'[1]MM Detail'!CJ1387</f>
        <v>0</v>
      </c>
    </row>
    <row r="27" spans="4:32" ht="12.75">
      <c r="D27" s="39"/>
      <c r="E27" s="37"/>
      <c r="F27" s="26"/>
      <c r="G27" s="34"/>
      <c r="H27" s="33"/>
      <c r="I27" s="42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31"/>
      <c r="Y27" s="31"/>
      <c r="Z27" s="31"/>
      <c r="AA27" s="31"/>
      <c r="AB27" s="31"/>
      <c r="AC27" s="31"/>
      <c r="AD27" s="31"/>
      <c r="AE27" s="31"/>
      <c r="AF27" s="30">
        <f>'[1]MM Detail'!CK1387</f>
        <v>0</v>
      </c>
    </row>
    <row r="28" spans="4:32" ht="12.75">
      <c r="D28" s="39"/>
      <c r="E28" s="37"/>
      <c r="F28" s="26"/>
      <c r="G28" s="34"/>
      <c r="H28" s="33"/>
      <c r="I28" s="42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31"/>
      <c r="Y28" s="31"/>
      <c r="Z28" s="31"/>
      <c r="AA28" s="31"/>
      <c r="AB28" s="31"/>
      <c r="AC28" s="31"/>
      <c r="AD28" s="31"/>
      <c r="AE28" s="31"/>
      <c r="AF28" s="30">
        <f>'[1]MM Detail'!CL1387</f>
        <v>0</v>
      </c>
    </row>
    <row r="29" spans="4:31" ht="12.75">
      <c r="D29" s="39"/>
      <c r="E29" s="26"/>
      <c r="F29" s="26"/>
      <c r="G29" s="33"/>
      <c r="H29" s="32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31"/>
      <c r="X29" s="31"/>
      <c r="Y29" s="31"/>
      <c r="Z29" s="31"/>
      <c r="AA29" s="31"/>
      <c r="AB29" s="31"/>
      <c r="AC29" s="31"/>
      <c r="AD29" s="31"/>
      <c r="AE29" s="30">
        <f>'[1]MM Detail'!CJ1388</f>
        <v>0</v>
      </c>
    </row>
    <row r="30" spans="6:9" ht="12.75">
      <c r="F30" s="7"/>
      <c r="G30" s="7"/>
      <c r="H30" s="27"/>
      <c r="I30" s="27"/>
    </row>
    <row r="31" spans="8:9" ht="12.75">
      <c r="H31" s="27"/>
      <c r="I31" s="27"/>
    </row>
    <row r="32" spans="8:9" ht="12.75">
      <c r="H32" s="27"/>
      <c r="I32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5"/>
  <sheetViews>
    <sheetView workbookViewId="0" topLeftCell="AH1">
      <selection activeCell="AT8" sqref="AT8"/>
    </sheetView>
  </sheetViews>
  <sheetFormatPr defaultColWidth="9.00390625" defaultRowHeight="12.75"/>
  <cols>
    <col min="1" max="1" width="27.125" style="0" bestFit="1" customWidth="1"/>
    <col min="2" max="2" width="9.875" style="0" customWidth="1"/>
    <col min="3" max="3" width="8.875" style="0" customWidth="1"/>
    <col min="9" max="9" width="8.00390625" style="0" bestFit="1" customWidth="1"/>
    <col min="22" max="24" width="9.75390625" style="0" bestFit="1" customWidth="1"/>
  </cols>
  <sheetData>
    <row r="1" spans="3:44" ht="12.75">
      <c r="C1" s="81">
        <v>2007</v>
      </c>
      <c r="D1" s="82"/>
      <c r="E1" s="82"/>
      <c r="F1" s="82"/>
      <c r="G1" s="82"/>
      <c r="H1" s="82"/>
      <c r="I1" s="82"/>
      <c r="J1" s="82"/>
      <c r="K1" s="82"/>
      <c r="L1" s="82"/>
      <c r="M1" s="83"/>
      <c r="N1" s="75">
        <v>2008</v>
      </c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7"/>
      <c r="AC1" s="45"/>
      <c r="AD1" s="75">
        <v>2009</v>
      </c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7"/>
    </row>
    <row r="2" spans="1:47" ht="12.75">
      <c r="A2" s="47"/>
      <c r="B2" s="47"/>
      <c r="C2" s="47"/>
      <c r="D2" s="52"/>
      <c r="E2" s="53"/>
      <c r="F2" s="73"/>
      <c r="G2" s="74"/>
      <c r="H2" s="74"/>
      <c r="I2" s="54"/>
      <c r="J2" s="73"/>
      <c r="K2" s="74"/>
      <c r="L2" s="74"/>
      <c r="M2" s="54"/>
      <c r="N2" s="73"/>
      <c r="O2" s="78"/>
      <c r="P2" s="78"/>
      <c r="Q2" s="52"/>
      <c r="R2" s="79"/>
      <c r="S2" s="73"/>
      <c r="T2" s="80"/>
      <c r="U2" s="53"/>
      <c r="V2" s="79"/>
      <c r="W2" s="73"/>
      <c r="X2" s="80"/>
      <c r="Y2" s="53"/>
      <c r="Z2" s="79"/>
      <c r="AA2" s="73"/>
      <c r="AB2" s="80"/>
      <c r="AC2" s="53"/>
      <c r="AD2" s="79"/>
      <c r="AE2" s="78"/>
      <c r="AF2" s="78"/>
      <c r="AG2" s="52"/>
      <c r="AH2" s="79"/>
      <c r="AI2" s="73"/>
      <c r="AJ2" s="80"/>
      <c r="AK2" s="53"/>
      <c r="AL2" s="79"/>
      <c r="AM2" s="73"/>
      <c r="AN2" s="80"/>
      <c r="AO2" s="53"/>
      <c r="AP2" s="79"/>
      <c r="AQ2" s="73"/>
      <c r="AR2" s="80"/>
      <c r="AS2" s="47"/>
      <c r="AT2" s="47"/>
      <c r="AU2" s="47"/>
    </row>
    <row r="3" spans="1:47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</row>
    <row r="4" spans="1:47" ht="12.75">
      <c r="A4" s="47"/>
      <c r="B4" s="47"/>
      <c r="C4" s="47" t="s">
        <v>89</v>
      </c>
      <c r="D4" s="47" t="s">
        <v>90</v>
      </c>
      <c r="E4" s="52" t="s">
        <v>91</v>
      </c>
      <c r="F4" s="47" t="s">
        <v>77</v>
      </c>
      <c r="G4" s="47" t="s">
        <v>78</v>
      </c>
      <c r="H4" s="47" t="s">
        <v>79</v>
      </c>
      <c r="I4" s="2" t="s">
        <v>76</v>
      </c>
      <c r="J4" s="47" t="s">
        <v>80</v>
      </c>
      <c r="K4" s="47" t="s">
        <v>81</v>
      </c>
      <c r="L4" s="47" t="s">
        <v>82</v>
      </c>
      <c r="M4" s="2" t="s">
        <v>83</v>
      </c>
      <c r="N4" s="55" t="s">
        <v>85</v>
      </c>
      <c r="O4" s="56" t="s">
        <v>86</v>
      </c>
      <c r="P4" s="56" t="s">
        <v>87</v>
      </c>
      <c r="Q4" s="23" t="s">
        <v>84</v>
      </c>
      <c r="R4" s="56" t="s">
        <v>88</v>
      </c>
      <c r="S4" s="56" t="s">
        <v>89</v>
      </c>
      <c r="T4" s="56" t="s">
        <v>90</v>
      </c>
      <c r="U4" s="23" t="s">
        <v>91</v>
      </c>
      <c r="V4" s="56" t="s">
        <v>77</v>
      </c>
      <c r="W4" s="56" t="s">
        <v>78</v>
      </c>
      <c r="X4" s="56" t="s">
        <v>79</v>
      </c>
      <c r="Y4" s="23" t="s">
        <v>76</v>
      </c>
      <c r="Z4" s="56" t="s">
        <v>80</v>
      </c>
      <c r="AA4" s="56" t="s">
        <v>81</v>
      </c>
      <c r="AB4" s="57" t="s">
        <v>82</v>
      </c>
      <c r="AC4" s="23" t="s">
        <v>83</v>
      </c>
      <c r="AD4" s="55" t="s">
        <v>85</v>
      </c>
      <c r="AE4" s="56" t="s">
        <v>86</v>
      </c>
      <c r="AF4" s="56" t="s">
        <v>87</v>
      </c>
      <c r="AG4" s="23" t="s">
        <v>84</v>
      </c>
      <c r="AH4" s="56" t="s">
        <v>88</v>
      </c>
      <c r="AI4" s="56" t="s">
        <v>89</v>
      </c>
      <c r="AJ4" s="56" t="s">
        <v>90</v>
      </c>
      <c r="AK4" s="23" t="s">
        <v>91</v>
      </c>
      <c r="AL4" s="56" t="s">
        <v>77</v>
      </c>
      <c r="AM4" s="56" t="s">
        <v>78</v>
      </c>
      <c r="AN4" s="56" t="s">
        <v>79</v>
      </c>
      <c r="AO4" s="23" t="s">
        <v>76</v>
      </c>
      <c r="AP4" s="56" t="s">
        <v>80</v>
      </c>
      <c r="AQ4" s="56" t="s">
        <v>81</v>
      </c>
      <c r="AR4" s="57" t="s">
        <v>82</v>
      </c>
      <c r="AS4" s="2" t="s">
        <v>83</v>
      </c>
      <c r="AT4" s="47"/>
      <c r="AU4" s="47"/>
    </row>
    <row r="5" spans="1:47" ht="12.75">
      <c r="A5" s="47"/>
      <c r="B5" s="2"/>
      <c r="C5" s="2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</row>
    <row r="6" spans="1:51" ht="12.75">
      <c r="A6" s="58" t="s">
        <v>92</v>
      </c>
      <c r="B6" s="58"/>
      <c r="C6" s="48"/>
      <c r="D6" s="48">
        <v>487695</v>
      </c>
      <c r="E6" s="49"/>
      <c r="F6" s="49">
        <v>531512</v>
      </c>
      <c r="G6" s="49">
        <v>445997</v>
      </c>
      <c r="H6" s="49">
        <v>510424</v>
      </c>
      <c r="I6" s="58"/>
      <c r="J6" s="49">
        <v>341396</v>
      </c>
      <c r="K6" s="49">
        <v>516623</v>
      </c>
      <c r="L6" s="49">
        <v>417510</v>
      </c>
      <c r="M6" s="58"/>
      <c r="N6" s="46">
        <v>1066813</v>
      </c>
      <c r="O6" s="46">
        <v>1406108</v>
      </c>
      <c r="P6" s="46">
        <v>1568797.772095238</v>
      </c>
      <c r="Q6" s="58"/>
      <c r="R6" s="49">
        <v>1334107</v>
      </c>
      <c r="S6" s="49">
        <v>1170648</v>
      </c>
      <c r="T6" s="49">
        <v>1133001.8814285714</v>
      </c>
      <c r="U6" s="58"/>
      <c r="V6" s="49">
        <v>1104375</v>
      </c>
      <c r="W6" s="49">
        <v>1016256</v>
      </c>
      <c r="X6" s="49">
        <v>1401366.1733333333</v>
      </c>
      <c r="Y6" s="49"/>
      <c r="Z6" s="49">
        <v>1175543</v>
      </c>
      <c r="AA6" s="49">
        <v>1804213</v>
      </c>
      <c r="AB6" s="49">
        <v>1673389.6836507937</v>
      </c>
      <c r="AC6" s="49"/>
      <c r="AD6" s="49">
        <v>2495068</v>
      </c>
      <c r="AE6" s="49">
        <v>2718580</v>
      </c>
      <c r="AF6" s="49">
        <v>2600911.4895238094</v>
      </c>
      <c r="AG6" s="49"/>
      <c r="AH6" s="49">
        <v>3811777</v>
      </c>
      <c r="AI6" s="49">
        <v>4480582</v>
      </c>
      <c r="AJ6" s="49">
        <v>4629658.782857142</v>
      </c>
      <c r="AK6" s="49"/>
      <c r="AL6" s="49">
        <v>5252392</v>
      </c>
      <c r="AM6" s="49">
        <v>5032756</v>
      </c>
      <c r="AN6" s="49">
        <v>3661544.978571429</v>
      </c>
      <c r="AO6" s="49"/>
      <c r="AP6" s="49">
        <v>3375123</v>
      </c>
      <c r="AQ6" s="49">
        <v>4261280</v>
      </c>
      <c r="AR6" s="49">
        <v>5341128.770952381</v>
      </c>
      <c r="AS6" s="49"/>
      <c r="AT6" s="49"/>
      <c r="AU6" s="49"/>
      <c r="AV6" s="3"/>
      <c r="AW6" s="3"/>
      <c r="AX6" s="3"/>
      <c r="AY6" s="3"/>
    </row>
    <row r="7" spans="1:51" ht="12.75">
      <c r="A7" s="58" t="s">
        <v>95</v>
      </c>
      <c r="B7" s="58"/>
      <c r="C7" s="48"/>
      <c r="D7" s="48">
        <v>849504</v>
      </c>
      <c r="E7" s="49"/>
      <c r="F7" s="49"/>
      <c r="G7" s="49"/>
      <c r="H7" s="49">
        <v>717935</v>
      </c>
      <c r="I7" s="49"/>
      <c r="J7" s="49"/>
      <c r="K7" s="49"/>
      <c r="L7" s="49">
        <v>1502859</v>
      </c>
      <c r="M7" s="49"/>
      <c r="N7" s="49"/>
      <c r="O7" s="49"/>
      <c r="P7" s="49">
        <v>1608638.1919047618</v>
      </c>
      <c r="Q7" s="49"/>
      <c r="R7" s="49"/>
      <c r="S7" s="49"/>
      <c r="T7" s="49">
        <v>4024867.4485714287</v>
      </c>
      <c r="U7" s="49"/>
      <c r="V7" s="49"/>
      <c r="W7" s="49"/>
      <c r="X7" s="49">
        <v>3351962.166666667</v>
      </c>
      <c r="Y7" s="49"/>
      <c r="Z7" s="49"/>
      <c r="AA7" s="49"/>
      <c r="AB7" s="49">
        <v>3295330.5763492063</v>
      </c>
      <c r="AC7" s="49"/>
      <c r="AD7" s="49"/>
      <c r="AE7" s="49"/>
      <c r="AF7" s="49">
        <v>3750112.2004761905</v>
      </c>
      <c r="AG7" s="49"/>
      <c r="AH7" s="49"/>
      <c r="AI7" s="49"/>
      <c r="AJ7" s="49">
        <v>4361273.857142856</v>
      </c>
      <c r="AK7" s="49"/>
      <c r="AL7" s="49"/>
      <c r="AM7" s="49"/>
      <c r="AN7" s="49">
        <v>3454540.411428571</v>
      </c>
      <c r="AO7" s="49"/>
      <c r="AP7" s="49"/>
      <c r="AQ7" s="49"/>
      <c r="AR7" s="49">
        <v>5346227.60904762</v>
      </c>
      <c r="AS7" s="49"/>
      <c r="AT7" s="49"/>
      <c r="AU7" s="49"/>
      <c r="AV7" s="3"/>
      <c r="AW7" s="3"/>
      <c r="AX7" s="3"/>
      <c r="AY7" s="3"/>
    </row>
    <row r="8" spans="1:51" ht="12.75">
      <c r="A8" s="49" t="s">
        <v>96</v>
      </c>
      <c r="B8" s="49"/>
      <c r="C8" s="49"/>
      <c r="D8" s="49">
        <f>SUM(D6:D7)</f>
        <v>1337199</v>
      </c>
      <c r="E8" s="49">
        <f>D8</f>
        <v>1337199</v>
      </c>
      <c r="F8" s="49">
        <f aca="true" t="shared" si="0" ref="F8:AR8">SUM(F6:F7)</f>
        <v>531512</v>
      </c>
      <c r="G8" s="49">
        <f t="shared" si="0"/>
        <v>445997</v>
      </c>
      <c r="H8" s="49">
        <f t="shared" si="0"/>
        <v>1228359</v>
      </c>
      <c r="I8" s="49">
        <f>H8</f>
        <v>1228359</v>
      </c>
      <c r="J8" s="49">
        <f t="shared" si="0"/>
        <v>341396</v>
      </c>
      <c r="K8" s="49">
        <f t="shared" si="0"/>
        <v>516623</v>
      </c>
      <c r="L8" s="49">
        <f t="shared" si="0"/>
        <v>1920369</v>
      </c>
      <c r="M8" s="49">
        <f>L8</f>
        <v>1920369</v>
      </c>
      <c r="N8" s="49">
        <f t="shared" si="0"/>
        <v>1066813</v>
      </c>
      <c r="O8" s="49">
        <f t="shared" si="0"/>
        <v>1406108</v>
      </c>
      <c r="P8" s="49">
        <f t="shared" si="0"/>
        <v>3177435.9639999997</v>
      </c>
      <c r="Q8" s="49">
        <f>P8</f>
        <v>3177435.9639999997</v>
      </c>
      <c r="R8" s="49">
        <f t="shared" si="0"/>
        <v>1334107</v>
      </c>
      <c r="S8" s="49">
        <f t="shared" si="0"/>
        <v>1170648</v>
      </c>
      <c r="T8" s="49">
        <f t="shared" si="0"/>
        <v>5157869.33</v>
      </c>
      <c r="U8" s="49">
        <f>T8</f>
        <v>5157869.33</v>
      </c>
      <c r="V8" s="49">
        <f t="shared" si="0"/>
        <v>1104375</v>
      </c>
      <c r="W8" s="49">
        <f t="shared" si="0"/>
        <v>1016256</v>
      </c>
      <c r="X8" s="49">
        <f t="shared" si="0"/>
        <v>4753328.34</v>
      </c>
      <c r="Y8" s="49">
        <f>X8</f>
        <v>4753328.34</v>
      </c>
      <c r="Z8" s="49">
        <f t="shared" si="0"/>
        <v>1175543</v>
      </c>
      <c r="AA8" s="49">
        <f t="shared" si="0"/>
        <v>1804213</v>
      </c>
      <c r="AB8" s="49">
        <f t="shared" si="0"/>
        <v>4968720.26</v>
      </c>
      <c r="AC8" s="49">
        <f>AB8</f>
        <v>4968720.26</v>
      </c>
      <c r="AD8" s="49">
        <f t="shared" si="0"/>
        <v>2495068</v>
      </c>
      <c r="AE8" s="49">
        <f t="shared" si="0"/>
        <v>2718580</v>
      </c>
      <c r="AF8" s="49">
        <f t="shared" si="0"/>
        <v>6351023.6899999995</v>
      </c>
      <c r="AG8" s="49">
        <f>AF8</f>
        <v>6351023.6899999995</v>
      </c>
      <c r="AH8" s="49">
        <f t="shared" si="0"/>
        <v>3811777</v>
      </c>
      <c r="AI8" s="49">
        <f t="shared" si="0"/>
        <v>4480582</v>
      </c>
      <c r="AJ8" s="49">
        <f t="shared" si="0"/>
        <v>8990932.639999999</v>
      </c>
      <c r="AK8" s="49">
        <f>AJ8</f>
        <v>8990932.639999999</v>
      </c>
      <c r="AL8" s="49">
        <f t="shared" si="0"/>
        <v>5252392</v>
      </c>
      <c r="AM8" s="49">
        <f t="shared" si="0"/>
        <v>5032756</v>
      </c>
      <c r="AN8" s="49">
        <f t="shared" si="0"/>
        <v>7116085.390000001</v>
      </c>
      <c r="AO8" s="49">
        <f>AN8</f>
        <v>7116085.390000001</v>
      </c>
      <c r="AP8" s="49">
        <f t="shared" si="0"/>
        <v>3375123</v>
      </c>
      <c r="AQ8" s="49">
        <f t="shared" si="0"/>
        <v>4261280</v>
      </c>
      <c r="AR8" s="49">
        <f t="shared" si="0"/>
        <v>10687356.38</v>
      </c>
      <c r="AS8" s="49">
        <f>AR8</f>
        <v>10687356.38</v>
      </c>
      <c r="AT8" s="49"/>
      <c r="AU8" s="49"/>
      <c r="AV8" s="3"/>
      <c r="AW8" s="3"/>
      <c r="AX8" s="3"/>
      <c r="AY8" s="3"/>
    </row>
    <row r="9" spans="1:5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3"/>
      <c r="AW9" s="3"/>
      <c r="AX9" s="3"/>
      <c r="AY9" s="3"/>
    </row>
    <row r="10" spans="1:51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3"/>
      <c r="AW10" s="3"/>
      <c r="AX10" s="3"/>
      <c r="AY10" s="3"/>
    </row>
    <row r="11" spans="1:51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3"/>
      <c r="AW11" s="3"/>
      <c r="AX11" s="3"/>
      <c r="AY11" s="3"/>
    </row>
    <row r="12" spans="1:47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</row>
    <row r="13" spans="1:47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</row>
    <row r="15" spans="7:9" ht="12.75">
      <c r="G15" s="8"/>
      <c r="H15" s="8"/>
      <c r="I15" s="8"/>
    </row>
  </sheetData>
  <mergeCells count="13">
    <mergeCell ref="AD1:AR1"/>
    <mergeCell ref="AD2:AF2"/>
    <mergeCell ref="AH2:AJ2"/>
    <mergeCell ref="AL2:AN2"/>
    <mergeCell ref="AP2:AR2"/>
    <mergeCell ref="J2:L2"/>
    <mergeCell ref="F2:H2"/>
    <mergeCell ref="N1:AB1"/>
    <mergeCell ref="N2:P2"/>
    <mergeCell ref="R2:T2"/>
    <mergeCell ref="V2:X2"/>
    <mergeCell ref="Z2:AB2"/>
    <mergeCell ref="C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Stone</dc:creator>
  <cp:keywords/>
  <dc:description/>
  <cp:lastModifiedBy>Pete Griffiths</cp:lastModifiedBy>
  <dcterms:created xsi:type="dcterms:W3CDTF">2009-12-15T19:30:41Z</dcterms:created>
  <dcterms:modified xsi:type="dcterms:W3CDTF">2010-03-04T13:17:04Z</dcterms:modified>
  <cp:category/>
  <cp:version/>
  <cp:contentType/>
  <cp:contentStatus/>
</cp:coreProperties>
</file>