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ey/Downloads/"/>
    </mc:Choice>
  </mc:AlternateContent>
  <xr:revisionPtr revIDLastSave="0" documentId="13_ncr:1_{52A3C5DC-D95F-194A-ACD1-2CDF1956BDB6}" xr6:coauthVersionLast="47" xr6:coauthVersionMax="47" xr10:uidLastSave="{00000000-0000-0000-0000-000000000000}"/>
  <bookViews>
    <workbookView xWindow="0" yWindow="500" windowWidth="35840" windowHeight="19780" xr2:uid="{62F3DB68-0BB1-40F2-8D31-CEE542567B30}"/>
  </bookViews>
  <sheets>
    <sheet name="Cover Page" sheetId="4" r:id="rId1"/>
    <sheet name="recurring operational costs" sheetId="1" r:id="rId2"/>
    <sheet name="evaluation" sheetId="2" r:id="rId3"/>
    <sheet name="rice and another implementer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4" l="1"/>
  <c r="M4" i="4"/>
  <c r="M3" i="4"/>
  <c r="E21" i="2"/>
  <c r="E98" i="1"/>
  <c r="C9" i="4"/>
  <c r="F3" i="4"/>
  <c r="F12" i="4"/>
  <c r="E3" i="4"/>
  <c r="E12" i="4"/>
  <c r="D3" i="4"/>
  <c r="D12" i="4"/>
  <c r="C3" i="4"/>
  <c r="C12" i="4"/>
  <c r="B3" i="4"/>
  <c r="B12" i="4"/>
  <c r="I3" i="4"/>
  <c r="C4" i="4"/>
  <c r="I4" i="4"/>
  <c r="C5" i="4"/>
  <c r="I5" i="4"/>
  <c r="I6" i="4"/>
  <c r="J3" i="4"/>
  <c r="D4" i="4"/>
  <c r="J4" i="4"/>
  <c r="D5" i="4"/>
  <c r="J5" i="4"/>
  <c r="J6" i="4"/>
  <c r="K3" i="4"/>
  <c r="E5" i="4"/>
  <c r="K5" i="4"/>
  <c r="K6" i="4"/>
  <c r="L3" i="4"/>
  <c r="F5" i="4"/>
  <c r="L5" i="4"/>
  <c r="L6" i="4"/>
  <c r="H3" i="4"/>
  <c r="B4" i="4"/>
  <c r="H4" i="4"/>
  <c r="B5" i="4"/>
  <c r="H5" i="4"/>
  <c r="H6" i="4"/>
  <c r="M6" i="4"/>
  <c r="D4" i="3"/>
  <c r="D5" i="3"/>
  <c r="D9" i="3"/>
  <c r="E11" i="2"/>
  <c r="E10" i="2"/>
  <c r="E4" i="2"/>
  <c r="E9" i="2"/>
  <c r="E8" i="2"/>
  <c r="E16" i="2"/>
  <c r="E12" i="2"/>
  <c r="E14" i="2"/>
  <c r="E13" i="2"/>
  <c r="E5" i="2"/>
  <c r="E6" i="2"/>
  <c r="E7" i="2"/>
  <c r="E3" i="2"/>
  <c r="E20" i="1"/>
  <c r="E30" i="1"/>
  <c r="E13" i="1"/>
  <c r="E20" i="2"/>
  <c r="E16" i="1"/>
  <c r="E10" i="1"/>
  <c r="E92" i="1"/>
  <c r="E71" i="1"/>
  <c r="E70" i="1"/>
  <c r="E69" i="1"/>
  <c r="E68" i="1"/>
  <c r="E67" i="1"/>
  <c r="E66" i="1"/>
  <c r="E87" i="1"/>
  <c r="E65" i="1"/>
  <c r="E64" i="1"/>
  <c r="E63" i="1"/>
  <c r="E62" i="1"/>
  <c r="E61" i="1"/>
  <c r="E60" i="1"/>
  <c r="E59" i="1"/>
  <c r="E58" i="1"/>
  <c r="E57" i="1"/>
  <c r="E86" i="1"/>
  <c r="E56" i="1"/>
  <c r="E77" i="1"/>
  <c r="E55" i="1"/>
  <c r="E54" i="1"/>
  <c r="E53" i="1"/>
  <c r="E52" i="1"/>
  <c r="E51" i="1"/>
  <c r="E50" i="1"/>
  <c r="E49" i="1"/>
  <c r="E48" i="1"/>
  <c r="E47" i="1"/>
  <c r="E44" i="1"/>
  <c r="E45" i="1"/>
  <c r="E46" i="1"/>
  <c r="E43" i="1"/>
  <c r="E78" i="1"/>
  <c r="E76" i="1"/>
  <c r="E79" i="1"/>
  <c r="E80" i="1"/>
  <c r="E81" i="1"/>
  <c r="E82" i="1"/>
  <c r="E83" i="1"/>
  <c r="E84" i="1"/>
  <c r="E85" i="1"/>
  <c r="E88" i="1"/>
  <c r="E89" i="1"/>
  <c r="E90" i="1"/>
  <c r="E91" i="1"/>
  <c r="E93" i="1"/>
  <c r="E94" i="1"/>
  <c r="E75" i="1"/>
  <c r="E19" i="1"/>
  <c r="E32" i="1"/>
  <c r="E31" i="1"/>
  <c r="E18" i="1"/>
  <c r="E17" i="1"/>
  <c r="E29" i="1"/>
  <c r="E39" i="1"/>
  <c r="E95" i="1"/>
  <c r="E72" i="1"/>
  <c r="E15" i="1"/>
  <c r="E37" i="1"/>
  <c r="E38" i="1"/>
  <c r="E36" i="1"/>
  <c r="E25" i="1"/>
  <c r="E26" i="1"/>
  <c r="E27" i="1"/>
  <c r="E28" i="1"/>
  <c r="E24" i="1"/>
  <c r="E4" i="1"/>
  <c r="E5" i="1"/>
  <c r="E6" i="1"/>
  <c r="E7" i="1"/>
  <c r="E8" i="1"/>
  <c r="E9" i="1"/>
  <c r="E11" i="1"/>
  <c r="E12" i="1"/>
  <c r="E14" i="1"/>
  <c r="E3" i="1"/>
  <c r="E21" i="1"/>
  <c r="E40" i="1"/>
  <c r="E33" i="1"/>
  <c r="E97" i="1"/>
</calcChain>
</file>

<file path=xl/sharedStrings.xml><?xml version="1.0" encoding="utf-8"?>
<sst xmlns="http://schemas.openxmlformats.org/spreadsheetml/2006/main" count="138" uniqueCount="124">
  <si>
    <t>months</t>
  </si>
  <si>
    <t>nurse counselors</t>
  </si>
  <si>
    <t>cost (thousands of rupees)</t>
  </si>
  <si>
    <t>logistician</t>
  </si>
  <si>
    <t>driver</t>
  </si>
  <si>
    <t>ward assistant</t>
  </si>
  <si>
    <t>no. per month</t>
  </si>
  <si>
    <t>data entry</t>
  </si>
  <si>
    <t>administrator</t>
  </si>
  <si>
    <t>manager</t>
  </si>
  <si>
    <t>co-manager</t>
  </si>
  <si>
    <t>Lucknow office</t>
  </si>
  <si>
    <t>Bahraich office</t>
  </si>
  <si>
    <t>housing for staff in Bahraich</t>
  </si>
  <si>
    <t>electricity</t>
  </si>
  <si>
    <t>Transportation for home visits</t>
  </si>
  <si>
    <t>rent on car</t>
  </si>
  <si>
    <t>fuel for cars</t>
  </si>
  <si>
    <t>back up car &amp; driver</t>
  </si>
  <si>
    <t>subtotal</t>
  </si>
  <si>
    <t>accountant</t>
  </si>
  <si>
    <t>Pens</t>
  </si>
  <si>
    <t>Pack of Tissue Rolls(12 pcs.)</t>
  </si>
  <si>
    <t>Measuring Tape</t>
  </si>
  <si>
    <t>Bueror Thermometer</t>
  </si>
  <si>
    <t>Nifty</t>
  </si>
  <si>
    <t>Disposable Mask</t>
  </si>
  <si>
    <t>Tiffin</t>
  </si>
  <si>
    <t>Spoons</t>
  </si>
  <si>
    <t>Saline Naseline Spray</t>
  </si>
  <si>
    <t>Nasal Aspirator</t>
  </si>
  <si>
    <t>Mucus Extractor(Green)</t>
  </si>
  <si>
    <t>Gown</t>
  </si>
  <si>
    <t>IFT Tube</t>
  </si>
  <si>
    <t>Syringe 20ml</t>
  </si>
  <si>
    <t>Buerer Spo2</t>
  </si>
  <si>
    <t>A-4 Paper 500 pcs bundle</t>
  </si>
  <si>
    <t>LBW Green Card</t>
  </si>
  <si>
    <t>Lyzol</t>
  </si>
  <si>
    <t>Duster</t>
  </si>
  <si>
    <t>Nitrile Gloves</t>
  </si>
  <si>
    <t>Double-sided tape</t>
  </si>
  <si>
    <t>Nipple-Shield</t>
  </si>
  <si>
    <t>Syringe 10ml</t>
  </si>
  <si>
    <t>Sanitizer(lts)</t>
  </si>
  <si>
    <t>Sterile gloves</t>
  </si>
  <si>
    <t>Harpic</t>
  </si>
  <si>
    <t>L folders</t>
  </si>
  <si>
    <t>Big Envelope Folders</t>
  </si>
  <si>
    <t>Breastmilk storage bottles</t>
  </si>
  <si>
    <t>Nipple Extractors</t>
  </si>
  <si>
    <t>Hot Water Bag</t>
  </si>
  <si>
    <t>Velcro Swaddle wraps</t>
  </si>
  <si>
    <t>Air Freshner Sachet</t>
  </si>
  <si>
    <t>Handwash</t>
  </si>
  <si>
    <t>Office and hospital supplies</t>
  </si>
  <si>
    <t>Printer toner</t>
  </si>
  <si>
    <t>Supplies given to families</t>
  </si>
  <si>
    <t>maintenance for car owned by PHI</t>
  </si>
  <si>
    <t>staff salary and benefits</t>
  </si>
  <si>
    <t>employee health insurance</t>
  </si>
  <si>
    <t>internet</t>
  </si>
  <si>
    <t>transportation allowance</t>
  </si>
  <si>
    <t>office, housing, food, maintenance</t>
  </si>
  <si>
    <t>office maintenance 
(inverter, RO filter, etc.)</t>
  </si>
  <si>
    <t>hospital maintenance 
(fixing electrical problems, RO filter, drainage problems, installing and removing shades etc.)</t>
  </si>
  <si>
    <t>reimbursement OOP medical</t>
  </si>
  <si>
    <t>patient phone recharge</t>
  </si>
  <si>
    <t>KMC wrap</t>
  </si>
  <si>
    <t>Cleft Palate Bottle or silicone nipple bottle</t>
  </si>
  <si>
    <t>replacement weight scales</t>
  </si>
  <si>
    <t>total annual cost in dollars</t>
  </si>
  <si>
    <t>N95 mask</t>
  </si>
  <si>
    <t>Garbage Bag</t>
  </si>
  <si>
    <t>Collin cleaner</t>
  </si>
  <si>
    <t>replacement scale batteries</t>
  </si>
  <si>
    <t>Kettle for hot water</t>
  </si>
  <si>
    <t>total (thousands of rupees)</t>
  </si>
  <si>
    <t>breastpumps</t>
  </si>
  <si>
    <t>Micropore Tape for IFT feed</t>
  </si>
  <si>
    <t>swaddle blanket</t>
  </si>
  <si>
    <t>baby cap</t>
  </si>
  <si>
    <t>total annual cost in rupees (1,000s)</t>
  </si>
  <si>
    <t>PHI directors</t>
  </si>
  <si>
    <t>cook</t>
  </si>
  <si>
    <t>office and supplies cleaning</t>
  </si>
  <si>
    <t>data system improvements consultants</t>
  </si>
  <si>
    <t>food &amp; cooking fuel for 32</t>
  </si>
  <si>
    <t>maintenance contract with Sunil</t>
  </si>
  <si>
    <t>baby formula</t>
  </si>
  <si>
    <t>consultant travel</t>
  </si>
  <si>
    <t>research manager</t>
  </si>
  <si>
    <t>data management</t>
  </si>
  <si>
    <t>in-hospital data collectors</t>
  </si>
  <si>
    <t>car for home follow up</t>
  </si>
  <si>
    <t>fuel for care for home follow up</t>
  </si>
  <si>
    <t>computers</t>
  </si>
  <si>
    <t>total (in thousands of rupees)</t>
  </si>
  <si>
    <t>total (in dollars)</t>
  </si>
  <si>
    <t>travel for in-country consultants</t>
  </si>
  <si>
    <t xml:space="preserve">housing for data collectors </t>
  </si>
  <si>
    <t>phone/home follow up data collectors</t>
  </si>
  <si>
    <t>internet, electricity allowances</t>
  </si>
  <si>
    <t>policy advocate/evidence broker</t>
  </si>
  <si>
    <t>Diane round trips per year</t>
  </si>
  <si>
    <t>Number</t>
  </si>
  <si>
    <t>Unit cost</t>
  </si>
  <si>
    <t>Total</t>
  </si>
  <si>
    <t>Dean round trips per year</t>
  </si>
  <si>
    <t>(Includes airfare, hotel in Delhi airport, Ubers, etc)</t>
  </si>
  <si>
    <t>Intra-India (eg Delhi) advocacy trips (Nikhil, Diane, Dean)</t>
  </si>
  <si>
    <t>This budget intends to cover rice's visits to the project and advocacy from the evaluation</t>
  </si>
  <si>
    <t>Subsheet</t>
  </si>
  <si>
    <t>Nominal Costs (Not Inflation-Adjusted)</t>
  </si>
  <si>
    <t>Real Costs (Inflation-Adjusted)</t>
  </si>
  <si>
    <t>recurring operational costs</t>
  </si>
  <si>
    <t>evaluation</t>
  </si>
  <si>
    <t>Assumed annual inflation:</t>
  </si>
  <si>
    <t>Grand Total</t>
  </si>
  <si>
    <t>Rough cost per death averted in 2023 dollars:</t>
  </si>
  <si>
    <t>Assumed USD per INR:</t>
  </si>
  <si>
    <t>Rough estimated deaths averted per month:</t>
  </si>
  <si>
    <t>rice and another implementer</t>
  </si>
  <si>
    <t>Host implementer visits in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</si>
</sst>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[$$-409]#,##0"/>
    <numFmt numFmtId="165" formatCode="[$$-409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6" fontId="0" fillId="0" borderId="0" xfId="0" applyNumberFormat="1"/>
    <xf numFmtId="6" fontId="1" fillId="0" borderId="0" xfId="0" applyNumberFormat="1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/>
    <xf numFmtId="0" fontId="1" fillId="2" borderId="0" xfId="0" applyFont="1" applyFill="1" applyAlignment="1">
      <alignment horizontal="center"/>
    </xf>
    <xf numFmtId="164" fontId="0" fillId="2" borderId="0" xfId="0" applyNumberFormat="1" applyFill="1"/>
    <xf numFmtId="0" fontId="0" fillId="2" borderId="0" xfId="0" applyFill="1"/>
    <xf numFmtId="164" fontId="1" fillId="2" borderId="0" xfId="0" applyNumberFormat="1" applyFont="1" applyFill="1"/>
    <xf numFmtId="0" fontId="1" fillId="3" borderId="0" xfId="0" applyFont="1" applyFill="1" applyAlignment="1">
      <alignment horizontal="center"/>
    </xf>
    <xf numFmtId="164" fontId="5" fillId="3" borderId="0" xfId="0" applyNumberFormat="1" applyFont="1" applyFill="1"/>
    <xf numFmtId="165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64" fontId="2" fillId="3" borderId="0" xfId="0" applyNumberFormat="1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61D7-7C8B-D44F-A519-6A7A61B10A5A}">
  <dimension ref="A1:M12"/>
  <sheetViews>
    <sheetView tabSelected="1" zoomScaleNormal="150" zoomScaleSheetLayoutView="100" workbookViewId="0">
      <selection activeCell="A17" sqref="A17"/>
    </sheetView>
  </sheetViews>
  <sheetFormatPr baseColWidth="10" defaultColWidth="8.83203125" defaultRowHeight="15" x14ac:dyDescent="0.2"/>
  <cols>
    <col min="1" max="1" width="43.33203125" customWidth="1"/>
    <col min="2" max="6" width="9.83203125" customWidth="1"/>
    <col min="7" max="7" width="2.33203125" customWidth="1"/>
    <col min="8" max="12" width="9.83203125" customWidth="1"/>
    <col min="13" max="13" width="10.6640625" bestFit="1" customWidth="1"/>
  </cols>
  <sheetData>
    <row r="1" spans="1:13" x14ac:dyDescent="0.2">
      <c r="B1" s="25" t="s">
        <v>113</v>
      </c>
      <c r="C1" s="25"/>
      <c r="D1" s="25"/>
      <c r="E1" s="25"/>
      <c r="F1" s="25"/>
      <c r="G1" s="12"/>
      <c r="H1" s="25" t="s">
        <v>114</v>
      </c>
      <c r="I1" s="25"/>
      <c r="J1" s="25"/>
      <c r="K1" s="25"/>
      <c r="L1" s="25"/>
    </row>
    <row r="2" spans="1:13" x14ac:dyDescent="0.2">
      <c r="A2" s="8" t="s">
        <v>112</v>
      </c>
      <c r="B2" s="12">
        <v>2023</v>
      </c>
      <c r="C2" s="12">
        <v>2024</v>
      </c>
      <c r="D2" s="12">
        <v>2025</v>
      </c>
      <c r="E2" s="12">
        <v>2026</v>
      </c>
      <c r="F2" s="12">
        <v>2027</v>
      </c>
      <c r="G2" s="12"/>
      <c r="H2" s="16">
        <v>2023</v>
      </c>
      <c r="I2" s="16">
        <v>2024</v>
      </c>
      <c r="J2" s="16">
        <v>2025</v>
      </c>
      <c r="K2" s="16">
        <v>2026</v>
      </c>
      <c r="L2" s="16">
        <v>2027</v>
      </c>
      <c r="M2" s="20" t="s">
        <v>118</v>
      </c>
    </row>
    <row r="3" spans="1:13" x14ac:dyDescent="0.2">
      <c r="A3" t="s">
        <v>115</v>
      </c>
      <c r="B3" s="13">
        <f>'recurring operational costs'!$E$98</f>
        <v>394520.88</v>
      </c>
      <c r="C3" s="13">
        <f>'recurring operational costs'!$E$98</f>
        <v>394520.88</v>
      </c>
      <c r="D3" s="13">
        <f>'recurring operational costs'!$E$98</f>
        <v>394520.88</v>
      </c>
      <c r="E3" s="13">
        <f>'recurring operational costs'!$E$98</f>
        <v>394520.88</v>
      </c>
      <c r="F3" s="13">
        <f>'recurring operational costs'!$E$98</f>
        <v>394520.88</v>
      </c>
      <c r="H3" s="17">
        <f>B3</f>
        <v>394520.88</v>
      </c>
      <c r="I3" s="17">
        <f>C3*(1+$B$8)</f>
        <v>418192.13280000002</v>
      </c>
      <c r="J3" s="17">
        <f>D3*(1+$B$8)^2</f>
        <v>443283.66076800006</v>
      </c>
      <c r="K3" s="17">
        <f>E3*(1+$B$8)^3</f>
        <v>469880.6804140801</v>
      </c>
      <c r="L3" s="17">
        <f>F3*(1+$B$8)^4</f>
        <v>498073.52123892494</v>
      </c>
      <c r="M3" s="24">
        <f>SUM(H3:L3)</f>
        <v>2223950.8752210052</v>
      </c>
    </row>
    <row r="4" spans="1:13" x14ac:dyDescent="0.2">
      <c r="A4" t="s">
        <v>116</v>
      </c>
      <c r="B4" s="13">
        <f>0.25 * evaluation!$E$21</f>
        <v>26728</v>
      </c>
      <c r="C4" s="13">
        <f>0.5 * evaluation!$E$21</f>
        <v>53456</v>
      </c>
      <c r="D4" s="13">
        <f>0.25 * evaluation!$E$21</f>
        <v>26728</v>
      </c>
      <c r="E4" s="13"/>
      <c r="F4" s="13"/>
      <c r="H4" s="17">
        <f t="shared" ref="H4:H5" si="0">B4</f>
        <v>26728</v>
      </c>
      <c r="I4" s="17">
        <f>C4*(1+$B$8)</f>
        <v>56663.360000000001</v>
      </c>
      <c r="J4" s="17">
        <f>D4*(1+$B$8)^2</f>
        <v>30031.580800000003</v>
      </c>
      <c r="K4" s="18"/>
      <c r="L4" s="18"/>
      <c r="M4" s="24">
        <f>SUM(H4:L4)</f>
        <v>113422.94080000001</v>
      </c>
    </row>
    <row r="5" spans="1:13" x14ac:dyDescent="0.2">
      <c r="A5" t="s">
        <v>122</v>
      </c>
      <c r="B5" s="13">
        <f>0.9*'rice and another implementer'!$D$9</f>
        <v>13950</v>
      </c>
      <c r="C5" s="13">
        <f>'rice and another implementer'!$D$9</f>
        <v>15500</v>
      </c>
      <c r="D5" s="13">
        <f>'rice and another implementer'!$D$9</f>
        <v>15500</v>
      </c>
      <c r="E5" s="13">
        <f>'rice and another implementer'!$D$9</f>
        <v>15500</v>
      </c>
      <c r="F5" s="13">
        <f>'rice and another implementer'!$D$9</f>
        <v>15500</v>
      </c>
      <c r="H5" s="17">
        <f t="shared" si="0"/>
        <v>13950</v>
      </c>
      <c r="I5" s="17">
        <f>C5*(1+$B$8)</f>
        <v>16430</v>
      </c>
      <c r="J5" s="17">
        <f>D5*(1+$B$8)^2</f>
        <v>17415.800000000003</v>
      </c>
      <c r="K5" s="17">
        <f>E5*(1+$B$8)^3</f>
        <v>18460.748000000003</v>
      </c>
      <c r="L5" s="17">
        <f>F5*(1+$B$8)^4</f>
        <v>19568.392880000003</v>
      </c>
      <c r="M5" s="24">
        <f>SUM(H5:L5)</f>
        <v>85824.940880000009</v>
      </c>
    </row>
    <row r="6" spans="1:13" x14ac:dyDescent="0.2">
      <c r="A6" s="8" t="s">
        <v>107</v>
      </c>
      <c r="H6" s="19">
        <f>SUM(H3:H5)</f>
        <v>435198.88</v>
      </c>
      <c r="I6" s="19">
        <f t="shared" ref="I6:L6" si="1">SUM(I3:I5)</f>
        <v>491285.49280000001</v>
      </c>
      <c r="J6" s="19">
        <f t="shared" si="1"/>
        <v>490731.04156800004</v>
      </c>
      <c r="K6" s="19">
        <f t="shared" si="1"/>
        <v>488341.42841408012</v>
      </c>
      <c r="L6" s="19">
        <f t="shared" si="1"/>
        <v>517641.91411892493</v>
      </c>
      <c r="M6" s="21">
        <f>SUM(H6:L6)</f>
        <v>2423198.7569010053</v>
      </c>
    </row>
    <row r="8" spans="1:13" x14ac:dyDescent="0.2">
      <c r="A8" s="14" t="s">
        <v>117</v>
      </c>
      <c r="B8" s="15">
        <v>0.06</v>
      </c>
    </row>
    <row r="9" spans="1:13" x14ac:dyDescent="0.2">
      <c r="A9" s="14" t="s">
        <v>120</v>
      </c>
      <c r="B9">
        <v>1.2999999999999999E-2</v>
      </c>
      <c r="C9" s="23">
        <f>1/B9</f>
        <v>76.92307692307692</v>
      </c>
    </row>
    <row r="11" spans="1:13" x14ac:dyDescent="0.2">
      <c r="A11" t="s">
        <v>121</v>
      </c>
      <c r="B11">
        <v>13.4</v>
      </c>
      <c r="C11">
        <v>13.4</v>
      </c>
      <c r="D11">
        <v>13.4</v>
      </c>
      <c r="E11">
        <v>13.4</v>
      </c>
      <c r="F11">
        <v>13.4</v>
      </c>
    </row>
    <row r="12" spans="1:13" x14ac:dyDescent="0.2">
      <c r="A12" t="s">
        <v>119</v>
      </c>
      <c r="B12" s="13">
        <f>B3/(B11*12)</f>
        <v>2453.4880597014926</v>
      </c>
      <c r="C12" s="13">
        <f t="shared" ref="C12:F12" si="2">C3/(C11*12)</f>
        <v>2453.4880597014926</v>
      </c>
      <c r="D12" s="13">
        <f t="shared" si="2"/>
        <v>2453.4880597014926</v>
      </c>
      <c r="E12" s="13">
        <f t="shared" si="2"/>
        <v>2453.4880597014926</v>
      </c>
      <c r="F12" s="13">
        <f t="shared" si="2"/>
        <v>2453.4880597014926</v>
      </c>
    </row>
  </sheetData>
  <mergeCells count="2">
    <mergeCell ref="B1:F1"/>
    <mergeCell ref="H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A1A82-471E-45BE-9602-21E314A8CF4C}">
  <dimension ref="A1:E98"/>
  <sheetViews>
    <sheetView workbookViewId="0">
      <pane xSplit="1" ySplit="1" topLeftCell="B72" activePane="bottomRight" state="frozen"/>
      <selection pane="topRight" activeCell="B1" sqref="B1"/>
      <selection pane="bottomLeft" activeCell="A2" sqref="A2"/>
      <selection pane="bottomRight" activeCell="E98" sqref="E98"/>
    </sheetView>
  </sheetViews>
  <sheetFormatPr baseColWidth="10" defaultColWidth="12.1640625" defaultRowHeight="15" x14ac:dyDescent="0.2"/>
  <cols>
    <col min="1" max="1" width="34.5" style="1" customWidth="1"/>
    <col min="2" max="16384" width="12.1640625" style="1"/>
  </cols>
  <sheetData>
    <row r="1" spans="1:5" ht="48" x14ac:dyDescent="0.2">
      <c r="B1" s="1" t="s">
        <v>2</v>
      </c>
      <c r="C1" s="1" t="s">
        <v>6</v>
      </c>
      <c r="D1" s="1" t="s">
        <v>0</v>
      </c>
      <c r="E1" s="1" t="s">
        <v>77</v>
      </c>
    </row>
    <row r="2" spans="1:5" ht="16" x14ac:dyDescent="0.2">
      <c r="A2" s="2" t="s">
        <v>59</v>
      </c>
    </row>
    <row r="3" spans="1:5" ht="16" x14ac:dyDescent="0.2">
      <c r="A3" s="6" t="s">
        <v>1</v>
      </c>
      <c r="B3" s="1">
        <v>35</v>
      </c>
      <c r="C3" s="1">
        <v>17</v>
      </c>
      <c r="D3" s="1">
        <v>12</v>
      </c>
      <c r="E3" s="1">
        <f>B3*C3*D3</f>
        <v>7140</v>
      </c>
    </row>
    <row r="4" spans="1:5" ht="16" x14ac:dyDescent="0.2">
      <c r="A4" s="6" t="s">
        <v>3</v>
      </c>
      <c r="B4" s="1">
        <v>25</v>
      </c>
      <c r="C4" s="1">
        <v>1</v>
      </c>
      <c r="D4" s="1">
        <v>12</v>
      </c>
      <c r="E4" s="1">
        <f t="shared" ref="E4:E18" si="0">B4*C4*D4</f>
        <v>300</v>
      </c>
    </row>
    <row r="5" spans="1:5" ht="16" x14ac:dyDescent="0.2">
      <c r="A5" s="6" t="s">
        <v>4</v>
      </c>
      <c r="B5" s="1">
        <v>20</v>
      </c>
      <c r="C5" s="1">
        <v>3</v>
      </c>
      <c r="D5" s="1">
        <v>12</v>
      </c>
      <c r="E5" s="1">
        <f t="shared" si="0"/>
        <v>720</v>
      </c>
    </row>
    <row r="6" spans="1:5" ht="16" x14ac:dyDescent="0.2">
      <c r="A6" s="6" t="s">
        <v>5</v>
      </c>
      <c r="B6" s="1">
        <v>22</v>
      </c>
      <c r="C6" s="1">
        <v>5</v>
      </c>
      <c r="D6" s="1">
        <v>12</v>
      </c>
      <c r="E6" s="1">
        <f t="shared" si="0"/>
        <v>1320</v>
      </c>
    </row>
    <row r="7" spans="1:5" ht="16" x14ac:dyDescent="0.2">
      <c r="A7" s="6" t="s">
        <v>7</v>
      </c>
      <c r="B7" s="1">
        <v>40</v>
      </c>
      <c r="C7" s="1">
        <v>1</v>
      </c>
      <c r="D7" s="1">
        <v>12</v>
      </c>
      <c r="E7" s="1">
        <f t="shared" si="0"/>
        <v>480</v>
      </c>
    </row>
    <row r="8" spans="1:5" ht="16" x14ac:dyDescent="0.2">
      <c r="A8" s="6" t="s">
        <v>8</v>
      </c>
      <c r="B8" s="1">
        <v>50</v>
      </c>
      <c r="C8" s="1">
        <v>1</v>
      </c>
      <c r="D8" s="1">
        <v>12</v>
      </c>
      <c r="E8" s="1">
        <f t="shared" si="0"/>
        <v>600</v>
      </c>
    </row>
    <row r="9" spans="1:5" ht="16" x14ac:dyDescent="0.2">
      <c r="A9" s="6" t="s">
        <v>9</v>
      </c>
      <c r="B9" s="1">
        <v>115</v>
      </c>
      <c r="C9" s="1">
        <v>1</v>
      </c>
      <c r="D9" s="1">
        <v>12</v>
      </c>
      <c r="E9" s="1">
        <f t="shared" si="0"/>
        <v>1380</v>
      </c>
    </row>
    <row r="10" spans="1:5" ht="16" x14ac:dyDescent="0.2">
      <c r="A10" s="6" t="s">
        <v>10</v>
      </c>
      <c r="B10" s="1">
        <v>100</v>
      </c>
      <c r="C10" s="1">
        <v>1</v>
      </c>
      <c r="D10" s="1">
        <v>12</v>
      </c>
      <c r="E10" s="1">
        <f t="shared" si="0"/>
        <v>1200</v>
      </c>
    </row>
    <row r="11" spans="1:5" ht="16" x14ac:dyDescent="0.2">
      <c r="A11" s="6" t="s">
        <v>10</v>
      </c>
      <c r="B11" s="1">
        <v>90</v>
      </c>
      <c r="C11" s="1">
        <v>2</v>
      </c>
      <c r="D11" s="1">
        <v>12</v>
      </c>
      <c r="E11" s="1">
        <f t="shared" si="0"/>
        <v>2160</v>
      </c>
    </row>
    <row r="12" spans="1:5" ht="16" x14ac:dyDescent="0.2">
      <c r="A12" s="6" t="s">
        <v>83</v>
      </c>
      <c r="B12" s="1">
        <v>200</v>
      </c>
      <c r="C12" s="1">
        <v>1</v>
      </c>
      <c r="D12" s="1">
        <v>12</v>
      </c>
      <c r="E12" s="1">
        <f t="shared" si="0"/>
        <v>2400</v>
      </c>
    </row>
    <row r="13" spans="1:5" ht="16" x14ac:dyDescent="0.2">
      <c r="A13" s="6" t="s">
        <v>84</v>
      </c>
      <c r="B13" s="1">
        <v>20</v>
      </c>
      <c r="C13" s="1">
        <v>1</v>
      </c>
      <c r="D13" s="1">
        <v>12</v>
      </c>
      <c r="E13" s="1">
        <f t="shared" si="0"/>
        <v>240</v>
      </c>
    </row>
    <row r="14" spans="1:5" ht="16" x14ac:dyDescent="0.2">
      <c r="A14" s="6" t="s">
        <v>85</v>
      </c>
      <c r="B14" s="1">
        <v>12</v>
      </c>
      <c r="C14" s="1">
        <v>1</v>
      </c>
      <c r="D14" s="1">
        <v>12</v>
      </c>
      <c r="E14" s="1">
        <f t="shared" si="0"/>
        <v>144</v>
      </c>
    </row>
    <row r="15" spans="1:5" ht="16" x14ac:dyDescent="0.2">
      <c r="A15" s="6" t="s">
        <v>20</v>
      </c>
      <c r="B15" s="1">
        <v>50</v>
      </c>
      <c r="C15" s="1">
        <v>1</v>
      </c>
      <c r="D15" s="1">
        <v>12</v>
      </c>
      <c r="E15" s="1">
        <f t="shared" si="0"/>
        <v>600</v>
      </c>
    </row>
    <row r="16" spans="1:5" ht="16" x14ac:dyDescent="0.2">
      <c r="A16" s="6" t="s">
        <v>86</v>
      </c>
      <c r="B16" s="1">
        <v>50</v>
      </c>
      <c r="C16" s="1">
        <v>2</v>
      </c>
      <c r="D16" s="1">
        <v>12</v>
      </c>
      <c r="E16" s="1">
        <f t="shared" si="0"/>
        <v>1200</v>
      </c>
    </row>
    <row r="17" spans="1:5" ht="16" x14ac:dyDescent="0.2">
      <c r="A17" s="6" t="s">
        <v>60</v>
      </c>
      <c r="B17" s="1">
        <v>2</v>
      </c>
      <c r="C17" s="1">
        <v>35</v>
      </c>
      <c r="D17" s="1">
        <v>12</v>
      </c>
      <c r="E17" s="1">
        <f t="shared" si="0"/>
        <v>840</v>
      </c>
    </row>
    <row r="18" spans="1:5" ht="16" x14ac:dyDescent="0.2">
      <c r="A18" s="6" t="s">
        <v>62</v>
      </c>
      <c r="B18" s="1">
        <v>1</v>
      </c>
      <c r="C18" s="1">
        <v>26</v>
      </c>
      <c r="D18" s="1">
        <v>12</v>
      </c>
      <c r="E18" s="1">
        <f t="shared" si="0"/>
        <v>312</v>
      </c>
    </row>
    <row r="19" spans="1:5" ht="16" x14ac:dyDescent="0.2">
      <c r="A19" s="6" t="s">
        <v>66</v>
      </c>
      <c r="B19" s="1">
        <v>0.83</v>
      </c>
      <c r="C19" s="1">
        <v>35</v>
      </c>
      <c r="D19" s="1">
        <v>12</v>
      </c>
      <c r="E19" s="1">
        <f>B19*C19*D19</f>
        <v>348.59999999999997</v>
      </c>
    </row>
    <row r="20" spans="1:5" ht="16" x14ac:dyDescent="0.2">
      <c r="A20" s="6" t="s">
        <v>90</v>
      </c>
      <c r="B20" s="1">
        <v>10</v>
      </c>
      <c r="C20" s="1">
        <v>3</v>
      </c>
      <c r="D20" s="1">
        <v>12</v>
      </c>
      <c r="E20" s="1">
        <f>B20*C20*D20</f>
        <v>360</v>
      </c>
    </row>
    <row r="21" spans="1:5" ht="16" x14ac:dyDescent="0.2">
      <c r="A21" s="3" t="s">
        <v>19</v>
      </c>
      <c r="E21" s="1">
        <f>SUM(E3:E20)</f>
        <v>21744.6</v>
      </c>
    </row>
    <row r="23" spans="1:5" ht="16" x14ac:dyDescent="0.2">
      <c r="A23" s="2" t="s">
        <v>63</v>
      </c>
    </row>
    <row r="24" spans="1:5" ht="16" x14ac:dyDescent="0.2">
      <c r="A24" s="6" t="s">
        <v>11</v>
      </c>
      <c r="B24" s="1">
        <v>20</v>
      </c>
      <c r="C24" s="1">
        <v>1</v>
      </c>
      <c r="D24" s="1">
        <v>12</v>
      </c>
      <c r="E24" s="1">
        <f>B24*C24*D24</f>
        <v>240</v>
      </c>
    </row>
    <row r="25" spans="1:5" ht="16" x14ac:dyDescent="0.2">
      <c r="A25" s="6" t="s">
        <v>12</v>
      </c>
      <c r="B25" s="1">
        <v>10</v>
      </c>
      <c r="C25" s="1">
        <v>1</v>
      </c>
      <c r="D25" s="1">
        <v>12</v>
      </c>
      <c r="E25" s="1">
        <f t="shared" ref="E25:E32" si="1">B25*C25*D25</f>
        <v>120</v>
      </c>
    </row>
    <row r="26" spans="1:5" ht="16" x14ac:dyDescent="0.2">
      <c r="A26" s="6" t="s">
        <v>13</v>
      </c>
      <c r="B26" s="1">
        <v>9</v>
      </c>
      <c r="C26" s="1">
        <v>6</v>
      </c>
      <c r="D26" s="1">
        <v>12</v>
      </c>
      <c r="E26" s="1">
        <f t="shared" si="1"/>
        <v>648</v>
      </c>
    </row>
    <row r="27" spans="1:5" ht="16" x14ac:dyDescent="0.2">
      <c r="A27" s="6" t="s">
        <v>14</v>
      </c>
      <c r="B27" s="1">
        <v>3</v>
      </c>
      <c r="C27" s="1">
        <v>8</v>
      </c>
      <c r="D27" s="1">
        <v>12</v>
      </c>
      <c r="E27" s="1">
        <f t="shared" si="1"/>
        <v>288</v>
      </c>
    </row>
    <row r="28" spans="1:5" ht="16" x14ac:dyDescent="0.2">
      <c r="A28" s="6" t="s">
        <v>87</v>
      </c>
      <c r="B28" s="1">
        <v>40</v>
      </c>
      <c r="C28" s="1">
        <v>1</v>
      </c>
      <c r="D28" s="1">
        <v>12</v>
      </c>
      <c r="E28" s="1">
        <f t="shared" si="1"/>
        <v>480</v>
      </c>
    </row>
    <row r="29" spans="1:5" ht="16" x14ac:dyDescent="0.2">
      <c r="A29" s="6" t="s">
        <v>61</v>
      </c>
      <c r="B29" s="1">
        <v>2</v>
      </c>
      <c r="C29" s="1">
        <v>2</v>
      </c>
      <c r="D29" s="1">
        <v>12</v>
      </c>
      <c r="E29" s="1">
        <f t="shared" si="1"/>
        <v>48</v>
      </c>
    </row>
    <row r="30" spans="1:5" ht="16" x14ac:dyDescent="0.2">
      <c r="A30" s="6" t="s">
        <v>88</v>
      </c>
      <c r="B30" s="1">
        <v>6</v>
      </c>
      <c r="C30" s="1">
        <v>1</v>
      </c>
      <c r="D30" s="1">
        <v>12</v>
      </c>
      <c r="E30" s="1">
        <f t="shared" si="1"/>
        <v>72</v>
      </c>
    </row>
    <row r="31" spans="1:5" ht="64" x14ac:dyDescent="0.2">
      <c r="A31" s="6" t="s">
        <v>65</v>
      </c>
      <c r="B31" s="1">
        <v>2</v>
      </c>
      <c r="C31" s="1">
        <v>1</v>
      </c>
      <c r="D31" s="1">
        <v>12</v>
      </c>
      <c r="E31" s="1">
        <f t="shared" si="1"/>
        <v>24</v>
      </c>
    </row>
    <row r="32" spans="1:5" ht="32" x14ac:dyDescent="0.2">
      <c r="A32" s="6" t="s">
        <v>64</v>
      </c>
      <c r="B32" s="1">
        <v>1</v>
      </c>
      <c r="C32" s="1">
        <v>1</v>
      </c>
      <c r="D32" s="1">
        <v>12</v>
      </c>
      <c r="E32" s="1">
        <f t="shared" si="1"/>
        <v>12</v>
      </c>
    </row>
    <row r="33" spans="1:5" ht="16" x14ac:dyDescent="0.2">
      <c r="A33" s="3" t="s">
        <v>19</v>
      </c>
      <c r="E33" s="1">
        <f>SUM(E24:E32)</f>
        <v>1932</v>
      </c>
    </row>
    <row r="35" spans="1:5" ht="16" x14ac:dyDescent="0.2">
      <c r="A35" s="2" t="s">
        <v>15</v>
      </c>
    </row>
    <row r="36" spans="1:5" ht="16" x14ac:dyDescent="0.2">
      <c r="A36" s="6" t="s">
        <v>16</v>
      </c>
      <c r="B36" s="1">
        <v>20</v>
      </c>
      <c r="C36" s="1">
        <v>2</v>
      </c>
      <c r="D36" s="1">
        <v>12</v>
      </c>
      <c r="E36" s="1">
        <f>B36*C36*D36</f>
        <v>480</v>
      </c>
    </row>
    <row r="37" spans="1:5" ht="16" x14ac:dyDescent="0.2">
      <c r="A37" s="6" t="s">
        <v>18</v>
      </c>
      <c r="B37" s="1">
        <v>20</v>
      </c>
      <c r="C37" s="1">
        <v>1</v>
      </c>
      <c r="D37" s="1">
        <v>12</v>
      </c>
      <c r="E37" s="1">
        <f t="shared" ref="E37:E39" si="2">B37*C37*D37</f>
        <v>240</v>
      </c>
    </row>
    <row r="38" spans="1:5" ht="16" x14ac:dyDescent="0.2">
      <c r="A38" s="6" t="s">
        <v>17</v>
      </c>
      <c r="B38" s="1">
        <v>25</v>
      </c>
      <c r="C38" s="1">
        <v>4</v>
      </c>
      <c r="D38" s="1">
        <v>12</v>
      </c>
      <c r="E38" s="1">
        <f t="shared" si="2"/>
        <v>1200</v>
      </c>
    </row>
    <row r="39" spans="1:5" ht="16" x14ac:dyDescent="0.2">
      <c r="A39" s="6" t="s">
        <v>58</v>
      </c>
      <c r="B39" s="1">
        <v>5</v>
      </c>
      <c r="C39" s="1">
        <v>1</v>
      </c>
      <c r="D39" s="1">
        <v>12</v>
      </c>
      <c r="E39" s="1">
        <f t="shared" si="2"/>
        <v>60</v>
      </c>
    </row>
    <row r="40" spans="1:5" ht="16" x14ac:dyDescent="0.2">
      <c r="A40" s="3" t="s">
        <v>19</v>
      </c>
      <c r="E40" s="1">
        <f>SUM(E36:E39)</f>
        <v>1980</v>
      </c>
    </row>
    <row r="42" spans="1:5" ht="16" x14ac:dyDescent="0.2">
      <c r="A42" s="2" t="s">
        <v>55</v>
      </c>
    </row>
    <row r="43" spans="1:5" x14ac:dyDescent="0.2">
      <c r="A43" s="4" t="s">
        <v>21</v>
      </c>
      <c r="B43" s="1">
        <v>0.1</v>
      </c>
      <c r="C43" s="1">
        <v>5</v>
      </c>
      <c r="D43" s="1">
        <v>12</v>
      </c>
      <c r="E43" s="1">
        <f>B43*C43*D43</f>
        <v>6</v>
      </c>
    </row>
    <row r="44" spans="1:5" x14ac:dyDescent="0.2">
      <c r="A44" s="4" t="s">
        <v>22</v>
      </c>
      <c r="B44" s="1">
        <v>0.5</v>
      </c>
      <c r="C44" s="1">
        <v>4</v>
      </c>
      <c r="D44" s="1">
        <v>12</v>
      </c>
      <c r="E44" s="1">
        <f t="shared" ref="E44:E71" si="3">B44*C44*D44</f>
        <v>24</v>
      </c>
    </row>
    <row r="45" spans="1:5" x14ac:dyDescent="0.2">
      <c r="A45" s="4" t="s">
        <v>26</v>
      </c>
      <c r="B45" s="1">
        <v>0.01</v>
      </c>
      <c r="C45" s="1">
        <v>500</v>
      </c>
      <c r="D45" s="1">
        <v>12</v>
      </c>
      <c r="E45" s="1">
        <f t="shared" si="3"/>
        <v>60</v>
      </c>
    </row>
    <row r="46" spans="1:5" x14ac:dyDescent="0.2">
      <c r="A46" s="4" t="s">
        <v>72</v>
      </c>
      <c r="B46" s="1">
        <v>0.13</v>
      </c>
      <c r="C46" s="1">
        <v>85</v>
      </c>
      <c r="D46" s="1">
        <v>12</v>
      </c>
      <c r="E46" s="1">
        <f t="shared" si="3"/>
        <v>132.60000000000002</v>
      </c>
    </row>
    <row r="47" spans="1:5" x14ac:dyDescent="0.2">
      <c r="A47" s="4" t="s">
        <v>73</v>
      </c>
      <c r="B47" s="1">
        <v>0.1</v>
      </c>
      <c r="C47" s="1">
        <v>4</v>
      </c>
      <c r="D47" s="1">
        <v>12</v>
      </c>
      <c r="E47" s="1">
        <f t="shared" si="3"/>
        <v>4.8000000000000007</v>
      </c>
    </row>
    <row r="48" spans="1:5" x14ac:dyDescent="0.2">
      <c r="A48" s="4" t="s">
        <v>33</v>
      </c>
      <c r="B48" s="1">
        <v>7.0000000000000007E-2</v>
      </c>
      <c r="C48" s="1">
        <v>30</v>
      </c>
      <c r="D48" s="1">
        <v>12</v>
      </c>
      <c r="E48" s="1">
        <f t="shared" si="3"/>
        <v>25.200000000000003</v>
      </c>
    </row>
    <row r="49" spans="1:5" x14ac:dyDescent="0.2">
      <c r="A49" s="4" t="s">
        <v>34</v>
      </c>
      <c r="B49" s="1">
        <v>0.02</v>
      </c>
      <c r="C49" s="1">
        <v>50</v>
      </c>
      <c r="D49" s="1">
        <v>12</v>
      </c>
      <c r="E49" s="1">
        <f t="shared" si="3"/>
        <v>12</v>
      </c>
    </row>
    <row r="50" spans="1:5" x14ac:dyDescent="0.2">
      <c r="A50" s="4" t="s">
        <v>35</v>
      </c>
      <c r="B50" s="1">
        <v>1.5</v>
      </c>
      <c r="C50" s="1">
        <v>1</v>
      </c>
      <c r="D50" s="1">
        <v>12</v>
      </c>
      <c r="E50" s="1">
        <f t="shared" si="3"/>
        <v>18</v>
      </c>
    </row>
    <row r="51" spans="1:5" x14ac:dyDescent="0.2">
      <c r="A51" s="4" t="s">
        <v>36</v>
      </c>
      <c r="B51" s="1">
        <v>0.3</v>
      </c>
      <c r="C51" s="1">
        <v>12</v>
      </c>
      <c r="D51" s="1">
        <v>12</v>
      </c>
      <c r="E51" s="1">
        <f t="shared" si="3"/>
        <v>43.199999999999996</v>
      </c>
    </row>
    <row r="52" spans="1:5" x14ac:dyDescent="0.2">
      <c r="A52" s="4" t="s">
        <v>56</v>
      </c>
      <c r="B52" s="1">
        <v>0.5</v>
      </c>
      <c r="C52" s="1">
        <v>3</v>
      </c>
      <c r="D52" s="1">
        <v>12</v>
      </c>
      <c r="E52" s="1">
        <f t="shared" si="3"/>
        <v>18</v>
      </c>
    </row>
    <row r="53" spans="1:5" x14ac:dyDescent="0.2">
      <c r="A53" s="4" t="s">
        <v>74</v>
      </c>
      <c r="B53" s="1">
        <v>0.1</v>
      </c>
      <c r="C53" s="1">
        <v>4</v>
      </c>
      <c r="D53" s="1">
        <v>12</v>
      </c>
      <c r="E53" s="1">
        <f t="shared" si="3"/>
        <v>4.8000000000000007</v>
      </c>
    </row>
    <row r="54" spans="1:5" x14ac:dyDescent="0.2">
      <c r="A54" s="4" t="s">
        <v>38</v>
      </c>
      <c r="B54" s="1">
        <v>0.15</v>
      </c>
      <c r="C54" s="1">
        <v>4</v>
      </c>
      <c r="D54" s="1">
        <v>12</v>
      </c>
      <c r="E54" s="1">
        <f t="shared" si="3"/>
        <v>7.1999999999999993</v>
      </c>
    </row>
    <row r="55" spans="1:5" x14ac:dyDescent="0.2">
      <c r="A55" s="4" t="s">
        <v>39</v>
      </c>
      <c r="B55" s="1">
        <v>0.1</v>
      </c>
      <c r="C55" s="1">
        <v>1</v>
      </c>
      <c r="D55" s="1">
        <v>12</v>
      </c>
      <c r="E55" s="1">
        <f t="shared" si="3"/>
        <v>1.2000000000000002</v>
      </c>
    </row>
    <row r="56" spans="1:5" x14ac:dyDescent="0.2">
      <c r="A56" s="4" t="s">
        <v>40</v>
      </c>
      <c r="B56" s="1">
        <v>0.5</v>
      </c>
      <c r="C56" s="1">
        <v>5</v>
      </c>
      <c r="D56" s="1">
        <v>12</v>
      </c>
      <c r="E56" s="1">
        <f t="shared" si="3"/>
        <v>30</v>
      </c>
    </row>
    <row r="57" spans="1:5" x14ac:dyDescent="0.2">
      <c r="A57" s="4" t="s">
        <v>41</v>
      </c>
      <c r="B57" s="1">
        <v>0.15</v>
      </c>
      <c r="C57" s="1">
        <v>1</v>
      </c>
      <c r="D57" s="1">
        <v>12</v>
      </c>
      <c r="E57" s="1">
        <f t="shared" si="3"/>
        <v>1.7999999999999998</v>
      </c>
    </row>
    <row r="58" spans="1:5" x14ac:dyDescent="0.2">
      <c r="A58" s="4" t="s">
        <v>43</v>
      </c>
      <c r="B58" s="1">
        <v>1.4999999999999999E-2</v>
      </c>
      <c r="C58" s="1">
        <v>50</v>
      </c>
      <c r="D58" s="1">
        <v>12</v>
      </c>
      <c r="E58" s="1">
        <f t="shared" si="3"/>
        <v>9</v>
      </c>
    </row>
    <row r="59" spans="1:5" x14ac:dyDescent="0.2">
      <c r="A59" s="4" t="s">
        <v>44</v>
      </c>
      <c r="B59" s="1">
        <v>0.1</v>
      </c>
      <c r="C59" s="1">
        <v>10</v>
      </c>
      <c r="D59" s="1">
        <v>12</v>
      </c>
      <c r="E59" s="1">
        <f t="shared" si="3"/>
        <v>12</v>
      </c>
    </row>
    <row r="60" spans="1:5" x14ac:dyDescent="0.2">
      <c r="A60" s="4" t="s">
        <v>45</v>
      </c>
      <c r="B60" s="1">
        <v>0.25</v>
      </c>
      <c r="C60" s="1">
        <v>5</v>
      </c>
      <c r="D60" s="1">
        <v>12</v>
      </c>
      <c r="E60" s="1">
        <f t="shared" si="3"/>
        <v>15</v>
      </c>
    </row>
    <row r="61" spans="1:5" x14ac:dyDescent="0.2">
      <c r="A61" s="4" t="s">
        <v>79</v>
      </c>
      <c r="B61" s="1">
        <v>0.4</v>
      </c>
      <c r="C61" s="1">
        <v>2</v>
      </c>
      <c r="D61" s="1">
        <v>12</v>
      </c>
      <c r="E61" s="1">
        <f t="shared" si="3"/>
        <v>9.6000000000000014</v>
      </c>
    </row>
    <row r="62" spans="1:5" x14ac:dyDescent="0.2">
      <c r="A62" s="4" t="s">
        <v>46</v>
      </c>
      <c r="B62" s="1">
        <v>0.15</v>
      </c>
      <c r="C62" s="1">
        <v>4</v>
      </c>
      <c r="D62" s="1">
        <v>12</v>
      </c>
      <c r="E62" s="1">
        <f t="shared" si="3"/>
        <v>7.1999999999999993</v>
      </c>
    </row>
    <row r="63" spans="1:5" x14ac:dyDescent="0.2">
      <c r="A63" s="4" t="s">
        <v>47</v>
      </c>
      <c r="B63" s="1">
        <v>0.02</v>
      </c>
      <c r="C63" s="1">
        <v>60</v>
      </c>
      <c r="D63" s="1">
        <v>12</v>
      </c>
      <c r="E63" s="1">
        <f t="shared" si="3"/>
        <v>14.399999999999999</v>
      </c>
    </row>
    <row r="64" spans="1:5" x14ac:dyDescent="0.2">
      <c r="A64" s="4" t="s">
        <v>48</v>
      </c>
      <c r="B64" s="1">
        <v>0.1</v>
      </c>
      <c r="C64" s="1">
        <v>10</v>
      </c>
      <c r="D64" s="1">
        <v>12</v>
      </c>
      <c r="E64" s="1">
        <f t="shared" si="3"/>
        <v>12</v>
      </c>
    </row>
    <row r="65" spans="1:5" x14ac:dyDescent="0.2">
      <c r="A65" s="4" t="s">
        <v>49</v>
      </c>
      <c r="B65" s="1">
        <v>0.05</v>
      </c>
      <c r="C65" s="1">
        <v>5</v>
      </c>
      <c r="D65" s="1">
        <v>12</v>
      </c>
      <c r="E65" s="1">
        <f t="shared" si="3"/>
        <v>3</v>
      </c>
    </row>
    <row r="66" spans="1:5" x14ac:dyDescent="0.2">
      <c r="A66" s="4" t="s">
        <v>51</v>
      </c>
      <c r="B66" s="1">
        <v>0.2</v>
      </c>
      <c r="C66" s="1">
        <v>1</v>
      </c>
      <c r="D66" s="1">
        <v>12</v>
      </c>
      <c r="E66" s="1">
        <f t="shared" si="3"/>
        <v>2.4000000000000004</v>
      </c>
    </row>
    <row r="67" spans="1:5" x14ac:dyDescent="0.2">
      <c r="A67" s="4" t="s">
        <v>52</v>
      </c>
      <c r="B67" s="1">
        <v>0.4</v>
      </c>
      <c r="C67" s="1">
        <v>1</v>
      </c>
      <c r="D67" s="1">
        <v>12</v>
      </c>
      <c r="E67" s="1">
        <f t="shared" si="3"/>
        <v>4.8000000000000007</v>
      </c>
    </row>
    <row r="68" spans="1:5" x14ac:dyDescent="0.2">
      <c r="A68" s="4" t="s">
        <v>53</v>
      </c>
      <c r="B68" s="1">
        <v>0.05</v>
      </c>
      <c r="C68" s="1">
        <v>2</v>
      </c>
      <c r="D68" s="1">
        <v>12</v>
      </c>
      <c r="E68" s="1">
        <f t="shared" si="3"/>
        <v>1.2000000000000002</v>
      </c>
    </row>
    <row r="69" spans="1:5" x14ac:dyDescent="0.2">
      <c r="A69" s="4" t="s">
        <v>54</v>
      </c>
      <c r="B69" s="1">
        <v>0.18</v>
      </c>
      <c r="C69" s="1">
        <v>4</v>
      </c>
      <c r="D69" s="1">
        <v>12</v>
      </c>
      <c r="E69" s="1">
        <f t="shared" si="3"/>
        <v>8.64</v>
      </c>
    </row>
    <row r="70" spans="1:5" x14ac:dyDescent="0.2">
      <c r="A70" s="4" t="s">
        <v>76</v>
      </c>
      <c r="B70" s="1">
        <v>0.8</v>
      </c>
      <c r="C70" s="1">
        <v>0.2</v>
      </c>
      <c r="D70" s="1">
        <v>12</v>
      </c>
      <c r="E70" s="1">
        <f t="shared" si="3"/>
        <v>1.9200000000000004</v>
      </c>
    </row>
    <row r="71" spans="1:5" x14ac:dyDescent="0.2">
      <c r="A71" s="4" t="s">
        <v>78</v>
      </c>
      <c r="B71" s="1">
        <v>10</v>
      </c>
      <c r="C71" s="1">
        <v>1</v>
      </c>
      <c r="D71" s="1">
        <v>12</v>
      </c>
      <c r="E71" s="1">
        <f t="shared" si="3"/>
        <v>120</v>
      </c>
    </row>
    <row r="72" spans="1:5" x14ac:dyDescent="0.2">
      <c r="A72" s="7" t="s">
        <v>19</v>
      </c>
      <c r="E72" s="1">
        <f>SUM(E43:E71)</f>
        <v>609.96</v>
      </c>
    </row>
    <row r="74" spans="1:5" ht="16" x14ac:dyDescent="0.2">
      <c r="A74" s="2" t="s">
        <v>57</v>
      </c>
    </row>
    <row r="75" spans="1:5" x14ac:dyDescent="0.2">
      <c r="A75" s="5" t="s">
        <v>24</v>
      </c>
      <c r="B75" s="1">
        <v>0.25</v>
      </c>
      <c r="C75" s="1">
        <v>50</v>
      </c>
      <c r="D75" s="1">
        <v>12</v>
      </c>
      <c r="E75" s="1">
        <f>B75*C75*D75</f>
        <v>150</v>
      </c>
    </row>
    <row r="76" spans="1:5" x14ac:dyDescent="0.2">
      <c r="A76" s="5" t="s">
        <v>70</v>
      </c>
      <c r="B76" s="1">
        <v>2.5</v>
      </c>
      <c r="C76" s="1">
        <v>8</v>
      </c>
      <c r="D76" s="1">
        <v>12</v>
      </c>
      <c r="E76" s="1">
        <f t="shared" ref="E76:E94" si="4">B76*C76*D76</f>
        <v>240</v>
      </c>
    </row>
    <row r="77" spans="1:5" x14ac:dyDescent="0.2">
      <c r="A77" s="4" t="s">
        <v>75</v>
      </c>
      <c r="B77" s="1">
        <v>0.1</v>
      </c>
      <c r="C77" s="1">
        <v>42</v>
      </c>
      <c r="D77" s="1">
        <v>12</v>
      </c>
      <c r="E77" s="1">
        <f>B77*C77*D77</f>
        <v>50.400000000000006</v>
      </c>
    </row>
    <row r="78" spans="1:5" x14ac:dyDescent="0.2">
      <c r="A78" s="4" t="s">
        <v>23</v>
      </c>
      <c r="B78" s="1">
        <v>7.0000000000000007E-2</v>
      </c>
      <c r="C78" s="1">
        <v>15</v>
      </c>
      <c r="D78" s="1">
        <v>12</v>
      </c>
      <c r="E78" s="1">
        <f t="shared" si="4"/>
        <v>12.600000000000001</v>
      </c>
    </row>
    <row r="79" spans="1:5" x14ac:dyDescent="0.2">
      <c r="A79" s="5" t="s">
        <v>25</v>
      </c>
      <c r="B79" s="1">
        <v>0.16</v>
      </c>
      <c r="C79" s="1">
        <v>50</v>
      </c>
      <c r="D79" s="1">
        <v>12</v>
      </c>
      <c r="E79" s="1">
        <f t="shared" si="4"/>
        <v>96</v>
      </c>
    </row>
    <row r="80" spans="1:5" x14ac:dyDescent="0.2">
      <c r="A80" s="5" t="s">
        <v>69</v>
      </c>
      <c r="B80" s="1">
        <v>0.45</v>
      </c>
      <c r="C80" s="1">
        <v>8</v>
      </c>
      <c r="D80" s="1">
        <v>12</v>
      </c>
      <c r="E80" s="1">
        <f t="shared" si="4"/>
        <v>43.2</v>
      </c>
    </row>
    <row r="81" spans="1:5" x14ac:dyDescent="0.2">
      <c r="A81" s="5" t="s">
        <v>27</v>
      </c>
      <c r="B81" s="1">
        <v>0.6</v>
      </c>
      <c r="C81" s="1">
        <v>50</v>
      </c>
      <c r="D81" s="1">
        <v>12</v>
      </c>
      <c r="E81" s="1">
        <f t="shared" si="4"/>
        <v>360</v>
      </c>
    </row>
    <row r="82" spans="1:5" x14ac:dyDescent="0.2">
      <c r="A82" s="5" t="s">
        <v>28</v>
      </c>
      <c r="B82" s="1">
        <v>1.4999999999999999E-2</v>
      </c>
      <c r="C82" s="1">
        <v>50</v>
      </c>
      <c r="D82" s="1">
        <v>12</v>
      </c>
      <c r="E82" s="1">
        <f t="shared" si="4"/>
        <v>9</v>
      </c>
    </row>
    <row r="83" spans="1:5" x14ac:dyDescent="0.2">
      <c r="A83" s="5" t="s">
        <v>29</v>
      </c>
      <c r="B83" s="1">
        <v>0.05</v>
      </c>
      <c r="C83" s="1">
        <v>50</v>
      </c>
      <c r="D83" s="1">
        <v>12</v>
      </c>
      <c r="E83" s="1">
        <f t="shared" si="4"/>
        <v>30</v>
      </c>
    </row>
    <row r="84" spans="1:5" x14ac:dyDescent="0.2">
      <c r="A84" s="5" t="s">
        <v>30</v>
      </c>
      <c r="B84" s="1">
        <v>0.16</v>
      </c>
      <c r="C84" s="1">
        <v>50</v>
      </c>
      <c r="D84" s="1">
        <v>12</v>
      </c>
      <c r="E84" s="1">
        <f t="shared" si="4"/>
        <v>96</v>
      </c>
    </row>
    <row r="85" spans="1:5" x14ac:dyDescent="0.2">
      <c r="A85" s="5" t="s">
        <v>31</v>
      </c>
      <c r="B85" s="1">
        <v>0.1</v>
      </c>
      <c r="C85" s="1">
        <v>50</v>
      </c>
      <c r="D85" s="1">
        <v>12</v>
      </c>
      <c r="E85" s="1">
        <f t="shared" si="4"/>
        <v>60</v>
      </c>
    </row>
    <row r="86" spans="1:5" x14ac:dyDescent="0.2">
      <c r="A86" s="4" t="s">
        <v>42</v>
      </c>
      <c r="B86" s="1">
        <v>0.2</v>
      </c>
      <c r="C86" s="1">
        <v>5</v>
      </c>
      <c r="D86" s="1">
        <v>12</v>
      </c>
      <c r="E86" s="1">
        <f t="shared" si="4"/>
        <v>12</v>
      </c>
    </row>
    <row r="87" spans="1:5" x14ac:dyDescent="0.2">
      <c r="A87" s="4" t="s">
        <v>50</v>
      </c>
      <c r="B87" s="1">
        <v>0.1</v>
      </c>
      <c r="C87" s="1">
        <v>5</v>
      </c>
      <c r="D87" s="1">
        <v>12</v>
      </c>
      <c r="E87" s="1">
        <f t="shared" si="4"/>
        <v>6</v>
      </c>
    </row>
    <row r="88" spans="1:5" x14ac:dyDescent="0.2">
      <c r="A88" s="5" t="s">
        <v>68</v>
      </c>
      <c r="B88" s="1">
        <v>0.2</v>
      </c>
      <c r="C88" s="1">
        <v>50</v>
      </c>
      <c r="D88" s="1">
        <v>12</v>
      </c>
      <c r="E88" s="1">
        <f t="shared" si="4"/>
        <v>120</v>
      </c>
    </row>
    <row r="89" spans="1:5" x14ac:dyDescent="0.2">
      <c r="A89" s="5" t="s">
        <v>32</v>
      </c>
      <c r="B89" s="1">
        <v>0.18</v>
      </c>
      <c r="C89" s="1">
        <v>100</v>
      </c>
      <c r="D89" s="1">
        <v>12</v>
      </c>
      <c r="E89" s="1">
        <f t="shared" si="4"/>
        <v>216</v>
      </c>
    </row>
    <row r="90" spans="1:5" x14ac:dyDescent="0.2">
      <c r="A90" s="5" t="s">
        <v>37</v>
      </c>
      <c r="B90" s="1">
        <v>0.01</v>
      </c>
      <c r="C90" s="1">
        <v>50</v>
      </c>
      <c r="D90" s="1">
        <v>12</v>
      </c>
      <c r="E90" s="1">
        <f t="shared" si="4"/>
        <v>6</v>
      </c>
    </row>
    <row r="91" spans="1:5" x14ac:dyDescent="0.2">
      <c r="A91" s="5" t="s">
        <v>80</v>
      </c>
      <c r="B91" s="1">
        <v>0.1</v>
      </c>
      <c r="C91" s="1">
        <v>100</v>
      </c>
      <c r="D91" s="1">
        <v>12</v>
      </c>
      <c r="E91" s="1">
        <f t="shared" si="4"/>
        <v>120</v>
      </c>
    </row>
    <row r="92" spans="1:5" x14ac:dyDescent="0.2">
      <c r="A92" s="5" t="s">
        <v>81</v>
      </c>
      <c r="B92" s="1">
        <v>0.05</v>
      </c>
      <c r="C92" s="1">
        <v>50</v>
      </c>
      <c r="D92" s="1">
        <v>12</v>
      </c>
      <c r="E92" s="1">
        <f t="shared" si="4"/>
        <v>30</v>
      </c>
    </row>
    <row r="93" spans="1:5" x14ac:dyDescent="0.2">
      <c r="A93" s="5" t="s">
        <v>89</v>
      </c>
      <c r="B93" s="1">
        <v>0.5</v>
      </c>
      <c r="C93" s="1">
        <v>400</v>
      </c>
      <c r="D93" s="1">
        <v>12</v>
      </c>
      <c r="E93" s="1">
        <f t="shared" si="4"/>
        <v>2400</v>
      </c>
    </row>
    <row r="94" spans="1:5" x14ac:dyDescent="0.2">
      <c r="A94" s="5" t="s">
        <v>67</v>
      </c>
      <c r="B94" s="1">
        <v>0.1</v>
      </c>
      <c r="C94" s="1">
        <v>20</v>
      </c>
      <c r="D94" s="1">
        <v>12</v>
      </c>
      <c r="E94" s="1">
        <f t="shared" si="4"/>
        <v>24</v>
      </c>
    </row>
    <row r="95" spans="1:5" ht="16" x14ac:dyDescent="0.2">
      <c r="A95" s="3" t="s">
        <v>19</v>
      </c>
      <c r="E95" s="1">
        <f>SUM(E75:E94)</f>
        <v>4081.2</v>
      </c>
    </row>
    <row r="96" spans="1:5" x14ac:dyDescent="0.2">
      <c r="A96" s="3"/>
    </row>
    <row r="97" spans="1:5" ht="16" x14ac:dyDescent="0.2">
      <c r="A97" s="1" t="s">
        <v>82</v>
      </c>
      <c r="E97" s="1">
        <f>SUM(E21+E33+E40+E72+E95)</f>
        <v>30347.759999999998</v>
      </c>
    </row>
    <row r="98" spans="1:5" ht="16" x14ac:dyDescent="0.2">
      <c r="A98" s="1" t="s">
        <v>71</v>
      </c>
      <c r="E98" s="22">
        <f>E97*1000*'Cover Page'!B9</f>
        <v>394520.88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27F4-4942-456F-A593-503889CB4358}">
  <dimension ref="A1:E21"/>
  <sheetViews>
    <sheetView workbookViewId="0">
      <selection activeCell="C1" sqref="C1"/>
    </sheetView>
  </sheetViews>
  <sheetFormatPr baseColWidth="10" defaultColWidth="8.83203125" defaultRowHeight="15" x14ac:dyDescent="0.2"/>
  <cols>
    <col min="1" max="1" width="29.83203125" customWidth="1"/>
    <col min="2" max="2" width="20.33203125" customWidth="1"/>
    <col min="3" max="3" width="11.1640625" customWidth="1"/>
    <col min="5" max="5" width="28.1640625" style="9" customWidth="1"/>
  </cols>
  <sheetData>
    <row r="1" spans="1:5" s="8" customFormat="1" ht="32" x14ac:dyDescent="0.2">
      <c r="A1" s="2"/>
      <c r="B1" s="2" t="s">
        <v>2</v>
      </c>
      <c r="C1" s="2" t="s">
        <v>6</v>
      </c>
      <c r="D1" s="2" t="s">
        <v>0</v>
      </c>
      <c r="E1" s="2" t="s">
        <v>77</v>
      </c>
    </row>
    <row r="2" spans="1:5" ht="16" x14ac:dyDescent="0.2">
      <c r="A2" s="2" t="s">
        <v>59</v>
      </c>
      <c r="B2" s="1"/>
      <c r="C2" s="1"/>
      <c r="D2" s="1"/>
      <c r="E2" s="1"/>
    </row>
    <row r="3" spans="1:5" ht="16" x14ac:dyDescent="0.2">
      <c r="A3" s="6" t="s">
        <v>91</v>
      </c>
      <c r="B3" s="1">
        <v>100</v>
      </c>
      <c r="C3" s="1">
        <v>1</v>
      </c>
      <c r="D3" s="1">
        <v>15</v>
      </c>
      <c r="E3" s="1">
        <f>B3*C3*D3</f>
        <v>1500</v>
      </c>
    </row>
    <row r="4" spans="1:5" ht="16" x14ac:dyDescent="0.2">
      <c r="A4" s="6" t="s">
        <v>103</v>
      </c>
      <c r="B4" s="1">
        <v>100</v>
      </c>
      <c r="C4" s="1">
        <v>1</v>
      </c>
      <c r="D4" s="1">
        <v>12</v>
      </c>
      <c r="E4" s="1">
        <f>B4*C4*D4</f>
        <v>1200</v>
      </c>
    </row>
    <row r="5" spans="1:5" ht="16" x14ac:dyDescent="0.2">
      <c r="A5" s="6" t="s">
        <v>93</v>
      </c>
      <c r="B5" s="1">
        <v>35</v>
      </c>
      <c r="C5" s="1">
        <v>6</v>
      </c>
      <c r="D5" s="1">
        <v>12</v>
      </c>
      <c r="E5" s="1">
        <f t="shared" ref="E5:E9" si="0">B5*C5*D5</f>
        <v>2520</v>
      </c>
    </row>
    <row r="6" spans="1:5" ht="32" x14ac:dyDescent="0.2">
      <c r="A6" s="6" t="s">
        <v>101</v>
      </c>
      <c r="B6" s="1">
        <v>35</v>
      </c>
      <c r="C6" s="1">
        <v>2</v>
      </c>
      <c r="D6" s="1">
        <v>12</v>
      </c>
      <c r="E6" s="1">
        <f t="shared" si="0"/>
        <v>840</v>
      </c>
    </row>
    <row r="7" spans="1:5" ht="16" x14ac:dyDescent="0.2">
      <c r="A7" s="6" t="s">
        <v>92</v>
      </c>
      <c r="B7" s="1">
        <v>40</v>
      </c>
      <c r="C7" s="1">
        <v>1</v>
      </c>
      <c r="D7" s="1">
        <v>12</v>
      </c>
      <c r="E7" s="1">
        <f t="shared" si="0"/>
        <v>480</v>
      </c>
    </row>
    <row r="8" spans="1:5" ht="16" x14ac:dyDescent="0.2">
      <c r="A8" s="6" t="s">
        <v>100</v>
      </c>
      <c r="B8" s="1">
        <v>10</v>
      </c>
      <c r="C8" s="1">
        <v>2</v>
      </c>
      <c r="D8" s="1">
        <v>12</v>
      </c>
      <c r="E8" s="1">
        <f t="shared" si="0"/>
        <v>240</v>
      </c>
    </row>
    <row r="9" spans="1:5" ht="16" x14ac:dyDescent="0.2">
      <c r="A9" s="6" t="s">
        <v>102</v>
      </c>
      <c r="B9" s="1">
        <v>5</v>
      </c>
      <c r="C9" s="1">
        <v>2</v>
      </c>
      <c r="D9" s="1">
        <v>12</v>
      </c>
      <c r="E9" s="1">
        <f t="shared" si="0"/>
        <v>120</v>
      </c>
    </row>
    <row r="10" spans="1:5" ht="16" x14ac:dyDescent="0.2">
      <c r="A10" s="6" t="s">
        <v>60</v>
      </c>
      <c r="B10" s="1"/>
      <c r="C10" s="1"/>
      <c r="D10" s="1"/>
      <c r="E10" s="1">
        <f>E9*0.1</f>
        <v>12</v>
      </c>
    </row>
    <row r="11" spans="1:5" ht="16" x14ac:dyDescent="0.2">
      <c r="A11" s="6" t="s">
        <v>62</v>
      </c>
      <c r="B11" s="1"/>
      <c r="C11" s="1"/>
      <c r="D11" s="1"/>
      <c r="E11" s="1">
        <f>E9*0.1</f>
        <v>12</v>
      </c>
    </row>
    <row r="12" spans="1:5" ht="16" x14ac:dyDescent="0.2">
      <c r="A12" s="6" t="s">
        <v>99</v>
      </c>
      <c r="B12" s="1">
        <v>20</v>
      </c>
      <c r="C12" s="1">
        <v>2</v>
      </c>
      <c r="D12" s="1">
        <v>12</v>
      </c>
      <c r="E12" s="9">
        <f>B12*C12*D12</f>
        <v>480</v>
      </c>
    </row>
    <row r="13" spans="1:5" ht="16" x14ac:dyDescent="0.2">
      <c r="A13" s="6" t="s">
        <v>94</v>
      </c>
      <c r="B13" s="1">
        <v>10</v>
      </c>
      <c r="C13" s="1">
        <v>2</v>
      </c>
      <c r="D13" s="1">
        <v>12</v>
      </c>
      <c r="E13" s="9">
        <f>B13*C13*D13</f>
        <v>240</v>
      </c>
    </row>
    <row r="14" spans="1:5" ht="16" x14ac:dyDescent="0.2">
      <c r="A14" s="6" t="s">
        <v>95</v>
      </c>
      <c r="B14" s="1">
        <v>20</v>
      </c>
      <c r="C14" s="1">
        <v>2</v>
      </c>
      <c r="D14" s="1">
        <v>12</v>
      </c>
      <c r="E14" s="9">
        <f>B14*C14*D14</f>
        <v>480</v>
      </c>
    </row>
    <row r="16" spans="1:5" ht="16" x14ac:dyDescent="0.2">
      <c r="A16" s="6" t="s">
        <v>96</v>
      </c>
      <c r="B16" s="1">
        <v>50</v>
      </c>
      <c r="C16" s="1">
        <v>2</v>
      </c>
      <c r="D16" s="1">
        <v>1</v>
      </c>
      <c r="E16" s="9">
        <f t="shared" ref="E16" si="1">B16*C16*D16</f>
        <v>100</v>
      </c>
    </row>
    <row r="20" spans="1:5" x14ac:dyDescent="0.2">
      <c r="A20" s="8" t="s">
        <v>97</v>
      </c>
      <c r="E20" s="9">
        <f>SUM(E3:E16)</f>
        <v>8224</v>
      </c>
    </row>
    <row r="21" spans="1:5" x14ac:dyDescent="0.2">
      <c r="A21" t="s">
        <v>98</v>
      </c>
      <c r="E21" s="9">
        <f>E20*1000*'Cover Page'!B9</f>
        <v>106912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4330-95D7-2D45-97E0-33CE83641E0E}">
  <dimension ref="A1:F9"/>
  <sheetViews>
    <sheetView zoomScaleNormal="150" zoomScaleSheetLayoutView="100" workbookViewId="0">
      <selection activeCell="A11" sqref="A11"/>
    </sheetView>
  </sheetViews>
  <sheetFormatPr baseColWidth="10" defaultColWidth="8.83203125" defaultRowHeight="15" x14ac:dyDescent="0.2"/>
  <cols>
    <col min="1" max="1" width="47" bestFit="1" customWidth="1"/>
  </cols>
  <sheetData>
    <row r="1" spans="1:6" x14ac:dyDescent="0.2">
      <c r="A1" t="s">
        <v>111</v>
      </c>
    </row>
    <row r="3" spans="1:6" x14ac:dyDescent="0.2">
      <c r="B3" t="s">
        <v>105</v>
      </c>
      <c r="C3" t="s">
        <v>106</v>
      </c>
      <c r="D3" t="s">
        <v>107</v>
      </c>
    </row>
    <row r="4" spans="1:6" x14ac:dyDescent="0.2">
      <c r="A4" t="s">
        <v>104</v>
      </c>
      <c r="B4">
        <v>4</v>
      </c>
      <c r="C4" s="10">
        <v>1750</v>
      </c>
      <c r="D4" s="10">
        <f>B4*C4</f>
        <v>7000</v>
      </c>
      <c r="F4" t="s">
        <v>109</v>
      </c>
    </row>
    <row r="5" spans="1:6" x14ac:dyDescent="0.2">
      <c r="A5" t="s">
        <v>108</v>
      </c>
      <c r="B5">
        <v>2</v>
      </c>
      <c r="C5" s="10">
        <v>1750</v>
      </c>
      <c r="D5" s="10">
        <f>B5*C5</f>
        <v>3500</v>
      </c>
    </row>
    <row r="6" spans="1:6" x14ac:dyDescent="0.2">
      <c r="A6" t="s">
        <v>110</v>
      </c>
      <c r="D6" s="10">
        <v>2500</v>
      </c>
    </row>
    <row r="7" spans="1:6" x14ac:dyDescent="0.2">
      <c r="A7" t="s">
        <v>123</v>
      </c>
      <c r="D7" s="10">
        <v>2500</v>
      </c>
    </row>
    <row r="9" spans="1:6" x14ac:dyDescent="0.2">
      <c r="A9" s="8" t="s">
        <v>107</v>
      </c>
      <c r="B9" s="8"/>
      <c r="C9" s="8"/>
      <c r="D9" s="11">
        <f>SUM(D4:D7)</f>
        <v>15500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recurring operational costs</vt:lpstr>
      <vt:lpstr>evaluation</vt:lpstr>
      <vt:lpstr>rice and another implementer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robin.p.dey@gmail.com</cp:lastModifiedBy>
  <dcterms:created xsi:type="dcterms:W3CDTF">2022-04-29T01:18:50Z</dcterms:created>
  <dcterms:modified xsi:type="dcterms:W3CDTF">2023-02-15T23:37:36Z</dcterms:modified>
  <cp:category/>
</cp:coreProperties>
</file>