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1595" windowHeight="8040" tabRatio="746"/>
  </bookViews>
  <sheets>
    <sheet name="2016 Projected Revised Budget" sheetId="13" r:id="rId1"/>
    <sheet name="2015 Budget-Acutals" sheetId="10" state="hidden" r:id="rId2"/>
    <sheet name="2015 Cash In  Out Summary " sheetId="5" state="hidden" r:id="rId3"/>
    <sheet name="Revised Budget" sheetId="7" state="hidden" r:id="rId4"/>
    <sheet name="Sheet2" sheetId="2" state="hidden" r:id="rId5"/>
    <sheet name="Sheet3" sheetId="3" state="hidden" r:id="rId6"/>
  </sheets>
  <definedNames>
    <definedName name="_xlnm.Print_Area" localSheetId="0">'2016 Projected Revised Budget'!$A$1:$J$72</definedName>
  </definedNames>
  <calcPr calcId="171027"/>
</workbook>
</file>

<file path=xl/calcChain.xml><?xml version="1.0" encoding="utf-8"?>
<calcChain xmlns="http://schemas.openxmlformats.org/spreadsheetml/2006/main">
  <c r="O64" i="10" l="1"/>
  <c r="I24" i="10"/>
  <c r="I27" i="10" l="1"/>
  <c r="Q27" i="10" s="1"/>
  <c r="I30" i="10" l="1"/>
  <c r="Q30" i="10" s="1"/>
  <c r="I59" i="10" l="1"/>
  <c r="J20" i="10"/>
  <c r="I20" i="10"/>
  <c r="Q20" i="10" s="1"/>
  <c r="G20" i="10"/>
  <c r="J31" i="10" l="1"/>
  <c r="J25" i="10"/>
  <c r="J24" i="10"/>
  <c r="J22" i="10"/>
  <c r="J15" i="10"/>
  <c r="J13" i="10"/>
  <c r="J12" i="10"/>
  <c r="J10" i="10"/>
  <c r="J7" i="10"/>
  <c r="J5" i="10"/>
  <c r="Q31" i="10"/>
  <c r="J78" i="10"/>
  <c r="I83" i="10" s="1"/>
  <c r="I29" i="10"/>
  <c r="Q29" i="10" s="1"/>
  <c r="I28" i="10"/>
  <c r="I26" i="10"/>
  <c r="Q26" i="10" s="1"/>
  <c r="I25" i="10"/>
  <c r="Q25" i="10" s="1"/>
  <c r="Q24" i="10"/>
  <c r="I23" i="10"/>
  <c r="Q23" i="10" s="1"/>
  <c r="I22" i="10"/>
  <c r="Q22" i="10" s="1"/>
  <c r="I21" i="10"/>
  <c r="I19" i="10"/>
  <c r="Q19" i="10" s="1"/>
  <c r="I18" i="10"/>
  <c r="Q18" i="10" s="1"/>
  <c r="I17" i="10"/>
  <c r="Q17" i="10" s="1"/>
  <c r="I15" i="10"/>
  <c r="Q15" i="10" s="1"/>
  <c r="I13" i="10"/>
  <c r="Q13" i="10" s="1"/>
  <c r="I12" i="10"/>
  <c r="Q12" i="10" s="1"/>
  <c r="I11" i="10"/>
  <c r="I10" i="10"/>
  <c r="Q10" i="10" s="1"/>
  <c r="I9" i="10"/>
  <c r="I8" i="10"/>
  <c r="J8" i="10" s="1"/>
  <c r="I7" i="10"/>
  <c r="Q7" i="10" s="1"/>
  <c r="K8" i="10" l="1"/>
  <c r="Q8" i="10" s="1"/>
  <c r="J9" i="10"/>
  <c r="K9" i="10" s="1"/>
  <c r="Q9" i="10" s="1"/>
  <c r="J28" i="10"/>
  <c r="P28" i="10" s="1"/>
  <c r="Q28" i="10" s="1"/>
  <c r="H32" i="10"/>
  <c r="N73" i="10" l="1"/>
  <c r="N78" i="10" s="1"/>
  <c r="O78" i="10"/>
  <c r="J21" i="10" s="1"/>
  <c r="O21" i="10" l="1"/>
  <c r="Q21" i="10" s="1"/>
  <c r="P78" i="10"/>
  <c r="E31" i="10"/>
  <c r="B5" i="10" l="1"/>
  <c r="E5" i="10" s="1"/>
  <c r="I5" i="10" s="1"/>
  <c r="Q5" i="10" s="1"/>
  <c r="G28" i="10"/>
  <c r="P32" i="10" s="1"/>
  <c r="P79" i="10" s="1"/>
  <c r="G26" i="10"/>
  <c r="G25" i="10"/>
  <c r="G24" i="10"/>
  <c r="G23" i="10"/>
  <c r="G22" i="10"/>
  <c r="G19" i="10"/>
  <c r="G18" i="10"/>
  <c r="G15" i="10"/>
  <c r="G14" i="10"/>
  <c r="I14" i="10" s="1"/>
  <c r="G13" i="10"/>
  <c r="G12" i="10"/>
  <c r="G11" i="10"/>
  <c r="N11" i="10" s="1"/>
  <c r="J11" i="10" s="1"/>
  <c r="G9" i="10"/>
  <c r="G7" i="10"/>
  <c r="K14" i="10"/>
  <c r="J14" i="10" s="1"/>
  <c r="G27" i="10"/>
  <c r="F21" i="10"/>
  <c r="G21" i="10" s="1"/>
  <c r="O32" i="10" s="1"/>
  <c r="O79" i="10" s="1"/>
  <c r="F17" i="10"/>
  <c r="G17" i="10" s="1"/>
  <c r="F8" i="10"/>
  <c r="G8" i="10" s="1"/>
  <c r="B78" i="10"/>
  <c r="B31" i="10"/>
  <c r="E35" i="7"/>
  <c r="E22" i="7"/>
  <c r="E28" i="7"/>
  <c r="J27" i="10" l="1"/>
  <c r="J32" i="10" s="1"/>
  <c r="J79" i="10" s="1"/>
  <c r="N32" i="10"/>
  <c r="N79" i="10" s="1"/>
  <c r="Q11" i="10"/>
  <c r="I32" i="10"/>
  <c r="Q14" i="10"/>
  <c r="G5" i="10"/>
  <c r="G32" i="10" s="1"/>
  <c r="F32" i="10"/>
  <c r="E32" i="10"/>
  <c r="M78" i="10"/>
  <c r="B79" i="10"/>
  <c r="B80" i="10" s="1"/>
  <c r="K32" i="10"/>
  <c r="K78" i="10"/>
  <c r="L32" i="10"/>
  <c r="L78" i="10"/>
  <c r="I78" i="10" l="1"/>
  <c r="I79" i="10" s="1"/>
  <c r="I82" i="10"/>
  <c r="I84" i="10" s="1"/>
  <c r="Q32" i="10"/>
  <c r="K79" i="10"/>
  <c r="M32" i="10"/>
  <c r="M79" i="10" s="1"/>
  <c r="L79" i="10"/>
  <c r="F56" i="7" l="1"/>
  <c r="F15" i="7" l="1"/>
  <c r="B74" i="7" l="1"/>
  <c r="D28" i="7"/>
  <c r="B30" i="7"/>
  <c r="H29" i="7"/>
  <c r="F13" i="7"/>
  <c r="D27" i="7"/>
  <c r="D26" i="7"/>
  <c r="D25" i="7"/>
  <c r="D23" i="7"/>
  <c r="D24" i="7"/>
  <c r="D20" i="7"/>
  <c r="D21" i="7"/>
  <c r="D22" i="7"/>
  <c r="F11" i="7"/>
  <c r="E10" i="7"/>
  <c r="F10" i="7" s="1"/>
  <c r="B61" i="7"/>
  <c r="F60" i="7"/>
  <c r="F57" i="7"/>
  <c r="F55" i="7"/>
  <c r="F54" i="7"/>
  <c r="F53" i="7"/>
  <c r="F52" i="7"/>
  <c r="F51" i="7"/>
  <c r="F49" i="7"/>
  <c r="G47" i="7"/>
  <c r="E46" i="7"/>
  <c r="G42" i="7"/>
  <c r="E41" i="7"/>
  <c r="H41" i="7" s="1"/>
  <c r="G43" i="7"/>
  <c r="G38" i="7"/>
  <c r="E39" i="7"/>
  <c r="E40" i="7"/>
  <c r="I40" i="7" s="1"/>
  <c r="G45" i="7"/>
  <c r="G44" i="7"/>
  <c r="H35" i="7"/>
  <c r="E19" i="7"/>
  <c r="G21" i="7"/>
  <c r="G25" i="7"/>
  <c r="H22" i="7"/>
  <c r="F17" i="7"/>
  <c r="F16" i="7"/>
  <c r="F14" i="7"/>
  <c r="B4" i="7"/>
  <c r="D4" i="7" s="1"/>
  <c r="E30" i="7" l="1"/>
  <c r="F30" i="7"/>
  <c r="G19" i="7"/>
  <c r="G46" i="7"/>
  <c r="E61" i="7"/>
  <c r="B62" i="7"/>
  <c r="B63" i="7" s="1"/>
  <c r="G40" i="7"/>
  <c r="H30" i="7"/>
  <c r="G28" i="7"/>
  <c r="F50" i="7"/>
  <c r="G39" i="7"/>
  <c r="H61" i="7"/>
  <c r="F15" i="5"/>
  <c r="G15" i="5" s="1"/>
  <c r="D8" i="5"/>
  <c r="D26" i="5"/>
  <c r="C43" i="5"/>
  <c r="D43" i="5" s="1"/>
  <c r="C23" i="5"/>
  <c r="E5" i="5"/>
  <c r="F5" i="5" s="1"/>
  <c r="G5" i="5" s="1"/>
  <c r="C38" i="5"/>
  <c r="F38" i="5" s="1"/>
  <c r="C16" i="5"/>
  <c r="G39" i="5"/>
  <c r="H39" i="5" s="1"/>
  <c r="C25" i="5"/>
  <c r="D25" i="5" s="1"/>
  <c r="G25" i="5" s="1"/>
  <c r="H25" i="5" s="1"/>
  <c r="C30" i="5"/>
  <c r="H31" i="5"/>
  <c r="H29" i="5"/>
  <c r="H28" i="5"/>
  <c r="H6" i="5"/>
  <c r="G53" i="5"/>
  <c r="H53" i="5" s="1"/>
  <c r="G52" i="5"/>
  <c r="H52" i="5" s="1"/>
  <c r="G50" i="5"/>
  <c r="H50" i="5" s="1"/>
  <c r="G24" i="5"/>
  <c r="H24" i="5" s="1"/>
  <c r="G21" i="5"/>
  <c r="H21" i="5" s="1"/>
  <c r="G20" i="5"/>
  <c r="H20" i="5" s="1"/>
  <c r="G19" i="5"/>
  <c r="H19" i="5" s="1"/>
  <c r="G10" i="5"/>
  <c r="H10" i="5" s="1"/>
  <c r="G9" i="5"/>
  <c r="H9" i="5" s="1"/>
  <c r="G7" i="5"/>
  <c r="H7" i="5" s="1"/>
  <c r="E22" i="5"/>
  <c r="G22" i="5" s="1"/>
  <c r="H22" i="5" s="1"/>
  <c r="E17" i="5"/>
  <c r="G17" i="5" s="1"/>
  <c r="H17" i="5" s="1"/>
  <c r="E40" i="5"/>
  <c r="G40" i="5" s="1"/>
  <c r="H40" i="5" s="1"/>
  <c r="E37" i="5"/>
  <c r="G37" i="5" s="1"/>
  <c r="H37" i="5" s="1"/>
  <c r="E36" i="5"/>
  <c r="G36" i="5" s="1"/>
  <c r="H36" i="5" s="1"/>
  <c r="E33" i="5"/>
  <c r="G33" i="5" s="1"/>
  <c r="H33" i="5" s="1"/>
  <c r="E32" i="5"/>
  <c r="G32" i="5" s="1"/>
  <c r="H32" i="5" s="1"/>
  <c r="D49" i="5"/>
  <c r="G49" i="5" s="1"/>
  <c r="H49" i="5" s="1"/>
  <c r="C44" i="5"/>
  <c r="C34" i="5"/>
  <c r="E34" i="5" s="1"/>
  <c r="C35" i="5"/>
  <c r="E35" i="5" s="1"/>
  <c r="G35" i="5" s="1"/>
  <c r="C41" i="5"/>
  <c r="E41" i="5" s="1"/>
  <c r="C18" i="5"/>
  <c r="E18" i="5" s="1"/>
  <c r="G18" i="5" s="1"/>
  <c r="B5" i="5"/>
  <c r="D54" i="5"/>
  <c r="G54" i="5" s="1"/>
  <c r="H54" i="5" s="1"/>
  <c r="D51" i="5"/>
  <c r="G51" i="5" s="1"/>
  <c r="H51" i="5" s="1"/>
  <c r="D48" i="5"/>
  <c r="G48" i="5" s="1"/>
  <c r="H48" i="5" s="1"/>
  <c r="D47" i="5"/>
  <c r="G47" i="5" s="1"/>
  <c r="H47" i="5" s="1"/>
  <c r="D46" i="5"/>
  <c r="G46" i="5" s="1"/>
  <c r="H46" i="5" s="1"/>
  <c r="D45" i="5"/>
  <c r="G45" i="5" s="1"/>
  <c r="H45" i="5" s="1"/>
  <c r="E42" i="5"/>
  <c r="G42" i="5" s="1"/>
  <c r="H42" i="5" s="1"/>
  <c r="G26" i="5"/>
  <c r="H26" i="5" s="1"/>
  <c r="D13" i="5"/>
  <c r="G13" i="5" s="1"/>
  <c r="H13" i="5" s="1"/>
  <c r="D12" i="5"/>
  <c r="G12" i="5" s="1"/>
  <c r="H12" i="5" s="1"/>
  <c r="D11" i="5"/>
  <c r="G11" i="5" s="1"/>
  <c r="H11" i="5" s="1"/>
  <c r="G8" i="5"/>
  <c r="B27" i="5"/>
  <c r="B55" i="5"/>
  <c r="F30" i="5"/>
  <c r="G30" i="5" s="1"/>
  <c r="H30" i="5" s="1"/>
  <c r="E23" i="5"/>
  <c r="G23" i="5" s="1"/>
  <c r="H23" i="5" s="1"/>
  <c r="G30" i="7" l="1"/>
  <c r="E62" i="7"/>
  <c r="G61" i="7"/>
  <c r="F61" i="7"/>
  <c r="F62" i="7" s="1"/>
  <c r="H62" i="7"/>
  <c r="B72" i="7"/>
  <c r="E4" i="7"/>
  <c r="E31" i="7" s="1"/>
  <c r="B56" i="5"/>
  <c r="B57" i="5" s="1"/>
  <c r="C27" i="5"/>
  <c r="G41" i="5"/>
  <c r="H41" i="5" s="1"/>
  <c r="F55" i="5"/>
  <c r="C55" i="5"/>
  <c r="F16" i="5"/>
  <c r="G16" i="5" s="1"/>
  <c r="H16" i="5" s="1"/>
  <c r="E27" i="5"/>
  <c r="H18" i="5"/>
  <c r="D27" i="5"/>
  <c r="H35" i="5"/>
  <c r="G43" i="5"/>
  <c r="H43" i="5" s="1"/>
  <c r="E55" i="5"/>
  <c r="G34" i="5"/>
  <c r="H34" i="5" s="1"/>
  <c r="D44" i="5"/>
  <c r="G44" i="5" s="1"/>
  <c r="H44" i="5" s="1"/>
  <c r="G38" i="5"/>
  <c r="H38" i="5" s="1"/>
  <c r="H8" i="5"/>
  <c r="C56" i="5" l="1"/>
  <c r="G62" i="7"/>
  <c r="E63" i="7"/>
  <c r="E56" i="5"/>
  <c r="G55" i="5"/>
  <c r="H55" i="5" s="1"/>
  <c r="D55" i="5"/>
  <c r="D56" i="5" s="1"/>
  <c r="F27" i="5"/>
  <c r="F56" i="5" s="1"/>
  <c r="G27" i="5"/>
  <c r="H27" i="5" s="1"/>
  <c r="B65" i="5"/>
  <c r="C5" i="5"/>
  <c r="H5" i="5" s="1"/>
  <c r="G56" i="5" l="1"/>
  <c r="C57" i="5"/>
  <c r="D30" i="7"/>
</calcChain>
</file>

<file path=xl/sharedStrings.xml><?xml version="1.0" encoding="utf-8"?>
<sst xmlns="http://schemas.openxmlformats.org/spreadsheetml/2006/main" count="473" uniqueCount="230">
  <si>
    <t>U.A.E.</t>
  </si>
  <si>
    <t>Ottawa Office</t>
  </si>
  <si>
    <t>Bank Charges</t>
  </si>
  <si>
    <t>Kiwanis</t>
  </si>
  <si>
    <t xml:space="preserve">Opening Working Capital </t>
  </si>
  <si>
    <t xml:space="preserve">Ending Working Capital </t>
  </si>
  <si>
    <t>Restructuring</t>
  </si>
  <si>
    <t xml:space="preserve"> </t>
  </si>
  <si>
    <t>Member Contribution:</t>
  </si>
  <si>
    <t>GiveWell</t>
  </si>
  <si>
    <t>Unicef - MENARO</t>
  </si>
  <si>
    <t>Interest</t>
  </si>
  <si>
    <t>Core</t>
  </si>
  <si>
    <t>Total</t>
  </si>
  <si>
    <t>Unicef - Esaro</t>
  </si>
  <si>
    <t>Unicef - Latin America</t>
  </si>
  <si>
    <t>Gain - Consultancy</t>
  </si>
  <si>
    <t>Donations</t>
  </si>
  <si>
    <t>Gain - Phase 2</t>
  </si>
  <si>
    <t>Unicef - Laos</t>
  </si>
  <si>
    <t>Government of Qatar</t>
  </si>
  <si>
    <t>Cash Inflows</t>
  </si>
  <si>
    <t>Total Cash Inflows</t>
  </si>
  <si>
    <t>Newsletter and website</t>
  </si>
  <si>
    <t>Mgt Council</t>
  </si>
  <si>
    <t>Board</t>
  </si>
  <si>
    <t>Audit and legal</t>
  </si>
  <si>
    <t>Insurance</t>
  </si>
  <si>
    <t>Fundraising</t>
  </si>
  <si>
    <t>RC's budget</t>
  </si>
  <si>
    <t>Project Expenses:</t>
  </si>
  <si>
    <t xml:space="preserve">   Unicef - Laos</t>
  </si>
  <si>
    <t xml:space="preserve">   Unicef - Latin America</t>
  </si>
  <si>
    <t xml:space="preserve">   Gain - Phase 2</t>
  </si>
  <si>
    <t xml:space="preserve">   Gain - Consultancy</t>
  </si>
  <si>
    <t xml:space="preserve">   UAE</t>
  </si>
  <si>
    <t xml:space="preserve">   Givewell</t>
  </si>
  <si>
    <t xml:space="preserve">   Government of Qatar</t>
  </si>
  <si>
    <t>Total Cash Outflow</t>
  </si>
  <si>
    <t>Excess of Cash Inflow / Cash Outflow</t>
  </si>
  <si>
    <t>Foreign Exchange</t>
  </si>
  <si>
    <t>Opening WC must take into account deferred projects as follows:</t>
  </si>
  <si>
    <t>UNICEF - Latin America &amp; Carribean</t>
  </si>
  <si>
    <t>Givewell</t>
  </si>
  <si>
    <t>UNICEF - Menaro</t>
  </si>
  <si>
    <t>GAIN - Consultancy</t>
  </si>
  <si>
    <t>GAIN - Intertek</t>
  </si>
  <si>
    <t>Working Capital Available for 2015 Use</t>
  </si>
  <si>
    <t xml:space="preserve">   GAIN - Intertek</t>
  </si>
  <si>
    <t xml:space="preserve">   Unicef - MENARO</t>
  </si>
  <si>
    <t>Contract Overhead on 2015 unknown contracts</t>
  </si>
  <si>
    <t>ED Secretariat - Zurich</t>
  </si>
  <si>
    <t>ED Secretariat - New</t>
  </si>
  <si>
    <t>E.D. Allocated Projects</t>
  </si>
  <si>
    <t>Less Cash Outflows</t>
  </si>
  <si>
    <t>Madagascar</t>
  </si>
  <si>
    <t>Yemen</t>
  </si>
  <si>
    <t>Sudan</t>
  </si>
  <si>
    <t xml:space="preserve">   Unicef Esaro</t>
  </si>
  <si>
    <t>Earmarked Revenue Projects</t>
  </si>
  <si>
    <t xml:space="preserve">EU Thyroid </t>
  </si>
  <si>
    <t xml:space="preserve">   EU Thyroid</t>
  </si>
  <si>
    <t>x</t>
  </si>
  <si>
    <t>Unicef (USAID) - Core</t>
  </si>
  <si>
    <t>Gain - Core</t>
  </si>
  <si>
    <t>M.I. - Core</t>
  </si>
  <si>
    <t>Unicef Sustainability Grant - PCA</t>
  </si>
  <si>
    <t>2015 budget estimate: $56K from Kiwanis and $25K for Web upgrade</t>
  </si>
  <si>
    <t>2014 expenses: Per MZ Oct 28, 2013</t>
  </si>
  <si>
    <t>2014 expenses: Does not include additional 9.9k izzaldin from Givewell</t>
  </si>
  <si>
    <t>2015 income: 25,000 euro per John April 2, 2015 
 @1.07283 March 20, 2015 exh rate</t>
  </si>
  <si>
    <t>2015 income: Rec'd $6.5k to March 6, 2015 from Paypal and direct</t>
  </si>
  <si>
    <t>2014: $50K from CDC included - confirmed by R. Kupka Nov 18 2014 // 
Total contract is 302,757 less amount rec'd in 2014 of $93,193
Included $50K from CDC - confirmed by R. Kupka Nov 18 2014
Per M.Z. Feb 24, 2015 email, Gosia $22k, ED $37.5, Zurich office $15k, ED office $10k rest core</t>
  </si>
  <si>
    <t>2014: Forecasting nil based on results over past two years
Agreed by MZ Oct 28</t>
  </si>
  <si>
    <t>2015: Per Greg G.  Being discussed, possibly in Jan 2015. Confirmed by MZ on March 20,2015</t>
  </si>
  <si>
    <t>2015: $5,280 GAIN Consultancy, $16,400 GAIN Ph2 ytd March 6, 2015 = $21,680 taken into account in Project Expense below</t>
  </si>
  <si>
    <t>why is this figure only $5K and not $21,680</t>
  </si>
  <si>
    <r>
      <t xml:space="preserve">2014: MZ to call Stan Oct 29 / subsequently confirmed that we will receive by MZ April 2, 2014
2015: $56K confirmed by S. Soderstrom Nov 16,2014, </t>
    </r>
    <r>
      <rPr>
        <sz val="10"/>
        <color rgb="FFFF0000"/>
        <rFont val="Arial"/>
        <family val="2"/>
      </rPr>
      <t>increased to $64K as per MZ on 22 April</t>
    </r>
  </si>
  <si>
    <t>2014: Per Michael Oct 28 $25k, adjusted to $50k by Board in Atlanta.
2015: MZ will call Luis at MI to confirm</t>
  </si>
  <si>
    <t>Can we get an update on both the 2014 received and the status of the 2015 contribution?</t>
  </si>
  <si>
    <t>Received $16.4 in March for Nov and Dec 2014. Expect to received $250K from Max Mind on March 27th. Expect to received addl amts including $250k at year end.  Later $250k not included in forecast given inabillity to spend by year end.</t>
  </si>
  <si>
    <t>confirmed by M. Zimmerman Nov 17 2014</t>
  </si>
  <si>
    <t>How do we account for the $22K of in-kind from ETH?</t>
  </si>
  <si>
    <t>There was a comment, "$57,320 
deferred at Dec 2012' in row 87??</t>
  </si>
  <si>
    <t>Supplemental inflows:</t>
  </si>
  <si>
    <t>Draft Forecast - April 2015</t>
  </si>
  <si>
    <t>1. Note that I added the Kiwanis income/expenses to the 'Core' budget
2. Not sure what the value is of column I
3. Please provide details on the earmarked projects</t>
  </si>
  <si>
    <t>Would be great to better understand the source of the working capital in 2014? 
I note values in cell B5 as: 623,514-46,446-10,000</t>
  </si>
  <si>
    <t>How have 'cash' inflows been defined? Would it not make sense to have two cateogries of 'core' inflows, which are recurrent sources of income and 'supplemental' inflows</t>
  </si>
  <si>
    <t>I do not think this frist comment is correct  for 2014 - the $50K of income from CDC should be on line 14 as part of the UNICEF (core) contribution. If this was income in 2014, then this needs to be distinguished from the $93K currently under 2015</t>
  </si>
  <si>
    <t>It would actually be helpful (eventually) to breakdown this $217K a bit more and have an additional column which shows actual expenditures against budget inflows for rows 7-26</t>
  </si>
  <si>
    <t>Income (realized)</t>
  </si>
  <si>
    <t>Unspent</t>
  </si>
  <si>
    <t xml:space="preserve">   Gain - NutriDash Consultancy</t>
  </si>
  <si>
    <t>There is no inflow assocaited with this projected expenditure. Is this the same as GAIN-Phase 2?</t>
  </si>
  <si>
    <t xml:space="preserve">   GiveWell</t>
  </si>
  <si>
    <t>Spent</t>
  </si>
  <si>
    <t xml:space="preserve">   Unicef - ESARO</t>
  </si>
  <si>
    <t>why is this $15K and not the $6.5K received as of March 6, 2015</t>
  </si>
  <si>
    <t>Total available has been updated to reflect the additional $8K that we have requested from Kiwanis</t>
  </si>
  <si>
    <t>Specific Project inflows:</t>
  </si>
  <si>
    <t>1. I added the Kiwanis income/expenses to the 'Core' budget
2. Not sure what the value is of column I
3. Please provide details on the earmarked projects</t>
  </si>
  <si>
    <t xml:space="preserve">  Unicef Sustainability Grant - PCA</t>
  </si>
  <si>
    <t>Specific Project outflows:</t>
  </si>
  <si>
    <t>Core outflows:</t>
  </si>
  <si>
    <t>Outflows</t>
  </si>
  <si>
    <t>There is $6,973 indicated under available resources for 2015??</t>
  </si>
  <si>
    <t>Total project specific deferrals</t>
  </si>
  <si>
    <t>Would be great to better understand the source of the working capital from 2014? 
I note values in cell B5 as: 623,514-46,446-10,000. Where do these come from?</t>
  </si>
  <si>
    <t>Core inflows:</t>
  </si>
  <si>
    <t>There was a comment, "$57,320 deferred at Dec 2012' in row 87 of the original spreadsheet. Assume this is no longer relevant.</t>
  </si>
  <si>
    <t>Unicef - Core</t>
  </si>
  <si>
    <t>CDC - Core</t>
  </si>
  <si>
    <t>2015: There needs to be a distinction between the UNICEF and CDC contribution, even though all the money comes through UNICEF</t>
  </si>
  <si>
    <t xml:space="preserve">The $15K is a projection for the whole year. </t>
  </si>
  <si>
    <t>The $21,680 is taken into account in Project Expense below. This means that if you take the revenue less the expenses, it will add to $21,680. The $5,000 is for other unknown contract at this point, estimate only</t>
  </si>
  <si>
    <t>2015 income: Rec'd $6.5k to March 6, 2015 from PayPal and direct</t>
  </si>
  <si>
    <t xml:space="preserve">2014: Amount in 2014 column is the actual. 
2015: Nothing received as of April 24th, 2015. </t>
  </si>
  <si>
    <t>Received $16.4 in March for Nov and Dec 2014. Expect to received $250K from Max Mind on March 27th. Expect to received addl amts including $250k at year end.  Later $250k not included in forecast given inability to spend by year end.</t>
  </si>
  <si>
    <t>This amount is in the deferred revenue in 2014. Unused portion of various UAE contracts. Izzeldin says he will need this for future work in UAE</t>
  </si>
  <si>
    <t>How do we reconcile the overspend of $17.4K? How is there an additional $7,027 indicated for this grant for 2015 when it should be completed?</t>
  </si>
  <si>
    <t>I do not think this first comment is correct  for 2014 - the $50K of income from CDC should be on line 14 as part of the UNICEF (core) contribution. If this was income in 2014, then this needs to be distinguished from the $93K currently under 2015
For expenses, I have added $10,409 for Newsletter (above Kiwanis), but the remaining expenditures need to be classified</t>
  </si>
  <si>
    <t>This is merely the remaining funds ($784K) minus project specific deferrals ($514K)</t>
  </si>
  <si>
    <t xml:space="preserve">These amounts are from the 2013  Audited Financial Statements. Basically the Working Capital is the cumulative surplus from previous years, the reserve for the Hetzel Award and the Deferred revenues. We need to keep at least about $225k to $230K available for the next year. </t>
  </si>
  <si>
    <t xml:space="preserve">There is no overspent money on this project. It is confusing because this report does not show the 2013 deferred revenue separately. The $17.4K is in the Opening Working Capital of $784,302. The $7,027 is the unused portion of this contract at the end of 2014. UNICEF agreed on a publication of the workshops cost in 2015 after the project was completed. </t>
  </si>
  <si>
    <t>The auditors will not allow us to show these seperately unless their is agreements and seperate cash flow.</t>
  </si>
  <si>
    <t xml:space="preserve">This is the ending working capital for the year. It is a simple mathematical calculation of opening balance plus cash in minus cash out.  </t>
  </si>
  <si>
    <t xml:space="preserve">Column I is just a total for the distributions of the Revenue and expenses (Colum E to H) 
The earmarked projects are projects that we know that we have or going to have during the year, therefore the 
expenses are specific to those projects. </t>
  </si>
  <si>
    <t>We do not account for the in-kind in the budget and FS</t>
  </si>
  <si>
    <t xml:space="preserve">I agree, the first comment belongs to line 14. </t>
  </si>
  <si>
    <t>Agree, no longer relevant.</t>
  </si>
  <si>
    <t>Projected Expenditure</t>
  </si>
  <si>
    <t>Opening Working Capital</t>
  </si>
  <si>
    <t>Projected New Revenue</t>
  </si>
  <si>
    <t>Projected Allocation</t>
  </si>
  <si>
    <t>Balance of $16,400 will go to OH</t>
  </si>
  <si>
    <t xml:space="preserve">Partnership contribution: $34,700 </t>
  </si>
  <si>
    <t>How do we account for the $22K of Partnership contribution stipulated in the contract? Is this also from ETH?</t>
  </si>
  <si>
    <t>Need to change to reflect revised contract amount</t>
  </si>
  <si>
    <t>PCA</t>
  </si>
  <si>
    <t>Haiti</t>
  </si>
  <si>
    <t>Burundi</t>
  </si>
  <si>
    <t>Total  Resources Available (Inflows + Working Capital)</t>
  </si>
  <si>
    <t>Revenue</t>
  </si>
  <si>
    <t>Regional Coordinator Budgets</t>
  </si>
  <si>
    <t>See GiveWell budget</t>
  </si>
  <si>
    <t>Total Referred from 2014</t>
  </si>
  <si>
    <t>Ethiopia, Sudan</t>
  </si>
  <si>
    <t>Gulf States</t>
  </si>
  <si>
    <t>Lebanon</t>
  </si>
  <si>
    <t>Niger</t>
  </si>
  <si>
    <t>See PCA and GiveWell budgets</t>
  </si>
  <si>
    <t>Current Comments</t>
  </si>
  <si>
    <t xml:space="preserve">   Unicef - CEE/CIS</t>
  </si>
  <si>
    <t>Food Fortification Summit</t>
  </si>
  <si>
    <t>$16,400 indirect</t>
  </si>
  <si>
    <t>$5,280 indirect</t>
  </si>
  <si>
    <t>Senior Advisor - fees</t>
  </si>
  <si>
    <t>Senior Advisor - travel</t>
  </si>
  <si>
    <t>Total Funds available (Projected)</t>
  </si>
  <si>
    <t>Revenue Allocation</t>
  </si>
  <si>
    <t>Expenditure</t>
  </si>
  <si>
    <t>Expenditure Allocation</t>
  </si>
  <si>
    <t>Revenue unallocated</t>
  </si>
  <si>
    <t>Total Allocated</t>
  </si>
  <si>
    <t>New Revenue (Projected)</t>
  </si>
  <si>
    <t>Balance (Working Capital for 2016)</t>
  </si>
  <si>
    <t>(unallocated funds and excess of cash flow)</t>
  </si>
  <si>
    <t xml:space="preserve">Note that this $43K included in UNICEF PCA </t>
  </si>
  <si>
    <t xml:space="preserve">Note that this $50K included in UNICEF PCA </t>
  </si>
  <si>
    <t xml:space="preserve">   Gain - NutriDash Consultancy (Partitioning work)</t>
  </si>
  <si>
    <t xml:space="preserve">   Gain - Phase 1 (Intertek)</t>
  </si>
  <si>
    <t>Excess of Total Revenue Available -  Total Cash Outflow</t>
  </si>
  <si>
    <t>RC budgets (see Tab)</t>
  </si>
  <si>
    <t xml:space="preserve"> Give Well Special initiatives (see tab)</t>
  </si>
  <si>
    <t>Projected Expenditure (Board approved)</t>
  </si>
  <si>
    <t>$34,700 in-kind from GiveWell</t>
  </si>
  <si>
    <t>$22,000 in-kind from GiveWell</t>
  </si>
  <si>
    <t>ED Secretariat - Seattle</t>
  </si>
  <si>
    <t>Projected budget for 2016</t>
  </si>
  <si>
    <t>Total Funds available</t>
  </si>
  <si>
    <t>ED Secretariat - Secretariat</t>
  </si>
  <si>
    <t>Zurich office</t>
  </si>
  <si>
    <t xml:space="preserve">  Unicef - CEE/CIS</t>
  </si>
  <si>
    <t>Total Funds available (actual through 12/31)</t>
  </si>
  <si>
    <t>Actual Expenditure (Through 12/31)</t>
  </si>
  <si>
    <t>New Revenue (actual through 12/31)</t>
  </si>
  <si>
    <t xml:space="preserve">  Unicef - Yemen</t>
  </si>
  <si>
    <t xml:space="preserve">   Unicef -Yemen</t>
  </si>
  <si>
    <t xml:space="preserve">   Unicef - Yemen</t>
  </si>
  <si>
    <t>Budget update - 18 Feb 2016</t>
  </si>
  <si>
    <t>Total Allocated Actuals  Dec 2015</t>
  </si>
  <si>
    <t>Cell I32</t>
  </si>
  <si>
    <t>Cell J78</t>
  </si>
  <si>
    <t>Total Funds available (actual through 12/15)</t>
  </si>
  <si>
    <t>Total expenditures (actual through 12/15)</t>
  </si>
  <si>
    <t xml:space="preserve"> Deferred revenue 2016</t>
  </si>
  <si>
    <t>Not included in budget to Board - Deferred revenue 2016</t>
  </si>
  <si>
    <t>Board approved new funds of $56,200 but $131K deferred from 2014 - $27,242 Deferred to 2016</t>
  </si>
  <si>
    <t>$53,699 deferred to 2016 as per NCE (approved on 11/18/15) - not received in 2015</t>
  </si>
  <si>
    <t>Balance (Working Capital for 2017)</t>
  </si>
  <si>
    <t>Donations (estimated)</t>
  </si>
  <si>
    <t>Interest (estimated_</t>
  </si>
  <si>
    <t xml:space="preserve">  Gain - NutriDash Consultancy (Partitioning work)</t>
  </si>
  <si>
    <t xml:space="preserve">  GiveWell (see Column )</t>
  </si>
  <si>
    <t xml:space="preserve">  Newsletter</t>
  </si>
  <si>
    <t xml:space="preserve">  Unicef - Bangladesh</t>
  </si>
  <si>
    <t xml:space="preserve">  Unicef - East Asia</t>
  </si>
  <si>
    <t>M.I. - Earmarked</t>
  </si>
  <si>
    <t>Actual Expenditure</t>
  </si>
  <si>
    <t>Total expenditures</t>
  </si>
  <si>
    <t>GiveWell Initiatives</t>
  </si>
  <si>
    <t xml:space="preserve">  Unicef Sustainability Grant - PCA (see column and PCA tab)</t>
  </si>
  <si>
    <t>Proposed Revised Budget June 09, 2016</t>
  </si>
  <si>
    <t>Board Approved March 17, 2016 / Revised June 9, 2016</t>
  </si>
  <si>
    <t xml:space="preserve">  MI special projects</t>
  </si>
  <si>
    <t>Projected Expenditure 
(Board approved on 17 March 2016)</t>
  </si>
  <si>
    <t xml:space="preserve"> Angola </t>
  </si>
  <si>
    <t xml:space="preserve"> Burundi </t>
  </si>
  <si>
    <t xml:space="preserve"> China </t>
  </si>
  <si>
    <t xml:space="preserve"> Armenia/Georgia </t>
  </si>
  <si>
    <t xml:space="preserve"> Gulf States </t>
  </si>
  <si>
    <t xml:space="preserve"> Haiti </t>
  </si>
  <si>
    <t xml:space="preserve"> Lebanon </t>
  </si>
  <si>
    <t xml:space="preserve"> Madagascar </t>
  </si>
  <si>
    <t xml:space="preserve"> West Africa </t>
  </si>
  <si>
    <t xml:space="preserve"> Sudan </t>
  </si>
  <si>
    <t xml:space="preserve"> PNG </t>
  </si>
  <si>
    <t>RC budgets</t>
  </si>
  <si>
    <t xml:space="preserve"> Give Well Special initiatives: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</si>
</sst>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3" formatCode="_(* #,##0.00_);_(* \(#,##0.00\);_(* &quot;-&quot;??_);_(@_)"/>
    <numFmt numFmtId="164" formatCode="_-* #,##0.00\ &quot;$&quot;_-;_-* #,##0.00\ &quot;$&quot;\-;_-* &quot;-&quot;??\ &quot;$&quot;_-;_-@_-"/>
    <numFmt numFmtId="165" formatCode="&quot;$&quot;#,##0"/>
    <numFmt numFmtId="166" formatCode="_(* #,##0_);_(* \(#,##0\);_(* &quot;-&quot;??_);_(@_)"/>
  </numFmts>
  <fonts count="42" x14ac:knownFonts="1">
    <font>
      <sz val="10"/>
      <name val="Arial"/>
    </font>
    <font>
      <sz val="10"/>
      <name val="Arial"/>
      <family val="2"/>
    </font>
    <font>
      <b/>
      <sz val="10"/>
      <name val="Arial"/>
      <family val="2"/>
    </font>
    <font>
      <u/>
      <sz val="10"/>
      <color indexed="12"/>
      <name val="Arial"/>
      <family val="2"/>
    </font>
    <font>
      <sz val="8"/>
      <name val="Arial"/>
      <family val="2"/>
    </font>
    <font>
      <sz val="10"/>
      <name val="Arial"/>
      <family val="2"/>
    </font>
    <font>
      <sz val="10"/>
      <color rgb="FFFF0000"/>
      <name val="Arial"/>
      <family val="2"/>
    </font>
    <font>
      <b/>
      <sz val="14"/>
      <name val="Arial"/>
      <family val="2"/>
    </font>
    <font>
      <i/>
      <sz val="10"/>
      <color rgb="FFFF0000"/>
      <name val="Arial"/>
      <family val="2"/>
    </font>
    <font>
      <sz val="10"/>
      <name val="Arial"/>
      <family val="2"/>
    </font>
    <font>
      <sz val="10"/>
      <color theme="4"/>
      <name val="Arial"/>
      <family val="2"/>
    </font>
    <font>
      <sz val="10"/>
      <color theme="4" tint="-0.249977111117893"/>
      <name val="Arial"/>
      <family val="2"/>
    </font>
    <font>
      <b/>
      <sz val="10"/>
      <color rgb="FFFF0000"/>
      <name val="Arial"/>
      <family val="2"/>
    </font>
    <font>
      <sz val="10"/>
      <color theme="1"/>
      <name val="Arial"/>
      <family val="2"/>
    </font>
    <font>
      <b/>
      <sz val="10"/>
      <color rgb="FF002060"/>
      <name val="Arial"/>
      <family val="2"/>
    </font>
    <font>
      <b/>
      <sz val="16"/>
      <name val="Arial"/>
      <family val="2"/>
    </font>
    <font>
      <i/>
      <sz val="10"/>
      <name val="Arial"/>
      <family val="2"/>
    </font>
    <font>
      <sz val="10"/>
      <color theme="1"/>
      <name val="Calibri"/>
      <family val="2"/>
      <scheme val="minor"/>
    </font>
    <font>
      <b/>
      <sz val="14"/>
      <color rgb="FFFF0000"/>
      <name val="Arial"/>
      <family val="2"/>
    </font>
    <font>
      <sz val="10"/>
      <color rgb="FFFF0000"/>
      <name val="Calibri"/>
      <family val="2"/>
      <scheme val="minor"/>
    </font>
    <font>
      <b/>
      <sz val="10"/>
      <color rgb="FFFF0000"/>
      <name val="Calibri"/>
      <family val="2"/>
      <scheme val="minor"/>
    </font>
    <font>
      <b/>
      <sz val="10"/>
      <color rgb="FF0070C0"/>
      <name val="Arial"/>
      <family val="2"/>
    </font>
    <font>
      <b/>
      <sz val="10"/>
      <color theme="9" tint="-0.499984740745262"/>
      <name val="Arial"/>
      <family val="2"/>
    </font>
    <font>
      <b/>
      <sz val="11"/>
      <color rgb="FF0070C0"/>
      <name val="Arial"/>
      <family val="2"/>
    </font>
    <font>
      <b/>
      <sz val="11"/>
      <color rgb="FFFF0000"/>
      <name val="Arial"/>
      <family val="2"/>
    </font>
    <font>
      <b/>
      <sz val="11"/>
      <color rgb="FF00B050"/>
      <name val="Arial"/>
      <family val="2"/>
    </font>
    <font>
      <b/>
      <sz val="10"/>
      <color theme="1"/>
      <name val="Calibri"/>
      <family val="2"/>
      <scheme val="minor"/>
    </font>
    <font>
      <b/>
      <sz val="10"/>
      <color theme="5" tint="-0.499984740745262"/>
      <name val="Arial"/>
      <family val="2"/>
    </font>
    <font>
      <sz val="10"/>
      <color theme="5" tint="-0.499984740745262"/>
      <name val="Arial"/>
      <family val="2"/>
    </font>
    <font>
      <i/>
      <sz val="10"/>
      <color theme="5" tint="-0.499984740745262"/>
      <name val="Arial"/>
      <family val="2"/>
    </font>
    <font>
      <sz val="10"/>
      <color rgb="FF0070C0"/>
      <name val="Arial"/>
      <family val="2"/>
    </font>
    <font>
      <sz val="10"/>
      <color theme="9" tint="-0.499984740745262"/>
      <name val="Arial"/>
      <family val="2"/>
    </font>
    <font>
      <b/>
      <sz val="10"/>
      <color theme="5" tint="-0.499984740745262"/>
      <name val="Calibri"/>
      <family val="2"/>
      <scheme val="minor"/>
    </font>
    <font>
      <b/>
      <sz val="18"/>
      <name val="Arial"/>
      <family val="2"/>
    </font>
    <font>
      <b/>
      <sz val="11"/>
      <name val="Arial"/>
      <family val="2"/>
    </font>
    <font>
      <b/>
      <sz val="11"/>
      <color theme="5" tint="-0.499984740745262"/>
      <name val="Arial"/>
      <family val="2"/>
    </font>
    <font>
      <sz val="11"/>
      <name val="Arial"/>
      <family val="2"/>
    </font>
    <font>
      <sz val="11"/>
      <color rgb="FFFF0000"/>
      <name val="Arial"/>
      <family val="2"/>
    </font>
    <font>
      <b/>
      <sz val="10"/>
      <color rgb="FF0070C0"/>
      <name val="Calibri"/>
      <family val="2"/>
      <scheme val="minor"/>
    </font>
    <font>
      <sz val="10"/>
      <color rgb="FF0070C0"/>
      <name val="Calibri"/>
      <family val="2"/>
      <scheme val="minor"/>
    </font>
    <font>
      <sz val="10"/>
      <color theme="5" tint="-0.499984740745262"/>
      <name val="Calibri"/>
      <family val="2"/>
      <scheme val="minor"/>
    </font>
    <font>
      <sz val="11"/>
      <color theme="5" tint="-0.499984740745262"/>
      <name val="Arial"/>
      <family val="2"/>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4" tint="0.59999389629810485"/>
        <bgColor indexed="64"/>
      </patternFill>
    </fill>
  </fills>
  <borders count="13">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43" fontId="9" fillId="0" borderId="0" applyFont="0" applyFill="0" applyBorder="0" applyAlignment="0" applyProtection="0"/>
    <xf numFmtId="9" fontId="9" fillId="0" borderId="0" applyFont="0" applyFill="0" applyBorder="0" applyAlignment="0" applyProtection="0"/>
  </cellStyleXfs>
  <cellXfs count="424">
    <xf numFmtId="0" fontId="0" fillId="0" borderId="0" xfId="0"/>
    <xf numFmtId="42" fontId="5" fillId="2" borderId="0" xfId="1" applyNumberFormat="1" applyFont="1" applyFill="1" applyBorder="1"/>
    <xf numFmtId="0" fontId="2" fillId="2" borderId="0" xfId="0" applyFont="1" applyFill="1" applyBorder="1"/>
    <xf numFmtId="42" fontId="5" fillId="2" borderId="0" xfId="1" applyNumberFormat="1" applyFont="1" applyFill="1" applyBorder="1" applyAlignment="1">
      <alignment horizontal="right"/>
    </xf>
    <xf numFmtId="42" fontId="5" fillId="2" borderId="0" xfId="1" applyNumberFormat="1" applyFont="1" applyFill="1" applyBorder="1" applyAlignment="1">
      <alignment horizontal="center"/>
    </xf>
    <xf numFmtId="42" fontId="5" fillId="0" borderId="0" xfId="1" applyNumberFormat="1" applyFont="1" applyFill="1" applyBorder="1"/>
    <xf numFmtId="42" fontId="5" fillId="0" borderId="0" xfId="1" applyNumberFormat="1" applyFont="1" applyFill="1" applyBorder="1" applyAlignment="1">
      <alignment horizontal="right"/>
    </xf>
    <xf numFmtId="42" fontId="5" fillId="0" borderId="0" xfId="1" applyNumberFormat="1" applyFont="1" applyFill="1" applyBorder="1" applyAlignment="1">
      <alignment horizontal="center"/>
    </xf>
    <xf numFmtId="0" fontId="2" fillId="2" borderId="0" xfId="0" applyFont="1" applyFill="1" applyBorder="1" applyAlignment="1">
      <alignment horizontal="left"/>
    </xf>
    <xf numFmtId="0" fontId="5" fillId="2" borderId="0" xfId="0" applyFont="1" applyFill="1" applyBorder="1"/>
    <xf numFmtId="0" fontId="2" fillId="2" borderId="0" xfId="0" applyFont="1" applyFill="1" applyBorder="1" applyAlignment="1">
      <alignment horizontal="center"/>
    </xf>
    <xf numFmtId="0" fontId="2" fillId="2" borderId="0" xfId="0" applyFont="1" applyFill="1" applyBorder="1" applyAlignment="1">
      <alignment horizontal="justify"/>
    </xf>
    <xf numFmtId="0" fontId="2" fillId="2" borderId="0" xfId="0" applyFont="1" applyFill="1" applyBorder="1" applyAlignment="1">
      <alignment horizontal="right"/>
    </xf>
    <xf numFmtId="42" fontId="2" fillId="2" borderId="0" xfId="1" applyNumberFormat="1" applyFont="1" applyFill="1" applyBorder="1" applyAlignment="1">
      <alignment horizontal="right"/>
    </xf>
    <xf numFmtId="0" fontId="7" fillId="0" borderId="0" xfId="0" applyFont="1" applyFill="1" applyBorder="1" applyAlignment="1">
      <alignment horizontal="left"/>
    </xf>
    <xf numFmtId="0" fontId="5" fillId="0" borderId="0" xfId="0" applyFont="1" applyBorder="1"/>
    <xf numFmtId="0" fontId="5" fillId="0" borderId="0" xfId="0" applyFont="1" applyBorder="1" applyAlignment="1">
      <alignment wrapText="1"/>
    </xf>
    <xf numFmtId="0" fontId="6" fillId="0" borderId="0" xfId="0" applyFont="1" applyBorder="1" applyAlignment="1">
      <alignment wrapText="1"/>
    </xf>
    <xf numFmtId="0" fontId="2" fillId="0" borderId="0"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wrapText="1"/>
    </xf>
    <xf numFmtId="0" fontId="2" fillId="0" borderId="0" xfId="0" applyFont="1" applyFill="1" applyBorder="1" applyAlignment="1">
      <alignment horizontal="left"/>
    </xf>
    <xf numFmtId="0" fontId="5" fillId="0" borderId="0" xfId="0" applyFont="1" applyFill="1" applyBorder="1"/>
    <xf numFmtId="42" fontId="5" fillId="0" borderId="0" xfId="0" applyNumberFormat="1" applyFont="1" applyFill="1" applyBorder="1"/>
    <xf numFmtId="165" fontId="5" fillId="0" borderId="0" xfId="0" applyNumberFormat="1" applyFont="1" applyFill="1" applyBorder="1"/>
    <xf numFmtId="165" fontId="5" fillId="0" borderId="0" xfId="0" applyNumberFormat="1" applyFont="1" applyBorder="1"/>
    <xf numFmtId="0" fontId="2" fillId="4" borderId="0" xfId="0" applyFont="1" applyFill="1" applyBorder="1"/>
    <xf numFmtId="0" fontId="5" fillId="2" borderId="0" xfId="0" applyFont="1" applyFill="1" applyBorder="1" applyAlignment="1">
      <alignment horizontal="right"/>
    </xf>
    <xf numFmtId="0" fontId="2" fillId="4" borderId="0" xfId="0" applyFont="1" applyFill="1" applyBorder="1" applyAlignment="1">
      <alignment horizontal="left"/>
    </xf>
    <xf numFmtId="0" fontId="5" fillId="2" borderId="0" xfId="0" applyFont="1" applyFill="1" applyBorder="1" applyAlignment="1">
      <alignment horizontal="left"/>
    </xf>
    <xf numFmtId="165" fontId="5" fillId="2" borderId="0" xfId="0" applyNumberFormat="1" applyFont="1" applyFill="1" applyBorder="1"/>
    <xf numFmtId="42" fontId="2" fillId="0" borderId="0" xfId="1" applyNumberFormat="1" applyFont="1" applyFill="1" applyBorder="1" applyAlignment="1">
      <alignment horizontal="right"/>
    </xf>
    <xf numFmtId="42" fontId="3" fillId="0" borderId="0" xfId="2" applyNumberFormat="1" applyFont="1" applyFill="1" applyBorder="1" applyAlignment="1" applyProtection="1">
      <alignment horizontal="right"/>
    </xf>
    <xf numFmtId="42" fontId="5" fillId="0" borderId="0" xfId="0" applyNumberFormat="1" applyFont="1" applyBorder="1"/>
    <xf numFmtId="0" fontId="5" fillId="0" borderId="0" xfId="0" applyFont="1" applyBorder="1" applyAlignment="1"/>
    <xf numFmtId="0" fontId="7"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2" fillId="2" borderId="0"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vertical="center" wrapText="1"/>
    </xf>
    <xf numFmtId="0" fontId="6" fillId="2" borderId="0" xfId="0" applyFont="1" applyFill="1" applyBorder="1" applyAlignment="1">
      <alignment vertical="center" wrapText="1"/>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6" borderId="0" xfId="0" applyFont="1" applyFill="1" applyBorder="1" applyAlignment="1">
      <alignment horizontal="left" vertical="center"/>
    </xf>
    <xf numFmtId="165" fontId="5" fillId="0" borderId="0" xfId="0" applyNumberFormat="1" applyFont="1" applyBorder="1" applyAlignment="1">
      <alignment vertical="center"/>
    </xf>
    <xf numFmtId="0" fontId="2" fillId="7" borderId="0" xfId="0" applyFont="1" applyFill="1" applyBorder="1" applyAlignment="1">
      <alignment vertical="center"/>
    </xf>
    <xf numFmtId="42" fontId="5" fillId="7" borderId="4" xfId="1" applyNumberFormat="1" applyFont="1" applyFill="1" applyBorder="1" applyAlignment="1">
      <alignment vertical="center"/>
    </xf>
    <xf numFmtId="42" fontId="5" fillId="7" borderId="0" xfId="1" applyNumberFormat="1" applyFont="1" applyFill="1" applyBorder="1" applyAlignment="1">
      <alignment vertical="center"/>
    </xf>
    <xf numFmtId="42" fontId="5" fillId="7" borderId="6" xfId="1" applyNumberFormat="1" applyFont="1" applyFill="1" applyBorder="1" applyAlignment="1">
      <alignment vertical="center"/>
    </xf>
    <xf numFmtId="0" fontId="5" fillId="7" borderId="0" xfId="0" applyFont="1" applyFill="1" applyBorder="1" applyAlignment="1">
      <alignment vertical="center"/>
    </xf>
    <xf numFmtId="0" fontId="5" fillId="4" borderId="0" xfId="0" applyFont="1" applyFill="1" applyBorder="1" applyAlignment="1">
      <alignment horizontal="right" vertical="center"/>
    </xf>
    <xf numFmtId="42" fontId="5" fillId="4" borderId="4" xfId="1" applyNumberFormat="1" applyFont="1" applyFill="1" applyBorder="1" applyAlignment="1">
      <alignment horizontal="right" vertical="center"/>
    </xf>
    <xf numFmtId="42" fontId="5" fillId="4" borderId="0" xfId="1" applyNumberFormat="1" applyFont="1" applyFill="1" applyBorder="1" applyAlignment="1">
      <alignment horizontal="right" vertical="center"/>
    </xf>
    <xf numFmtId="42" fontId="5" fillId="4" borderId="6" xfId="1" applyNumberFormat="1" applyFont="1" applyFill="1" applyBorder="1" applyAlignment="1">
      <alignment horizontal="right" vertical="center"/>
    </xf>
    <xf numFmtId="42" fontId="5" fillId="4" borderId="0" xfId="0" applyNumberFormat="1" applyFont="1" applyFill="1" applyBorder="1" applyAlignment="1">
      <alignment vertical="center"/>
    </xf>
    <xf numFmtId="0" fontId="5" fillId="4" borderId="0" xfId="0" applyFont="1" applyFill="1" applyBorder="1" applyAlignment="1">
      <alignment vertical="center"/>
    </xf>
    <xf numFmtId="42" fontId="5" fillId="4" borderId="4" xfId="1" applyNumberFormat="1" applyFont="1" applyFill="1" applyBorder="1" applyAlignment="1">
      <alignment horizontal="center" vertical="center"/>
    </xf>
    <xf numFmtId="42" fontId="5" fillId="4" borderId="0" xfId="1" applyNumberFormat="1" applyFont="1" applyFill="1" applyBorder="1" applyAlignment="1">
      <alignment horizontal="center" vertical="center"/>
    </xf>
    <xf numFmtId="42" fontId="5" fillId="4" borderId="6" xfId="1" applyNumberFormat="1" applyFont="1" applyFill="1" applyBorder="1" applyAlignment="1">
      <alignment horizontal="center" vertical="center"/>
    </xf>
    <xf numFmtId="42" fontId="5" fillId="4" borderId="4" xfId="1" applyNumberFormat="1" applyFont="1" applyFill="1" applyBorder="1" applyAlignment="1">
      <alignment vertical="center"/>
    </xf>
    <xf numFmtId="42" fontId="5" fillId="4" borderId="6" xfId="1" applyNumberFormat="1" applyFont="1" applyFill="1" applyBorder="1" applyAlignment="1">
      <alignment vertical="center"/>
    </xf>
    <xf numFmtId="0" fontId="2" fillId="4" borderId="0" xfId="0" applyFont="1" applyFill="1" applyBorder="1" applyAlignment="1">
      <alignment horizontal="right" vertical="center"/>
    </xf>
    <xf numFmtId="42" fontId="6" fillId="4" borderId="0" xfId="1" applyNumberFormat="1" applyFont="1" applyFill="1" applyBorder="1" applyAlignment="1">
      <alignment vertical="center"/>
    </xf>
    <xf numFmtId="0" fontId="5" fillId="4" borderId="4" xfId="0" applyFont="1" applyFill="1" applyBorder="1" applyAlignment="1">
      <alignment vertical="center"/>
    </xf>
    <xf numFmtId="0" fontId="5" fillId="4" borderId="6" xfId="0" applyFont="1" applyFill="1" applyBorder="1" applyAlignment="1">
      <alignment vertical="center"/>
    </xf>
    <xf numFmtId="0" fontId="2" fillId="7" borderId="0" xfId="0" applyFont="1" applyFill="1" applyBorder="1" applyAlignment="1">
      <alignment horizontal="left" vertical="center"/>
    </xf>
    <xf numFmtId="42" fontId="5" fillId="7" borderId="4" xfId="1" applyNumberFormat="1" applyFont="1" applyFill="1" applyBorder="1" applyAlignment="1">
      <alignment horizontal="center" vertical="center"/>
    </xf>
    <xf numFmtId="42" fontId="5" fillId="7" borderId="0" xfId="1" applyNumberFormat="1" applyFont="1" applyFill="1" applyBorder="1" applyAlignment="1">
      <alignment horizontal="center" vertical="center"/>
    </xf>
    <xf numFmtId="42" fontId="5" fillId="7" borderId="6" xfId="1" applyNumberFormat="1" applyFont="1" applyFill="1" applyBorder="1" applyAlignment="1">
      <alignment horizontal="center" vertical="center"/>
    </xf>
    <xf numFmtId="42" fontId="5" fillId="7" borderId="0" xfId="0" applyNumberFormat="1" applyFont="1" applyFill="1" applyBorder="1" applyAlignment="1">
      <alignment vertical="center"/>
    </xf>
    <xf numFmtId="42" fontId="6" fillId="4" borderId="0" xfId="1" applyNumberFormat="1" applyFont="1" applyFill="1" applyBorder="1" applyAlignment="1">
      <alignment horizontal="center" vertical="center"/>
    </xf>
    <xf numFmtId="42" fontId="6" fillId="4" borderId="6" xfId="1" applyNumberFormat="1" applyFont="1" applyFill="1" applyBorder="1" applyAlignment="1">
      <alignment horizontal="center" vertical="center"/>
    </xf>
    <xf numFmtId="0" fontId="5" fillId="4" borderId="0" xfId="0" applyFont="1" applyFill="1" applyBorder="1" applyAlignment="1">
      <alignment horizontal="left" vertical="center"/>
    </xf>
    <xf numFmtId="42" fontId="5" fillId="4" borderId="4" xfId="1" applyNumberFormat="1" applyFont="1" applyFill="1" applyBorder="1" applyAlignment="1">
      <alignment horizontal="left" vertical="center"/>
    </xf>
    <xf numFmtId="42" fontId="6" fillId="4" borderId="0" xfId="1" applyNumberFormat="1" applyFont="1" applyFill="1" applyBorder="1" applyAlignment="1">
      <alignment horizontal="left" vertical="center"/>
    </xf>
    <xf numFmtId="42" fontId="8" fillId="4" borderId="6" xfId="1" applyNumberFormat="1" applyFont="1" applyFill="1" applyBorder="1" applyAlignment="1">
      <alignment horizontal="center" vertical="center"/>
    </xf>
    <xf numFmtId="42" fontId="5" fillId="4" borderId="0" xfId="0" applyNumberFormat="1" applyFont="1" applyFill="1" applyBorder="1" applyAlignment="1">
      <alignment horizontal="left" vertical="center"/>
    </xf>
    <xf numFmtId="165" fontId="5" fillId="2" borderId="0" xfId="0" applyNumberFormat="1" applyFont="1" applyFill="1" applyBorder="1" applyAlignment="1">
      <alignment horizontal="left" vertical="center"/>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2" borderId="0" xfId="0" applyFont="1" applyFill="1" applyBorder="1" applyAlignment="1">
      <alignment horizontal="left" vertical="center"/>
    </xf>
    <xf numFmtId="0" fontId="5" fillId="0" borderId="0" xfId="0" applyFont="1" applyBorder="1" applyAlignment="1">
      <alignment horizontal="left" vertical="center"/>
    </xf>
    <xf numFmtId="42" fontId="2" fillId="4" borderId="4" xfId="1" applyNumberFormat="1" applyFont="1" applyFill="1" applyBorder="1" applyAlignment="1">
      <alignment horizontal="right" vertical="center"/>
    </xf>
    <xf numFmtId="42" fontId="2" fillId="4" borderId="0" xfId="1" applyNumberFormat="1" applyFont="1" applyFill="1" applyBorder="1" applyAlignment="1">
      <alignment horizontal="right" vertical="center"/>
    </xf>
    <xf numFmtId="0" fontId="2" fillId="5" borderId="0" xfId="0" applyFont="1" applyFill="1" applyBorder="1" applyAlignment="1">
      <alignment vertical="center"/>
    </xf>
    <xf numFmtId="42" fontId="5" fillId="5" borderId="4" xfId="1" applyNumberFormat="1" applyFont="1" applyFill="1" applyBorder="1" applyAlignment="1">
      <alignment vertical="center"/>
    </xf>
    <xf numFmtId="42" fontId="5" fillId="5" borderId="0" xfId="1" applyNumberFormat="1" applyFont="1" applyFill="1" applyBorder="1" applyAlignment="1">
      <alignment vertical="center"/>
    </xf>
    <xf numFmtId="42" fontId="5" fillId="5" borderId="6" xfId="1" applyNumberFormat="1" applyFont="1" applyFill="1" applyBorder="1" applyAlignment="1">
      <alignment vertical="center"/>
    </xf>
    <xf numFmtId="0" fontId="5" fillId="5" borderId="0" xfId="0" applyFont="1" applyFill="1" applyBorder="1" applyAlignment="1">
      <alignment vertical="center"/>
    </xf>
    <xf numFmtId="42" fontId="5" fillId="5" borderId="4" xfId="1" applyNumberFormat="1" applyFont="1" applyFill="1" applyBorder="1" applyAlignment="1">
      <alignment horizontal="center" vertical="center"/>
    </xf>
    <xf numFmtId="42" fontId="5" fillId="5" borderId="0" xfId="1" applyNumberFormat="1" applyFont="1" applyFill="1" applyBorder="1" applyAlignment="1">
      <alignment horizontal="center" vertical="center"/>
    </xf>
    <xf numFmtId="42" fontId="5" fillId="5" borderId="6" xfId="1" applyNumberFormat="1" applyFont="1" applyFill="1" applyBorder="1" applyAlignment="1">
      <alignment horizontal="center" vertical="center"/>
    </xf>
    <xf numFmtId="42" fontId="5" fillId="5" borderId="0" xfId="0" applyNumberFormat="1" applyFont="1" applyFill="1" applyBorder="1" applyAlignment="1">
      <alignment vertical="center"/>
    </xf>
    <xf numFmtId="0" fontId="2" fillId="8" borderId="0" xfId="0" applyFont="1" applyFill="1" applyBorder="1" applyAlignment="1">
      <alignment vertical="center"/>
    </xf>
    <xf numFmtId="42" fontId="5" fillId="8" borderId="4" xfId="1" applyNumberFormat="1" applyFont="1" applyFill="1" applyBorder="1" applyAlignment="1">
      <alignment horizontal="center" vertical="center"/>
    </xf>
    <xf numFmtId="42" fontId="5" fillId="8" borderId="0" xfId="1" applyNumberFormat="1" applyFont="1" applyFill="1" applyBorder="1" applyAlignment="1">
      <alignment horizontal="center" vertical="center"/>
    </xf>
    <xf numFmtId="42" fontId="5" fillId="8" borderId="6" xfId="1" applyNumberFormat="1" applyFont="1" applyFill="1" applyBorder="1" applyAlignment="1">
      <alignment horizontal="center" vertical="center"/>
    </xf>
    <xf numFmtId="42" fontId="5" fillId="8" borderId="0" xfId="0" applyNumberFormat="1" applyFont="1" applyFill="1" applyBorder="1" applyAlignment="1">
      <alignment vertical="center"/>
    </xf>
    <xf numFmtId="42" fontId="6" fillId="5" borderId="4" xfId="1" applyNumberFormat="1" applyFont="1" applyFill="1" applyBorder="1" applyAlignment="1">
      <alignment horizontal="center" vertical="center"/>
    </xf>
    <xf numFmtId="42" fontId="6" fillId="5" borderId="0" xfId="1" applyNumberFormat="1" applyFont="1" applyFill="1" applyBorder="1" applyAlignment="1">
      <alignment horizontal="center" vertical="center"/>
    </xf>
    <xf numFmtId="0" fontId="5" fillId="5" borderId="0" xfId="0" applyFont="1" applyFill="1" applyBorder="1" applyAlignment="1">
      <alignment horizontal="left" vertical="center"/>
    </xf>
    <xf numFmtId="0" fontId="2" fillId="8" borderId="0" xfId="0" applyFont="1" applyFill="1" applyBorder="1" applyAlignment="1">
      <alignment horizontal="left" vertical="center"/>
    </xf>
    <xf numFmtId="0" fontId="5" fillId="8" borderId="0" xfId="0" applyFont="1" applyFill="1" applyBorder="1" applyAlignment="1">
      <alignment vertical="center"/>
    </xf>
    <xf numFmtId="42" fontId="6" fillId="5" borderId="4" xfId="1" applyNumberFormat="1" applyFont="1" applyFill="1" applyBorder="1" applyAlignment="1">
      <alignment horizontal="right" vertical="center"/>
    </xf>
    <xf numFmtId="42" fontId="5" fillId="5" borderId="0" xfId="1" applyNumberFormat="1" applyFont="1" applyFill="1" applyBorder="1" applyAlignment="1">
      <alignment horizontal="right" vertical="center"/>
    </xf>
    <xf numFmtId="42" fontId="5" fillId="5" borderId="6" xfId="1" applyNumberFormat="1" applyFont="1" applyFill="1" applyBorder="1" applyAlignment="1">
      <alignment horizontal="right" vertical="center"/>
    </xf>
    <xf numFmtId="42" fontId="5" fillId="5" borderId="4" xfId="1" applyNumberFormat="1" applyFont="1" applyFill="1" applyBorder="1" applyAlignment="1">
      <alignment horizontal="right" vertical="center"/>
    </xf>
    <xf numFmtId="0" fontId="2" fillId="5" borderId="0" xfId="0" applyFont="1" applyFill="1" applyBorder="1" applyAlignment="1">
      <alignment horizontal="right" vertical="center"/>
    </xf>
    <xf numFmtId="42" fontId="2" fillId="5" borderId="4" xfId="1" applyNumberFormat="1" applyFont="1" applyFill="1" applyBorder="1" applyAlignment="1">
      <alignment horizontal="right" vertical="center"/>
    </xf>
    <xf numFmtId="42" fontId="2" fillId="5" borderId="0" xfId="1" applyNumberFormat="1" applyFont="1" applyFill="1" applyBorder="1" applyAlignment="1">
      <alignment horizontal="right" vertical="center"/>
    </xf>
    <xf numFmtId="42" fontId="2" fillId="5" borderId="6" xfId="1" applyNumberFormat="1" applyFont="1" applyFill="1" applyBorder="1" applyAlignment="1">
      <alignment horizontal="right" vertical="center"/>
    </xf>
    <xf numFmtId="165" fontId="2" fillId="0" borderId="0" xfId="0" applyNumberFormat="1" applyFont="1" applyBorder="1" applyAlignment="1">
      <alignment vertical="center"/>
    </xf>
    <xf numFmtId="42" fontId="2" fillId="5" borderId="0" xfId="0" applyNumberFormat="1" applyFont="1" applyFill="1" applyBorder="1" applyAlignment="1">
      <alignment vertical="center"/>
    </xf>
    <xf numFmtId="0" fontId="2" fillId="5" borderId="0" xfId="0" applyFont="1" applyFill="1" applyBorder="1" applyAlignment="1">
      <alignment horizontal="left" vertical="center"/>
    </xf>
    <xf numFmtId="42" fontId="2" fillId="5" borderId="2" xfId="1" applyNumberFormat="1" applyFont="1" applyFill="1" applyBorder="1" applyAlignment="1">
      <alignment horizontal="right" vertical="center"/>
    </xf>
    <xf numFmtId="42" fontId="2" fillId="5" borderId="7" xfId="1" applyNumberFormat="1" applyFont="1" applyFill="1" applyBorder="1" applyAlignment="1">
      <alignment horizontal="right" vertical="center"/>
    </xf>
    <xf numFmtId="42" fontId="2" fillId="5" borderId="8" xfId="1" applyNumberFormat="1" applyFont="1" applyFill="1" applyBorder="1" applyAlignment="1">
      <alignment horizontal="right" vertical="center"/>
    </xf>
    <xf numFmtId="42" fontId="2" fillId="5" borderId="2" xfId="1" applyNumberFormat="1" applyFont="1" applyFill="1" applyBorder="1" applyAlignment="1">
      <alignment horizontal="center" vertical="center"/>
    </xf>
    <xf numFmtId="0" fontId="2" fillId="5" borderId="7" xfId="0" applyFont="1" applyFill="1" applyBorder="1" applyAlignment="1">
      <alignment vertical="center"/>
    </xf>
    <xf numFmtId="0" fontId="2" fillId="2" borderId="0" xfId="0" applyFont="1" applyFill="1" applyBorder="1" applyAlignment="1">
      <alignment vertical="center"/>
    </xf>
    <xf numFmtId="0" fontId="2" fillId="0" borderId="0" xfId="0" applyFont="1" applyFill="1" applyBorder="1" applyAlignment="1">
      <alignment vertical="center"/>
    </xf>
    <xf numFmtId="42" fontId="5" fillId="0" borderId="0" xfId="0" applyNumberFormat="1" applyFont="1" applyFill="1" applyBorder="1" applyAlignment="1">
      <alignment vertical="center"/>
    </xf>
    <xf numFmtId="0" fontId="5" fillId="0" borderId="0" xfId="0" applyFont="1" applyFill="1" applyBorder="1" applyAlignment="1">
      <alignment vertical="center"/>
    </xf>
    <xf numFmtId="0" fontId="2" fillId="2" borderId="0" xfId="0" applyFont="1" applyFill="1" applyBorder="1" applyAlignment="1">
      <alignment horizontal="right" vertical="center"/>
    </xf>
    <xf numFmtId="0" fontId="6" fillId="0" borderId="0" xfId="0" applyFont="1" applyBorder="1"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horizontal="justify" vertical="center"/>
    </xf>
    <xf numFmtId="42" fontId="5" fillId="2" borderId="0" xfId="1" applyNumberFormat="1" applyFont="1" applyFill="1" applyBorder="1" applyAlignment="1">
      <alignment vertical="center"/>
    </xf>
    <xf numFmtId="42" fontId="5" fillId="2" borderId="0" xfId="1" applyNumberFormat="1" applyFont="1" applyFill="1" applyBorder="1" applyAlignment="1">
      <alignment horizontal="right" vertical="center"/>
    </xf>
    <xf numFmtId="42" fontId="5" fillId="2" borderId="0" xfId="1" applyNumberFormat="1" applyFont="1" applyFill="1" applyBorder="1" applyAlignment="1">
      <alignment horizontal="center" vertical="center"/>
    </xf>
    <xf numFmtId="42" fontId="2" fillId="2" borderId="0" xfId="1" applyNumberFormat="1" applyFont="1" applyFill="1" applyBorder="1" applyAlignment="1">
      <alignment horizontal="right" vertical="center"/>
    </xf>
    <xf numFmtId="0" fontId="2" fillId="4" borderId="0" xfId="0" applyFont="1" applyFill="1" applyBorder="1" applyAlignment="1">
      <alignment horizontal="center" vertical="center"/>
    </xf>
    <xf numFmtId="42" fontId="2" fillId="2" borderId="0" xfId="1" applyNumberFormat="1" applyFont="1" applyFill="1" applyBorder="1" applyAlignment="1">
      <alignment horizontal="center" vertical="center"/>
    </xf>
    <xf numFmtId="0" fontId="2" fillId="9" borderId="1" xfId="0" applyFont="1" applyFill="1" applyBorder="1" applyAlignment="1">
      <alignment vertical="center"/>
    </xf>
    <xf numFmtId="0" fontId="2" fillId="9" borderId="3" xfId="0" applyFont="1" applyFill="1" applyBorder="1" applyAlignment="1">
      <alignment vertical="center"/>
    </xf>
    <xf numFmtId="0" fontId="2" fillId="9" borderId="5" xfId="0" applyFont="1" applyFill="1" applyBorder="1" applyAlignment="1">
      <alignment vertical="center"/>
    </xf>
    <xf numFmtId="0" fontId="5" fillId="9" borderId="4" xfId="0" applyFont="1" applyFill="1" applyBorder="1" applyAlignment="1">
      <alignment horizontal="right" vertical="center"/>
    </xf>
    <xf numFmtId="42" fontId="5" fillId="9" borderId="0" xfId="0" applyNumberFormat="1" applyFont="1" applyFill="1" applyBorder="1" applyAlignment="1">
      <alignment vertical="center"/>
    </xf>
    <xf numFmtId="42" fontId="5" fillId="9" borderId="6" xfId="0" applyNumberFormat="1" applyFont="1" applyFill="1" applyBorder="1" applyAlignment="1">
      <alignment vertical="center"/>
    </xf>
    <xf numFmtId="0" fontId="2" fillId="9" borderId="4" xfId="0" applyFont="1" applyFill="1" applyBorder="1" applyAlignment="1">
      <alignment horizontal="right" vertical="center"/>
    </xf>
    <xf numFmtId="42" fontId="2" fillId="9" borderId="0" xfId="0" applyNumberFormat="1" applyFont="1" applyFill="1" applyBorder="1" applyAlignment="1">
      <alignment vertical="center"/>
    </xf>
    <xf numFmtId="42" fontId="3" fillId="9" borderId="6" xfId="2" applyNumberFormat="1" applyFont="1" applyFill="1" applyBorder="1" applyAlignment="1" applyProtection="1">
      <alignment horizontal="right" vertical="center"/>
    </xf>
    <xf numFmtId="0" fontId="5" fillId="9" borderId="4" xfId="0" applyFont="1" applyFill="1" applyBorder="1" applyAlignment="1">
      <alignment vertical="center"/>
    </xf>
    <xf numFmtId="0" fontId="5" fillId="9" borderId="2" xfId="0" applyFont="1" applyFill="1" applyBorder="1" applyAlignment="1">
      <alignment horizontal="right" vertical="center"/>
    </xf>
    <xf numFmtId="42" fontId="5" fillId="9" borderId="7" xfId="0" applyNumberFormat="1" applyFont="1" applyFill="1" applyBorder="1" applyAlignment="1">
      <alignment vertical="center"/>
    </xf>
    <xf numFmtId="0" fontId="5" fillId="9" borderId="8" xfId="0" applyFont="1" applyFill="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2" borderId="0" xfId="0" applyFont="1" applyFill="1" applyBorder="1" applyAlignment="1">
      <alignment horizontal="left" vertical="center"/>
    </xf>
    <xf numFmtId="42" fontId="6" fillId="5" borderId="4" xfId="1" applyNumberFormat="1" applyFont="1" applyFill="1" applyBorder="1" applyAlignment="1">
      <alignment vertical="center"/>
    </xf>
    <xf numFmtId="0" fontId="2" fillId="2" borderId="4" xfId="0" applyFont="1" applyFill="1" applyBorder="1" applyAlignment="1">
      <alignment horizontal="center" vertical="center" wrapText="1"/>
    </xf>
    <xf numFmtId="42" fontId="2" fillId="2" borderId="4" xfId="1" applyNumberFormat="1" applyFont="1" applyFill="1" applyBorder="1" applyAlignment="1">
      <alignment horizontal="right" vertical="center"/>
    </xf>
    <xf numFmtId="42" fontId="2" fillId="2" borderId="6" xfId="1" applyNumberFormat="1" applyFont="1" applyFill="1" applyBorder="1" applyAlignment="1">
      <alignment horizontal="right" vertical="center"/>
    </xf>
    <xf numFmtId="165" fontId="5" fillId="2" borderId="0" xfId="0" applyNumberFormat="1" applyFont="1" applyFill="1" applyBorder="1" applyAlignment="1">
      <alignment vertical="center"/>
    </xf>
    <xf numFmtId="0" fontId="1" fillId="2" borderId="0" xfId="0" applyFont="1" applyFill="1" applyBorder="1" applyAlignment="1">
      <alignment vertical="center" wrapText="1"/>
    </xf>
    <xf numFmtId="42" fontId="11" fillId="4" borderId="4" xfId="1" applyNumberFormat="1" applyFont="1" applyFill="1" applyBorder="1" applyAlignment="1">
      <alignment horizontal="center" vertical="center"/>
    </xf>
    <xf numFmtId="166" fontId="12" fillId="4" borderId="6" xfId="3" applyNumberFormat="1" applyFont="1" applyFill="1" applyBorder="1" applyAlignment="1">
      <alignment horizontal="right" vertical="center"/>
    </xf>
    <xf numFmtId="0" fontId="10" fillId="0" borderId="0" xfId="0" applyFont="1" applyBorder="1" applyAlignment="1">
      <alignment vertical="center" wrapText="1"/>
    </xf>
    <xf numFmtId="42" fontId="10" fillId="4" borderId="4" xfId="1" applyNumberFormat="1" applyFont="1" applyFill="1" applyBorder="1" applyAlignment="1">
      <alignment horizontal="left" vertical="center"/>
    </xf>
    <xf numFmtId="0" fontId="2" fillId="2" borderId="0" xfId="0" applyFont="1" applyFill="1" applyBorder="1" applyAlignment="1">
      <alignment horizontal="center" vertical="center"/>
    </xf>
    <xf numFmtId="42" fontId="13" fillId="5" borderId="0" xfId="0" applyNumberFormat="1" applyFont="1" applyFill="1" applyBorder="1" applyAlignment="1">
      <alignment vertical="center"/>
    </xf>
    <xf numFmtId="165" fontId="1" fillId="0" borderId="0" xfId="0" applyNumberFormat="1" applyFont="1" applyBorder="1" applyAlignment="1">
      <alignment vertical="center"/>
    </xf>
    <xf numFmtId="42" fontId="14" fillId="6" borderId="4" xfId="1" applyNumberFormat="1" applyFont="1" applyFill="1" applyBorder="1" applyAlignment="1">
      <alignment vertical="center"/>
    </xf>
    <xf numFmtId="42" fontId="14" fillId="6" borderId="0" xfId="1" applyNumberFormat="1" applyFont="1" applyFill="1" applyBorder="1" applyAlignment="1">
      <alignment vertical="center"/>
    </xf>
    <xf numFmtId="42" fontId="14" fillId="6" borderId="6" xfId="1" applyNumberFormat="1" applyFont="1" applyFill="1" applyBorder="1" applyAlignment="1">
      <alignment vertical="center"/>
    </xf>
    <xf numFmtId="42" fontId="2" fillId="6" borderId="4" xfId="1" applyNumberFormat="1" applyFont="1" applyFill="1" applyBorder="1" applyAlignment="1">
      <alignment vertical="center"/>
    </xf>
    <xf numFmtId="0" fontId="2" fillId="6" borderId="0" xfId="0" applyFont="1" applyFill="1" applyBorder="1" applyAlignment="1">
      <alignment vertical="center"/>
    </xf>
    <xf numFmtId="42" fontId="2" fillId="6" borderId="0" xfId="0" applyNumberFormat="1" applyFont="1" applyFill="1" applyBorder="1" applyAlignment="1">
      <alignment vertical="center"/>
    </xf>
    <xf numFmtId="0" fontId="2"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Border="1" applyAlignment="1">
      <alignment vertical="center"/>
    </xf>
    <xf numFmtId="166" fontId="5" fillId="0" borderId="0" xfId="3" applyNumberFormat="1" applyFont="1" applyBorder="1" applyAlignment="1">
      <alignment vertical="center"/>
    </xf>
    <xf numFmtId="166" fontId="2" fillId="2" borderId="0" xfId="3" applyNumberFormat="1" applyFont="1" applyFill="1" applyBorder="1" applyAlignment="1">
      <alignment horizontal="center" vertical="center"/>
    </xf>
    <xf numFmtId="166" fontId="2" fillId="2" borderId="0" xfId="3" applyNumberFormat="1" applyFont="1" applyFill="1" applyBorder="1" applyAlignment="1">
      <alignment horizontal="center" vertical="center" wrapText="1"/>
    </xf>
    <xf numFmtId="166" fontId="14" fillId="6" borderId="0" xfId="3" applyNumberFormat="1" applyFont="1" applyFill="1" applyBorder="1" applyAlignment="1">
      <alignment vertical="center"/>
    </xf>
    <xf numFmtId="166" fontId="5" fillId="7" borderId="0" xfId="3" applyNumberFormat="1" applyFont="1" applyFill="1" applyBorder="1" applyAlignment="1">
      <alignment vertical="center"/>
    </xf>
    <xf numFmtId="166" fontId="5" fillId="4" borderId="0" xfId="3" applyNumberFormat="1" applyFont="1" applyFill="1" applyBorder="1" applyAlignment="1">
      <alignment vertical="center"/>
    </xf>
    <xf numFmtId="166" fontId="6" fillId="4" borderId="0" xfId="3" applyNumberFormat="1" applyFont="1" applyFill="1" applyBorder="1" applyAlignment="1">
      <alignment vertical="center"/>
    </xf>
    <xf numFmtId="166" fontId="2" fillId="5" borderId="0" xfId="3" applyNumberFormat="1" applyFont="1" applyFill="1" applyBorder="1" applyAlignment="1">
      <alignment vertical="center"/>
    </xf>
    <xf numFmtId="166" fontId="2" fillId="2" borderId="0" xfId="3" applyNumberFormat="1" applyFont="1" applyFill="1" applyBorder="1" applyAlignment="1">
      <alignment vertical="center"/>
    </xf>
    <xf numFmtId="166" fontId="5" fillId="2" borderId="0" xfId="3" applyNumberFormat="1" applyFont="1" applyFill="1" applyBorder="1" applyAlignment="1">
      <alignment vertical="center"/>
    </xf>
    <xf numFmtId="166" fontId="2" fillId="11" borderId="0" xfId="3" applyNumberFormat="1" applyFont="1" applyFill="1" applyBorder="1" applyAlignment="1">
      <alignment vertical="center"/>
    </xf>
    <xf numFmtId="166" fontId="6" fillId="5" borderId="0" xfId="3" applyNumberFormat="1" applyFont="1" applyFill="1" applyBorder="1" applyAlignment="1">
      <alignment vertical="center"/>
    </xf>
    <xf numFmtId="165"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166" fontId="8" fillId="4" borderId="0" xfId="3" applyNumberFormat="1" applyFont="1" applyFill="1" applyBorder="1" applyAlignment="1">
      <alignment vertical="center"/>
    </xf>
    <xf numFmtId="166" fontId="2" fillId="8" borderId="0" xfId="3" applyNumberFormat="1" applyFont="1" applyFill="1" applyBorder="1" applyAlignment="1">
      <alignment vertical="center"/>
    </xf>
    <xf numFmtId="166" fontId="2" fillId="11" borderId="10" xfId="3" applyNumberFormat="1" applyFont="1" applyFill="1" applyBorder="1" applyAlignment="1">
      <alignment vertical="center"/>
    </xf>
    <xf numFmtId="166" fontId="6" fillId="8" borderId="0" xfId="3" applyNumberFormat="1" applyFont="1" applyFill="1" applyBorder="1" applyAlignment="1">
      <alignment vertical="center"/>
    </xf>
    <xf numFmtId="165" fontId="1" fillId="2" borderId="0" xfId="0" applyNumberFormat="1" applyFont="1" applyFill="1" applyBorder="1" applyAlignment="1">
      <alignment horizontal="left" vertical="center"/>
    </xf>
    <xf numFmtId="0" fontId="16" fillId="4" borderId="0" xfId="0" applyFont="1" applyFill="1" applyBorder="1" applyAlignment="1">
      <alignment horizontal="right" vertical="center"/>
    </xf>
    <xf numFmtId="166" fontId="16" fillId="4" borderId="0" xfId="3" applyNumberFormat="1" applyFont="1" applyFill="1" applyBorder="1" applyAlignment="1">
      <alignment vertical="center"/>
    </xf>
    <xf numFmtId="166" fontId="2" fillId="2" borderId="0" xfId="3" applyNumberFormat="1" applyFont="1" applyFill="1" applyBorder="1" applyAlignment="1">
      <alignment vertical="center"/>
    </xf>
    <xf numFmtId="1" fontId="15" fillId="2" borderId="0" xfId="3" applyNumberFormat="1" applyFont="1" applyFill="1" applyBorder="1" applyAlignment="1">
      <alignment horizontal="center" vertical="center"/>
    </xf>
    <xf numFmtId="166" fontId="13" fillId="4" borderId="0" xfId="3" applyNumberFormat="1" applyFont="1" applyFill="1" applyBorder="1" applyAlignment="1">
      <alignment vertical="center"/>
    </xf>
    <xf numFmtId="165" fontId="1" fillId="2" borderId="0" xfId="0" applyNumberFormat="1" applyFont="1" applyFill="1" applyBorder="1" applyAlignment="1">
      <alignment vertical="center"/>
    </xf>
    <xf numFmtId="166" fontId="1" fillId="6" borderId="0" xfId="3" applyNumberFormat="1" applyFont="1" applyFill="1" applyBorder="1" applyAlignment="1">
      <alignment vertical="center"/>
    </xf>
    <xf numFmtId="165" fontId="2" fillId="2" borderId="0" xfId="0" applyNumberFormat="1" applyFont="1" applyFill="1" applyBorder="1" applyAlignment="1">
      <alignment horizontal="center" vertical="center"/>
    </xf>
    <xf numFmtId="165" fontId="2" fillId="2" borderId="0" xfId="0" applyNumberFormat="1" applyFont="1" applyFill="1" applyBorder="1" applyAlignment="1">
      <alignment horizontal="left" vertical="center"/>
    </xf>
    <xf numFmtId="165" fontId="5" fillId="0" borderId="0" xfId="0" applyNumberFormat="1" applyFont="1" applyBorder="1" applyAlignment="1">
      <alignment horizontal="left" vertical="center"/>
    </xf>
    <xf numFmtId="166" fontId="2" fillId="8" borderId="4" xfId="3" applyNumberFormat="1" applyFont="1" applyFill="1" applyBorder="1" applyAlignment="1">
      <alignment vertical="center"/>
    </xf>
    <xf numFmtId="166" fontId="2" fillId="5" borderId="4" xfId="3" applyNumberFormat="1" applyFont="1" applyFill="1" applyBorder="1" applyAlignment="1">
      <alignment vertical="center"/>
    </xf>
    <xf numFmtId="166" fontId="2" fillId="5" borderId="2" xfId="3" applyNumberFormat="1" applyFont="1" applyFill="1" applyBorder="1" applyAlignment="1">
      <alignment vertical="center"/>
    </xf>
    <xf numFmtId="166" fontId="2" fillId="5" borderId="7" xfId="3" applyNumberFormat="1" applyFont="1" applyFill="1" applyBorder="1" applyAlignment="1">
      <alignment vertical="center"/>
    </xf>
    <xf numFmtId="0" fontId="2" fillId="5" borderId="1" xfId="0" applyFont="1" applyFill="1" applyBorder="1" applyAlignment="1">
      <alignment horizontal="right" vertical="center"/>
    </xf>
    <xf numFmtId="166" fontId="2" fillId="5" borderId="3" xfId="3" applyNumberFormat="1" applyFont="1" applyFill="1" applyBorder="1" applyAlignment="1">
      <alignment vertical="center"/>
    </xf>
    <xf numFmtId="166" fontId="2" fillId="5" borderId="1" xfId="3" applyNumberFormat="1" applyFont="1" applyFill="1" applyBorder="1" applyAlignment="1">
      <alignment vertical="center"/>
    </xf>
    <xf numFmtId="0" fontId="2" fillId="5" borderId="4" xfId="0" applyFont="1" applyFill="1" applyBorder="1" applyAlignment="1">
      <alignment horizontal="right" vertical="center"/>
    </xf>
    <xf numFmtId="0" fontId="2" fillId="5" borderId="2" xfId="0" applyFont="1" applyFill="1" applyBorder="1" applyAlignment="1">
      <alignment horizontal="right" vertical="center"/>
    </xf>
    <xf numFmtId="166" fontId="2" fillId="2" borderId="0" xfId="3" applyNumberFormat="1" applyFont="1" applyFill="1" applyBorder="1" applyAlignment="1">
      <alignment vertical="center"/>
    </xf>
    <xf numFmtId="0" fontId="1" fillId="4" borderId="0" xfId="0" applyFont="1" applyFill="1" applyBorder="1" applyAlignment="1">
      <alignment horizontal="left" vertical="center"/>
    </xf>
    <xf numFmtId="166" fontId="2" fillId="2" borderId="0" xfId="3" applyNumberFormat="1" applyFont="1" applyFill="1" applyBorder="1" applyAlignment="1">
      <alignment vertical="center"/>
    </xf>
    <xf numFmtId="0" fontId="1" fillId="5" borderId="0" xfId="0" applyFont="1" applyFill="1" applyBorder="1" applyAlignment="1">
      <alignment vertical="center"/>
    </xf>
    <xf numFmtId="165" fontId="1" fillId="2" borderId="0" xfId="0" applyNumberFormat="1" applyFont="1" applyFill="1" applyBorder="1" applyAlignment="1">
      <alignment horizontal="center" vertical="center" wrapText="1"/>
    </xf>
    <xf numFmtId="166" fontId="1" fillId="8" borderId="0" xfId="3" applyNumberFormat="1" applyFont="1" applyFill="1" applyBorder="1" applyAlignment="1">
      <alignment vertical="center"/>
    </xf>
    <xf numFmtId="166" fontId="1" fillId="2" borderId="0" xfId="3" applyNumberFormat="1" applyFont="1" applyFill="1" applyBorder="1" applyAlignment="1">
      <alignment vertical="center"/>
    </xf>
    <xf numFmtId="166" fontId="1" fillId="5" borderId="0" xfId="3" applyNumberFormat="1" applyFont="1" applyFill="1" applyBorder="1" applyAlignment="1">
      <alignment vertical="center"/>
    </xf>
    <xf numFmtId="166" fontId="17" fillId="5" borderId="0" xfId="3" applyNumberFormat="1" applyFont="1" applyFill="1" applyBorder="1" applyAlignment="1">
      <alignment vertical="center"/>
    </xf>
    <xf numFmtId="0" fontId="1" fillId="5" borderId="0" xfId="0" applyFont="1" applyFill="1" applyBorder="1" applyAlignment="1">
      <alignment horizontal="left" vertical="center"/>
    </xf>
    <xf numFmtId="0" fontId="18" fillId="0" borderId="0" xfId="0" applyFont="1" applyFill="1" applyBorder="1" applyAlignment="1">
      <alignment horizontal="left" vertical="center"/>
    </xf>
    <xf numFmtId="166" fontId="2" fillId="2" borderId="0" xfId="3" applyNumberFormat="1" applyFont="1" applyFill="1" applyBorder="1" applyAlignment="1">
      <alignment vertical="center"/>
    </xf>
    <xf numFmtId="1" fontId="15" fillId="2" borderId="0" xfId="3" applyNumberFormat="1" applyFont="1" applyFill="1" applyBorder="1" applyAlignment="1">
      <alignment horizontal="center" vertical="center"/>
    </xf>
    <xf numFmtId="166" fontId="2" fillId="2" borderId="1" xfId="3" applyNumberFormat="1" applyFont="1" applyFill="1" applyBorder="1" applyAlignment="1">
      <alignment horizontal="center" vertical="center" wrapText="1"/>
    </xf>
    <xf numFmtId="166" fontId="2" fillId="2" borderId="3" xfId="3" applyNumberFormat="1" applyFont="1" applyFill="1" applyBorder="1" applyAlignment="1">
      <alignment horizontal="center" vertical="center" wrapText="1"/>
    </xf>
    <xf numFmtId="165" fontId="1" fillId="0" borderId="0" xfId="0" applyNumberFormat="1" applyFont="1" applyBorder="1" applyAlignment="1">
      <alignment horizontal="left" vertical="center"/>
    </xf>
    <xf numFmtId="166" fontId="5" fillId="2" borderId="0" xfId="0" applyNumberFormat="1" applyFont="1" applyFill="1" applyBorder="1" applyAlignment="1">
      <alignment horizontal="left" vertical="center"/>
    </xf>
    <xf numFmtId="166" fontId="12" fillId="2" borderId="5" xfId="3" applyNumberFormat="1" applyFont="1" applyFill="1" applyBorder="1" applyAlignment="1">
      <alignment horizontal="center" vertical="center" wrapText="1"/>
    </xf>
    <xf numFmtId="166" fontId="12" fillId="5" borderId="6" xfId="3" applyNumberFormat="1" applyFont="1" applyFill="1" applyBorder="1" applyAlignment="1">
      <alignment vertical="center"/>
    </xf>
    <xf numFmtId="166" fontId="12" fillId="5" borderId="8" xfId="3" applyNumberFormat="1" applyFont="1" applyFill="1" applyBorder="1" applyAlignment="1">
      <alignment vertical="center"/>
    </xf>
    <xf numFmtId="166" fontId="12" fillId="5" borderId="5" xfId="3" applyNumberFormat="1" applyFont="1" applyFill="1" applyBorder="1" applyAlignment="1">
      <alignment vertical="center"/>
    </xf>
    <xf numFmtId="166" fontId="12" fillId="2" borderId="3" xfId="3" applyNumberFormat="1" applyFont="1" applyFill="1" applyBorder="1" applyAlignment="1">
      <alignment horizontal="center" vertical="center" wrapText="1"/>
    </xf>
    <xf numFmtId="166" fontId="12" fillId="5" borderId="0" xfId="3" applyNumberFormat="1" applyFont="1" applyFill="1" applyBorder="1" applyAlignment="1">
      <alignment vertical="center"/>
    </xf>
    <xf numFmtId="166" fontId="12" fillId="5" borderId="3" xfId="3" applyNumberFormat="1" applyFont="1" applyFill="1" applyBorder="1" applyAlignment="1">
      <alignment vertical="center"/>
    </xf>
    <xf numFmtId="166" fontId="12" fillId="5" borderId="7" xfId="3" applyNumberFormat="1" applyFont="1" applyFill="1" applyBorder="1" applyAlignment="1">
      <alignment vertical="center"/>
    </xf>
    <xf numFmtId="166" fontId="21" fillId="2" borderId="4" xfId="3" applyNumberFormat="1" applyFont="1" applyFill="1" applyBorder="1" applyAlignment="1">
      <alignment horizontal="center" vertical="center" wrapText="1"/>
    </xf>
    <xf numFmtId="166" fontId="21" fillId="11" borderId="9" xfId="3" applyNumberFormat="1" applyFont="1" applyFill="1" applyBorder="1" applyAlignment="1">
      <alignment vertical="center"/>
    </xf>
    <xf numFmtId="166" fontId="21" fillId="11" borderId="11" xfId="3" applyNumberFormat="1" applyFont="1" applyFill="1" applyBorder="1" applyAlignment="1">
      <alignment vertical="center"/>
    </xf>
    <xf numFmtId="166" fontId="21" fillId="2" borderId="6" xfId="3" applyNumberFormat="1" applyFont="1" applyFill="1" applyBorder="1" applyAlignment="1">
      <alignment horizontal="center" vertical="center" wrapText="1"/>
    </xf>
    <xf numFmtId="166" fontId="22" fillId="2" borderId="6" xfId="3" applyNumberFormat="1" applyFont="1" applyFill="1" applyBorder="1" applyAlignment="1">
      <alignment horizontal="center" vertical="center" wrapText="1"/>
    </xf>
    <xf numFmtId="166" fontId="22" fillId="11" borderId="11" xfId="3" applyNumberFormat="1" applyFont="1" applyFill="1" applyBorder="1" applyAlignment="1">
      <alignment vertical="center"/>
    </xf>
    <xf numFmtId="166" fontId="2" fillId="2" borderId="9" xfId="3" applyNumberFormat="1" applyFont="1" applyFill="1" applyBorder="1" applyAlignment="1">
      <alignment horizontal="center" vertical="center"/>
    </xf>
    <xf numFmtId="166" fontId="12" fillId="2" borderId="1" xfId="3" applyNumberFormat="1" applyFont="1" applyFill="1" applyBorder="1" applyAlignment="1">
      <alignment horizontal="center" vertical="center" wrapText="1"/>
    </xf>
    <xf numFmtId="166" fontId="12" fillId="8" borderId="4" xfId="3" applyNumberFormat="1" applyFont="1" applyFill="1" applyBorder="1" applyAlignment="1">
      <alignment vertical="center"/>
    </xf>
    <xf numFmtId="166" fontId="12" fillId="5" borderId="4" xfId="3" applyNumberFormat="1" applyFont="1" applyFill="1" applyBorder="1" applyAlignment="1">
      <alignment vertical="center"/>
    </xf>
    <xf numFmtId="166" fontId="20" fillId="5" borderId="4" xfId="3" applyNumberFormat="1" applyFont="1" applyFill="1" applyBorder="1" applyAlignment="1">
      <alignment vertical="center"/>
    </xf>
    <xf numFmtId="166" fontId="20" fillId="5" borderId="4" xfId="3" applyNumberFormat="1" applyFont="1" applyFill="1" applyBorder="1" applyAlignment="1">
      <alignment horizontal="right" vertical="center"/>
    </xf>
    <xf numFmtId="2" fontId="12" fillId="5" borderId="4" xfId="1" applyNumberFormat="1" applyFont="1" applyFill="1" applyBorder="1" applyAlignment="1">
      <alignment vertical="center"/>
    </xf>
    <xf numFmtId="166" fontId="12" fillId="5" borderId="2" xfId="3" applyNumberFormat="1" applyFont="1" applyFill="1" applyBorder="1" applyAlignment="1">
      <alignment vertical="center"/>
    </xf>
    <xf numFmtId="166" fontId="12" fillId="5" borderId="1" xfId="3" applyNumberFormat="1" applyFont="1" applyFill="1" applyBorder="1" applyAlignment="1">
      <alignment vertical="center"/>
    </xf>
    <xf numFmtId="166" fontId="6" fillId="8" borderId="6" xfId="3" applyNumberFormat="1" applyFont="1" applyFill="1" applyBorder="1" applyAlignment="1">
      <alignment vertical="center"/>
    </xf>
    <xf numFmtId="166" fontId="6" fillId="5" borderId="6" xfId="3" applyNumberFormat="1" applyFont="1" applyFill="1" applyBorder="1" applyAlignment="1">
      <alignment vertical="center"/>
    </xf>
    <xf numFmtId="166" fontId="19" fillId="5" borderId="0" xfId="3" applyNumberFormat="1" applyFont="1" applyFill="1" applyBorder="1" applyAlignment="1">
      <alignment vertical="center"/>
    </xf>
    <xf numFmtId="166" fontId="19" fillId="5" borderId="0" xfId="3" applyNumberFormat="1" applyFont="1" applyFill="1" applyBorder="1" applyAlignment="1">
      <alignment horizontal="right" vertical="center"/>
    </xf>
    <xf numFmtId="0" fontId="2" fillId="11" borderId="0" xfId="0" applyFont="1" applyFill="1" applyBorder="1" applyAlignment="1">
      <alignment horizontal="left" vertical="center"/>
    </xf>
    <xf numFmtId="166" fontId="21" fillId="5" borderId="3" xfId="3" applyNumberFormat="1" applyFont="1" applyFill="1" applyBorder="1" applyAlignment="1">
      <alignment vertical="center"/>
    </xf>
    <xf numFmtId="166" fontId="23" fillId="0" borderId="0" xfId="3" applyNumberFormat="1" applyFont="1" applyBorder="1" applyAlignment="1">
      <alignment vertical="center"/>
    </xf>
    <xf numFmtId="166" fontId="23" fillId="10" borderId="1" xfId="3" applyNumberFormat="1" applyFont="1" applyFill="1" applyBorder="1" applyAlignment="1">
      <alignment vertical="center"/>
    </xf>
    <xf numFmtId="166" fontId="23" fillId="10" borderId="3" xfId="3" applyNumberFormat="1" applyFont="1" applyFill="1" applyBorder="1" applyAlignment="1">
      <alignment vertical="center"/>
    </xf>
    <xf numFmtId="166" fontId="5" fillId="10" borderId="3" xfId="3" applyNumberFormat="1" applyFont="1" applyFill="1" applyBorder="1" applyAlignment="1">
      <alignment vertical="center"/>
    </xf>
    <xf numFmtId="166" fontId="5" fillId="10" borderId="5" xfId="3" applyNumberFormat="1" applyFont="1" applyFill="1" applyBorder="1" applyAlignment="1">
      <alignment vertical="center"/>
    </xf>
    <xf numFmtId="166" fontId="5" fillId="10" borderId="0" xfId="3" applyNumberFormat="1" applyFont="1" applyFill="1" applyBorder="1" applyAlignment="1">
      <alignment vertical="center"/>
    </xf>
    <xf numFmtId="166" fontId="5" fillId="10" borderId="6" xfId="3" applyNumberFormat="1" applyFont="1" applyFill="1" applyBorder="1" applyAlignment="1">
      <alignment vertical="center"/>
    </xf>
    <xf numFmtId="166" fontId="25" fillId="10" borderId="2" xfId="3" applyNumberFormat="1" applyFont="1" applyFill="1" applyBorder="1" applyAlignment="1">
      <alignment vertical="center"/>
    </xf>
    <xf numFmtId="166" fontId="25" fillId="10" borderId="7" xfId="3" applyNumberFormat="1" applyFont="1" applyFill="1" applyBorder="1" applyAlignment="1">
      <alignment vertical="center"/>
    </xf>
    <xf numFmtId="166" fontId="1" fillId="10" borderId="7" xfId="3" applyNumberFormat="1" applyFont="1" applyFill="1" applyBorder="1" applyAlignment="1">
      <alignment vertical="center"/>
    </xf>
    <xf numFmtId="166" fontId="5" fillId="10" borderId="7" xfId="3" applyNumberFormat="1" applyFont="1" applyFill="1" applyBorder="1" applyAlignment="1">
      <alignment vertical="center"/>
    </xf>
    <xf numFmtId="166" fontId="5" fillId="10" borderId="8" xfId="3" applyNumberFormat="1" applyFont="1" applyFill="1" applyBorder="1" applyAlignment="1">
      <alignment vertical="center"/>
    </xf>
    <xf numFmtId="166" fontId="24" fillId="10" borderId="4" xfId="3" applyNumberFormat="1" applyFont="1" applyFill="1" applyBorder="1" applyAlignment="1">
      <alignment vertical="center"/>
    </xf>
    <xf numFmtId="166" fontId="24" fillId="10" borderId="0" xfId="3" applyNumberFormat="1" applyFont="1" applyFill="1" applyBorder="1" applyAlignment="1">
      <alignment vertical="center"/>
    </xf>
    <xf numFmtId="0" fontId="1" fillId="4" borderId="0" xfId="0" applyFont="1" applyFill="1" applyBorder="1" applyAlignment="1">
      <alignment vertical="center"/>
    </xf>
    <xf numFmtId="166" fontId="26" fillId="5" borderId="4" xfId="3" applyNumberFormat="1" applyFont="1" applyFill="1" applyBorder="1" applyAlignment="1">
      <alignment vertical="center"/>
    </xf>
    <xf numFmtId="166" fontId="26" fillId="5" borderId="0" xfId="3" applyNumberFormat="1" applyFont="1" applyFill="1" applyBorder="1" applyAlignment="1">
      <alignment vertical="center"/>
    </xf>
    <xf numFmtId="166" fontId="26" fillId="5" borderId="4" xfId="3" applyNumberFormat="1" applyFont="1" applyFill="1" applyBorder="1" applyAlignment="1">
      <alignment horizontal="right" vertical="center"/>
    </xf>
    <xf numFmtId="166" fontId="26" fillId="5" borderId="0" xfId="3" applyNumberFormat="1" applyFont="1" applyFill="1" applyBorder="1" applyAlignment="1">
      <alignment horizontal="right" vertical="center"/>
    </xf>
    <xf numFmtId="2" fontId="2" fillId="5" borderId="0" xfId="1" applyNumberFormat="1" applyFont="1" applyFill="1" applyBorder="1" applyAlignment="1">
      <alignment vertical="center"/>
    </xf>
    <xf numFmtId="0" fontId="2" fillId="2" borderId="0" xfId="0" applyFont="1" applyFill="1" applyBorder="1" applyAlignment="1">
      <alignment horizontal="center" vertical="center"/>
    </xf>
    <xf numFmtId="165" fontId="1" fillId="0" borderId="0" xfId="0" applyNumberFormat="1" applyFont="1" applyBorder="1" applyAlignment="1"/>
    <xf numFmtId="166" fontId="27" fillId="2" borderId="4" xfId="3" applyNumberFormat="1" applyFont="1" applyFill="1" applyBorder="1" applyAlignment="1">
      <alignment horizontal="center" vertical="center" wrapText="1"/>
    </xf>
    <xf numFmtId="166" fontId="27" fillId="2" borderId="0" xfId="3" applyNumberFormat="1" applyFont="1" applyFill="1" applyBorder="1" applyAlignment="1">
      <alignment horizontal="center" vertical="center" wrapText="1"/>
    </xf>
    <xf numFmtId="166" fontId="27" fillId="2" borderId="6" xfId="3" applyNumberFormat="1" applyFont="1" applyFill="1" applyBorder="1" applyAlignment="1">
      <alignment horizontal="center" vertical="center" wrapText="1"/>
    </xf>
    <xf numFmtId="166" fontId="28" fillId="6" borderId="0" xfId="3" applyNumberFormat="1" applyFont="1" applyFill="1" applyBorder="1" applyAlignment="1">
      <alignment vertical="center"/>
    </xf>
    <xf numFmtId="166" fontId="28" fillId="6" borderId="6" xfId="3" applyNumberFormat="1" applyFont="1" applyFill="1" applyBorder="1" applyAlignment="1">
      <alignment vertical="center"/>
    </xf>
    <xf numFmtId="166" fontId="28" fillId="7" borderId="0" xfId="3" applyNumberFormat="1" applyFont="1" applyFill="1" applyBorder="1" applyAlignment="1">
      <alignment vertical="center"/>
    </xf>
    <xf numFmtId="166" fontId="28" fillId="7" borderId="6" xfId="3" applyNumberFormat="1" applyFont="1" applyFill="1" applyBorder="1" applyAlignment="1">
      <alignment vertical="center"/>
    </xf>
    <xf numFmtId="166" fontId="28" fillId="4" borderId="0" xfId="3" applyNumberFormat="1" applyFont="1" applyFill="1" applyBorder="1" applyAlignment="1">
      <alignment vertical="center"/>
    </xf>
    <xf numFmtId="166" fontId="28" fillId="4" borderId="6" xfId="3" applyNumberFormat="1" applyFont="1" applyFill="1" applyBorder="1" applyAlignment="1">
      <alignment vertical="center"/>
    </xf>
    <xf numFmtId="166" fontId="27" fillId="11" borderId="9" xfId="3" applyNumberFormat="1" applyFont="1" applyFill="1" applyBorder="1" applyAlignment="1">
      <alignment vertical="center"/>
    </xf>
    <xf numFmtId="166" fontId="27" fillId="11" borderId="10" xfId="3" applyNumberFormat="1" applyFont="1" applyFill="1" applyBorder="1" applyAlignment="1">
      <alignment vertical="center"/>
    </xf>
    <xf numFmtId="166" fontId="27" fillId="11" borderId="11" xfId="3" applyNumberFormat="1" applyFont="1" applyFill="1" applyBorder="1" applyAlignment="1">
      <alignment vertical="center"/>
    </xf>
    <xf numFmtId="166" fontId="28" fillId="6" borderId="4" xfId="3" applyNumberFormat="1" applyFont="1" applyFill="1" applyBorder="1" applyAlignment="1">
      <alignment vertical="center"/>
    </xf>
    <xf numFmtId="166" fontId="28" fillId="7" borderId="4" xfId="3" applyNumberFormat="1" applyFont="1" applyFill="1" applyBorder="1" applyAlignment="1">
      <alignment vertical="center"/>
    </xf>
    <xf numFmtId="166" fontId="28" fillId="4" borderId="4" xfId="3" applyNumberFormat="1" applyFont="1" applyFill="1" applyBorder="1" applyAlignment="1">
      <alignment vertical="center"/>
    </xf>
    <xf numFmtId="166" fontId="29" fillId="4" borderId="4" xfId="3" applyNumberFormat="1" applyFont="1" applyFill="1" applyBorder="1" applyAlignment="1">
      <alignment vertical="center"/>
    </xf>
    <xf numFmtId="166" fontId="30" fillId="6" borderId="4" xfId="3" applyNumberFormat="1" applyFont="1" applyFill="1" applyBorder="1" applyAlignment="1">
      <alignment vertical="center"/>
    </xf>
    <xf numFmtId="166" fontId="30" fillId="6" borderId="6" xfId="3" applyNumberFormat="1" applyFont="1" applyFill="1" applyBorder="1" applyAlignment="1">
      <alignment vertical="center"/>
    </xf>
    <xf numFmtId="166" fontId="31" fillId="6" borderId="6" xfId="3" applyNumberFormat="1" applyFont="1" applyFill="1" applyBorder="1" applyAlignment="1">
      <alignment vertical="center"/>
    </xf>
    <xf numFmtId="166" fontId="30" fillId="7" borderId="4" xfId="3" applyNumberFormat="1" applyFont="1" applyFill="1" applyBorder="1" applyAlignment="1">
      <alignment vertical="center"/>
    </xf>
    <xf numFmtId="166" fontId="30" fillId="7" borderId="6" xfId="3" applyNumberFormat="1" applyFont="1" applyFill="1" applyBorder="1" applyAlignment="1">
      <alignment vertical="center"/>
    </xf>
    <xf numFmtId="166" fontId="6" fillId="7" borderId="4" xfId="3" applyNumberFormat="1" applyFont="1" applyFill="1" applyBorder="1" applyAlignment="1">
      <alignment vertical="center"/>
    </xf>
    <xf numFmtId="166" fontId="1" fillId="7" borderId="0" xfId="3" applyNumberFormat="1" applyFont="1" applyFill="1" applyBorder="1" applyAlignment="1">
      <alignment vertical="center"/>
    </xf>
    <xf numFmtId="166" fontId="31" fillId="7" borderId="6" xfId="3" applyNumberFormat="1" applyFont="1" applyFill="1" applyBorder="1" applyAlignment="1">
      <alignment vertical="center"/>
    </xf>
    <xf numFmtId="166" fontId="30" fillId="4" borderId="4" xfId="3" applyNumberFormat="1" applyFont="1" applyFill="1" applyBorder="1" applyAlignment="1">
      <alignment vertical="center"/>
    </xf>
    <xf numFmtId="166" fontId="30" fillId="4" borderId="6" xfId="3" applyNumberFormat="1" applyFont="1" applyFill="1" applyBorder="1" applyAlignment="1">
      <alignment vertical="center"/>
    </xf>
    <xf numFmtId="166" fontId="1" fillId="4" borderId="0" xfId="3" applyNumberFormat="1" applyFont="1" applyFill="1" applyBorder="1" applyAlignment="1">
      <alignment vertical="center"/>
    </xf>
    <xf numFmtId="166" fontId="31" fillId="4" borderId="6" xfId="3" applyNumberFormat="1" applyFont="1" applyFill="1" applyBorder="1" applyAlignment="1">
      <alignment vertical="center"/>
    </xf>
    <xf numFmtId="166" fontId="27" fillId="2" borderId="5" xfId="3" applyNumberFormat="1" applyFont="1" applyFill="1" applyBorder="1" applyAlignment="1">
      <alignment horizontal="center" vertical="center" wrapText="1"/>
    </xf>
    <xf numFmtId="166" fontId="27" fillId="8" borderId="6" xfId="3" applyNumberFormat="1" applyFont="1" applyFill="1" applyBorder="1" applyAlignment="1">
      <alignment vertical="center"/>
    </xf>
    <xf numFmtId="166" fontId="27" fillId="5" borderId="6" xfId="3" applyNumberFormat="1" applyFont="1" applyFill="1" applyBorder="1" applyAlignment="1">
      <alignment vertical="center"/>
    </xf>
    <xf numFmtId="166" fontId="32" fillId="5" borderId="6" xfId="3" applyNumberFormat="1" applyFont="1" applyFill="1" applyBorder="1" applyAlignment="1">
      <alignment vertical="center"/>
    </xf>
    <xf numFmtId="166" fontId="32" fillId="5" borderId="6" xfId="3" applyNumberFormat="1" applyFont="1" applyFill="1" applyBorder="1" applyAlignment="1">
      <alignment horizontal="right" vertical="center"/>
    </xf>
    <xf numFmtId="166" fontId="27" fillId="5" borderId="8" xfId="3" applyNumberFormat="1" applyFont="1" applyFill="1" applyBorder="1" applyAlignment="1">
      <alignment vertical="center"/>
    </xf>
    <xf numFmtId="166" fontId="27" fillId="5" borderId="5" xfId="3" applyNumberFormat="1" applyFont="1" applyFill="1" applyBorder="1" applyAlignment="1">
      <alignment vertical="center"/>
    </xf>
    <xf numFmtId="166" fontId="1" fillId="0" borderId="0" xfId="3" applyNumberFormat="1" applyFont="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165" fontId="1" fillId="2" borderId="0" xfId="0" applyNumberFormat="1" applyFont="1" applyFill="1" applyBorder="1" applyAlignment="1">
      <alignment horizontal="center" vertical="center"/>
    </xf>
    <xf numFmtId="0" fontId="1" fillId="4" borderId="0" xfId="0" applyFont="1" applyFill="1" applyBorder="1" applyAlignment="1">
      <alignment horizontal="right" vertical="center"/>
    </xf>
    <xf numFmtId="0" fontId="1" fillId="0" borderId="0" xfId="0" applyFont="1" applyBorder="1" applyAlignment="1">
      <alignment horizontal="left" vertical="center" wrapText="1"/>
    </xf>
    <xf numFmtId="166" fontId="1" fillId="2" borderId="0" xfId="0" applyNumberFormat="1" applyFont="1" applyFill="1" applyBorder="1" applyAlignment="1">
      <alignment horizontal="left" vertical="center"/>
    </xf>
    <xf numFmtId="0" fontId="1" fillId="0" borderId="0" xfId="0" applyFont="1" applyBorder="1" applyAlignment="1">
      <alignment horizontal="left" vertical="center"/>
    </xf>
    <xf numFmtId="166" fontId="1" fillId="10" borderId="3" xfId="3" applyNumberFormat="1" applyFont="1" applyFill="1" applyBorder="1" applyAlignment="1">
      <alignment vertical="center"/>
    </xf>
    <xf numFmtId="166" fontId="1" fillId="10" borderId="0" xfId="3" applyNumberFormat="1" applyFont="1" applyFill="1" applyBorder="1" applyAlignment="1">
      <alignment vertical="center"/>
    </xf>
    <xf numFmtId="0" fontId="1" fillId="4" borderId="6" xfId="0" applyFont="1" applyFill="1" applyBorder="1" applyAlignment="1">
      <alignment vertical="center"/>
    </xf>
    <xf numFmtId="1" fontId="28" fillId="4" borderId="0" xfId="3" applyNumberFormat="1" applyFont="1" applyFill="1" applyBorder="1" applyAlignment="1">
      <alignment horizontal="left" vertical="center" indent="8"/>
    </xf>
    <xf numFmtId="0" fontId="34" fillId="11" borderId="0" xfId="0" applyFont="1" applyFill="1" applyBorder="1" applyAlignment="1">
      <alignment horizontal="left" vertical="center"/>
    </xf>
    <xf numFmtId="166" fontId="35" fillId="11" borderId="9" xfId="3" applyNumberFormat="1" applyFont="1" applyFill="1" applyBorder="1" applyAlignment="1">
      <alignment vertical="center"/>
    </xf>
    <xf numFmtId="166" fontId="35" fillId="11" borderId="10" xfId="3" applyNumberFormat="1" applyFont="1" applyFill="1" applyBorder="1" applyAlignment="1">
      <alignment vertical="center"/>
    </xf>
    <xf numFmtId="166" fontId="35" fillId="11" borderId="11" xfId="3" applyNumberFormat="1" applyFont="1" applyFill="1" applyBorder="1" applyAlignment="1">
      <alignment vertical="center"/>
    </xf>
    <xf numFmtId="165" fontId="36" fillId="2" borderId="0" xfId="0" applyNumberFormat="1" applyFont="1" applyFill="1" applyBorder="1" applyAlignment="1">
      <alignment vertical="center"/>
    </xf>
    <xf numFmtId="0" fontId="36" fillId="2" borderId="0" xfId="0" applyFont="1" applyFill="1" applyBorder="1" applyAlignment="1">
      <alignment vertical="center" wrapText="1"/>
    </xf>
    <xf numFmtId="0" fontId="37" fillId="2" borderId="0" xfId="0" applyFont="1" applyFill="1" applyBorder="1" applyAlignment="1">
      <alignment vertical="center" wrapText="1"/>
    </xf>
    <xf numFmtId="0" fontId="36" fillId="2" borderId="0" xfId="0" applyFont="1" applyFill="1" applyBorder="1" applyAlignment="1">
      <alignment vertical="center"/>
    </xf>
    <xf numFmtId="0" fontId="34" fillId="5" borderId="0" xfId="0" applyFont="1" applyFill="1" applyBorder="1" applyAlignment="1">
      <alignment horizontal="left" vertical="center"/>
    </xf>
    <xf numFmtId="166" fontId="35" fillId="5" borderId="10" xfId="3" applyNumberFormat="1" applyFont="1" applyFill="1" applyBorder="1" applyAlignment="1">
      <alignment vertical="center"/>
    </xf>
    <xf numFmtId="166" fontId="23" fillId="5" borderId="9" xfId="3" applyNumberFormat="1" applyFont="1" applyFill="1" applyBorder="1" applyAlignment="1">
      <alignment vertical="center"/>
    </xf>
    <xf numFmtId="166" fontId="23" fillId="5" borderId="10" xfId="3" applyNumberFormat="1" applyFont="1" applyFill="1" applyBorder="1" applyAlignment="1">
      <alignment vertical="center"/>
    </xf>
    <xf numFmtId="166" fontId="21" fillId="8" borderId="4" xfId="3" applyNumberFormat="1" applyFont="1" applyFill="1" applyBorder="1" applyAlignment="1">
      <alignment vertical="center"/>
    </xf>
    <xf numFmtId="166" fontId="30" fillId="8" borderId="0" xfId="3" applyNumberFormat="1" applyFont="1" applyFill="1" applyBorder="1" applyAlignment="1">
      <alignment vertical="center"/>
    </xf>
    <xf numFmtId="166" fontId="21" fillId="5" borderId="4" xfId="3" applyNumberFormat="1" applyFont="1" applyFill="1" applyBorder="1" applyAlignment="1">
      <alignment vertical="center"/>
    </xf>
    <xf numFmtId="166" fontId="30" fillId="5" borderId="0" xfId="3" applyNumberFormat="1" applyFont="1" applyFill="1" applyBorder="1" applyAlignment="1">
      <alignment vertical="center"/>
    </xf>
    <xf numFmtId="166" fontId="38" fillId="5" borderId="4" xfId="3" applyNumberFormat="1" applyFont="1" applyFill="1" applyBorder="1" applyAlignment="1">
      <alignment vertical="center"/>
    </xf>
    <xf numFmtId="166" fontId="39" fillId="5" borderId="0" xfId="3" applyNumberFormat="1" applyFont="1" applyFill="1" applyBorder="1" applyAlignment="1">
      <alignment vertical="center"/>
    </xf>
    <xf numFmtId="166" fontId="38" fillId="5" borderId="4" xfId="3" applyNumberFormat="1" applyFont="1" applyFill="1" applyBorder="1" applyAlignment="1">
      <alignment horizontal="right" vertical="center"/>
    </xf>
    <xf numFmtId="166" fontId="39" fillId="5" borderId="0" xfId="3" applyNumberFormat="1" applyFont="1" applyFill="1" applyBorder="1" applyAlignment="1">
      <alignment horizontal="right" vertical="center"/>
    </xf>
    <xf numFmtId="2" fontId="21" fillId="5" borderId="4" xfId="1" applyNumberFormat="1" applyFont="1" applyFill="1" applyBorder="1" applyAlignment="1">
      <alignment vertical="center"/>
    </xf>
    <xf numFmtId="166" fontId="21" fillId="5" borderId="2" xfId="3" applyNumberFormat="1" applyFont="1" applyFill="1" applyBorder="1" applyAlignment="1">
      <alignment vertical="center"/>
    </xf>
    <xf numFmtId="0" fontId="18" fillId="2" borderId="0" xfId="0" applyFont="1" applyFill="1" applyBorder="1" applyAlignment="1">
      <alignment horizontal="left" vertical="center"/>
    </xf>
    <xf numFmtId="0" fontId="34" fillId="2" borderId="0" xfId="0" applyFont="1" applyFill="1" applyBorder="1" applyAlignment="1">
      <alignment horizontal="left" vertical="center"/>
    </xf>
    <xf numFmtId="166" fontId="35" fillId="2" borderId="0" xfId="3" applyNumberFormat="1" applyFont="1" applyFill="1" applyBorder="1" applyAlignment="1">
      <alignment vertical="center"/>
    </xf>
    <xf numFmtId="43" fontId="34" fillId="2" borderId="0" xfId="3" applyNumberFormat="1" applyFont="1" applyFill="1" applyBorder="1" applyAlignment="1">
      <alignment vertical="center"/>
    </xf>
    <xf numFmtId="166" fontId="21" fillId="2" borderId="0" xfId="3" applyNumberFormat="1" applyFont="1" applyFill="1" applyBorder="1" applyAlignment="1">
      <alignment horizontal="center" vertical="center" wrapText="1"/>
    </xf>
    <xf numFmtId="166" fontId="21" fillId="2" borderId="0" xfId="3" applyNumberFormat="1" applyFont="1" applyFill="1" applyBorder="1" applyAlignment="1">
      <alignment horizontal="center" vertical="center"/>
    </xf>
    <xf numFmtId="166" fontId="21" fillId="6" borderId="4" xfId="3" applyNumberFormat="1" applyFont="1" applyFill="1" applyBorder="1" applyAlignment="1">
      <alignment vertical="center"/>
    </xf>
    <xf numFmtId="166" fontId="21" fillId="6" borderId="0" xfId="3" applyNumberFormat="1" applyFont="1" applyFill="1" applyBorder="1" applyAlignment="1">
      <alignment vertical="center"/>
    </xf>
    <xf numFmtId="166" fontId="21" fillId="7" borderId="0" xfId="3" applyNumberFormat="1" applyFont="1" applyFill="1" applyBorder="1" applyAlignment="1">
      <alignment vertical="center"/>
    </xf>
    <xf numFmtId="166" fontId="30" fillId="7" borderId="0" xfId="3" applyNumberFormat="1" applyFont="1" applyFill="1" applyBorder="1" applyAlignment="1">
      <alignment vertical="center"/>
    </xf>
    <xf numFmtId="166" fontId="21" fillId="4" borderId="0" xfId="3" applyNumberFormat="1" applyFont="1" applyFill="1" applyBorder="1" applyAlignment="1">
      <alignment vertical="center"/>
    </xf>
    <xf numFmtId="166" fontId="30" fillId="4" borderId="0" xfId="3" applyNumberFormat="1" applyFont="1" applyFill="1" applyBorder="1" applyAlignment="1">
      <alignment vertical="center"/>
    </xf>
    <xf numFmtId="166" fontId="23" fillId="11" borderId="10" xfId="3" applyNumberFormat="1" applyFont="1" applyFill="1" applyBorder="1" applyAlignment="1">
      <alignment vertical="center"/>
    </xf>
    <xf numFmtId="166" fontId="21" fillId="2" borderId="7" xfId="3" applyNumberFormat="1" applyFont="1" applyFill="1" applyBorder="1" applyAlignment="1">
      <alignment horizontal="center" vertical="center"/>
    </xf>
    <xf numFmtId="166" fontId="21" fillId="2" borderId="1" xfId="3" applyNumberFormat="1" applyFont="1" applyFill="1" applyBorder="1" applyAlignment="1">
      <alignment horizontal="center" vertical="center" wrapText="1"/>
    </xf>
    <xf numFmtId="166" fontId="21" fillId="2" borderId="3" xfId="3" applyNumberFormat="1" applyFont="1" applyFill="1" applyBorder="1" applyAlignment="1">
      <alignment horizontal="center" vertical="center" wrapText="1"/>
    </xf>
    <xf numFmtId="166" fontId="30" fillId="6" borderId="0" xfId="3" applyNumberFormat="1" applyFont="1" applyFill="1" applyBorder="1" applyAlignment="1">
      <alignment vertical="center"/>
    </xf>
    <xf numFmtId="166" fontId="21" fillId="7" borderId="4" xfId="3" applyNumberFormat="1" applyFont="1" applyFill="1" applyBorder="1" applyAlignment="1">
      <alignment vertical="center"/>
    </xf>
    <xf numFmtId="166" fontId="21" fillId="4" borderId="4" xfId="3" applyNumberFormat="1" applyFont="1" applyFill="1" applyBorder="1" applyAlignment="1">
      <alignment vertical="center"/>
    </xf>
    <xf numFmtId="166" fontId="23" fillId="11" borderId="9" xfId="3" applyNumberFormat="1" applyFont="1" applyFill="1" applyBorder="1" applyAlignment="1">
      <alignment vertical="center"/>
    </xf>
    <xf numFmtId="166" fontId="23" fillId="11" borderId="11" xfId="3" applyNumberFormat="1" applyFont="1" applyFill="1" applyBorder="1" applyAlignment="1">
      <alignment vertical="center"/>
    </xf>
    <xf numFmtId="166" fontId="28" fillId="8" borderId="4" xfId="3" applyNumberFormat="1" applyFont="1" applyFill="1" applyBorder="1" applyAlignment="1">
      <alignment vertical="center"/>
    </xf>
    <xf numFmtId="166" fontId="28" fillId="8" borderId="0" xfId="3" applyNumberFormat="1" applyFont="1" applyFill="1" applyBorder="1" applyAlignment="1">
      <alignment vertical="center"/>
    </xf>
    <xf numFmtId="166" fontId="28" fillId="8" borderId="6" xfId="3" applyNumberFormat="1" applyFont="1" applyFill="1" applyBorder="1" applyAlignment="1">
      <alignment vertical="center"/>
    </xf>
    <xf numFmtId="166" fontId="28" fillId="5" borderId="4" xfId="3" applyNumberFormat="1" applyFont="1" applyFill="1" applyBorder="1" applyAlignment="1">
      <alignment horizontal="center" vertical="center"/>
    </xf>
    <xf numFmtId="166" fontId="28" fillId="5" borderId="0" xfId="3" applyNumberFormat="1" applyFont="1" applyFill="1" applyBorder="1" applyAlignment="1">
      <alignment horizontal="center" vertical="center"/>
    </xf>
    <xf numFmtId="166" fontId="28" fillId="5" borderId="6" xfId="3" applyNumberFormat="1" applyFont="1" applyFill="1" applyBorder="1" applyAlignment="1">
      <alignment horizontal="center" vertical="center"/>
    </xf>
    <xf numFmtId="166" fontId="28" fillId="5" borderId="4" xfId="3" applyNumberFormat="1" applyFont="1" applyFill="1" applyBorder="1" applyAlignment="1">
      <alignment vertical="center"/>
    </xf>
    <xf numFmtId="166" fontId="28" fillId="5" borderId="6" xfId="3" applyNumberFormat="1" applyFont="1" applyFill="1" applyBorder="1" applyAlignment="1">
      <alignment vertical="center"/>
    </xf>
    <xf numFmtId="166" fontId="28" fillId="5" borderId="0" xfId="3" applyNumberFormat="1" applyFont="1" applyFill="1" applyBorder="1" applyAlignment="1">
      <alignment vertical="center"/>
    </xf>
    <xf numFmtId="166" fontId="28" fillId="5" borderId="2" xfId="3" applyNumberFormat="1" applyFont="1" applyFill="1" applyBorder="1" applyAlignment="1">
      <alignment vertical="center"/>
    </xf>
    <xf numFmtId="166" fontId="28" fillId="5" borderId="7" xfId="3" applyNumberFormat="1" applyFont="1" applyFill="1" applyBorder="1" applyAlignment="1">
      <alignment vertical="center"/>
    </xf>
    <xf numFmtId="166" fontId="28" fillId="5" borderId="8" xfId="3" applyNumberFormat="1" applyFont="1" applyFill="1" applyBorder="1" applyAlignment="1">
      <alignment vertical="center"/>
    </xf>
    <xf numFmtId="166" fontId="41" fillId="5" borderId="9" xfId="3" applyNumberFormat="1" applyFont="1" applyFill="1" applyBorder="1" applyAlignment="1">
      <alignment vertical="center"/>
    </xf>
    <xf numFmtId="166" fontId="35" fillId="5" borderId="11" xfId="3" applyNumberFormat="1" applyFont="1" applyFill="1" applyBorder="1" applyAlignment="1">
      <alignment vertical="center"/>
    </xf>
    <xf numFmtId="166" fontId="27" fillId="2" borderId="4" xfId="3" applyNumberFormat="1" applyFont="1" applyFill="1" applyBorder="1" applyAlignment="1">
      <alignment horizontal="center" vertical="center" wrapText="1"/>
    </xf>
    <xf numFmtId="166" fontId="27" fillId="2" borderId="0" xfId="3" applyNumberFormat="1" applyFont="1" applyFill="1" applyBorder="1" applyAlignment="1">
      <alignment horizontal="center" vertical="center" wrapText="1"/>
    </xf>
    <xf numFmtId="166" fontId="28" fillId="5" borderId="12" xfId="3" applyNumberFormat="1" applyFont="1" applyFill="1" applyBorder="1" applyAlignment="1">
      <alignment horizontal="center" vertical="center"/>
    </xf>
    <xf numFmtId="166" fontId="1" fillId="0" borderId="0" xfId="0" applyNumberFormat="1" applyFont="1" applyBorder="1" applyAlignment="1">
      <alignment vertical="center"/>
    </xf>
    <xf numFmtId="9" fontId="1" fillId="0" borderId="0" xfId="4" applyFont="1" applyBorder="1" applyAlignment="1">
      <alignment vertical="center"/>
    </xf>
    <xf numFmtId="43" fontId="35" fillId="2" borderId="0" xfId="3" applyNumberFormat="1" applyFont="1" applyFill="1" applyBorder="1" applyAlignment="1">
      <alignment vertical="center"/>
    </xf>
    <xf numFmtId="166" fontId="36" fillId="2" borderId="0" xfId="4" applyNumberFormat="1" applyFont="1" applyFill="1" applyBorder="1" applyAlignment="1">
      <alignment vertical="center"/>
    </xf>
    <xf numFmtId="166" fontId="28" fillId="4" borderId="2" xfId="3" applyNumberFormat="1" applyFont="1" applyFill="1" applyBorder="1" applyAlignment="1">
      <alignment vertical="center"/>
    </xf>
    <xf numFmtId="1" fontId="28" fillId="4" borderId="7" xfId="3" applyNumberFormat="1" applyFont="1" applyFill="1" applyBorder="1" applyAlignment="1">
      <alignment horizontal="left" vertical="center" indent="8"/>
    </xf>
    <xf numFmtId="166" fontId="28" fillId="4" borderId="8" xfId="3" applyNumberFormat="1" applyFont="1" applyFill="1" applyBorder="1" applyAlignment="1">
      <alignment vertical="center"/>
    </xf>
    <xf numFmtId="166" fontId="27" fillId="2" borderId="1" xfId="3" applyNumberFormat="1" applyFont="1" applyFill="1" applyBorder="1" applyAlignment="1">
      <alignment horizontal="center" vertical="center" wrapText="1"/>
    </xf>
    <xf numFmtId="166" fontId="27" fillId="2" borderId="3" xfId="3" applyNumberFormat="1" applyFont="1" applyFill="1" applyBorder="1" applyAlignment="1">
      <alignment horizontal="center" vertical="center" wrapText="1"/>
    </xf>
    <xf numFmtId="166" fontId="27" fillId="2" borderId="5" xfId="3" applyNumberFormat="1" applyFont="1" applyFill="1" applyBorder="1" applyAlignment="1">
      <alignment horizontal="center" vertical="center" wrapText="1"/>
    </xf>
    <xf numFmtId="166" fontId="40" fillId="5" borderId="4" xfId="3" applyNumberFormat="1" applyFont="1" applyFill="1" applyBorder="1" applyAlignment="1">
      <alignment horizontal="center" vertical="center"/>
    </xf>
    <xf numFmtId="166" fontId="40" fillId="5" borderId="0" xfId="3" applyNumberFormat="1" applyFont="1" applyFill="1" applyBorder="1" applyAlignment="1">
      <alignment horizontal="center" vertical="center"/>
    </xf>
    <xf numFmtId="166" fontId="40" fillId="5" borderId="6" xfId="3" applyNumberFormat="1" applyFont="1" applyFill="1" applyBorder="1" applyAlignment="1">
      <alignment horizontal="center" vertical="center"/>
    </xf>
    <xf numFmtId="166" fontId="1" fillId="2" borderId="0" xfId="3" applyNumberFormat="1" applyFont="1" applyFill="1" applyBorder="1" applyAlignment="1">
      <alignment horizontal="left" vertical="center"/>
    </xf>
    <xf numFmtId="166" fontId="28" fillId="5" borderId="4" xfId="3" applyNumberFormat="1" applyFont="1" applyFill="1" applyBorder="1" applyAlignment="1">
      <alignment horizontal="center" vertical="center"/>
    </xf>
    <xf numFmtId="166" fontId="28" fillId="5" borderId="0" xfId="3" applyNumberFormat="1" applyFont="1" applyFill="1" applyBorder="1" applyAlignment="1">
      <alignment horizontal="center" vertical="center"/>
    </xf>
    <xf numFmtId="166" fontId="28" fillId="5" borderId="6" xfId="3" applyNumberFormat="1" applyFont="1" applyFill="1" applyBorder="1" applyAlignment="1">
      <alignment horizontal="center" vertical="center"/>
    </xf>
    <xf numFmtId="1" fontId="33" fillId="2" borderId="7" xfId="3" applyNumberFormat="1" applyFont="1" applyFill="1" applyBorder="1" applyAlignment="1">
      <alignment horizontal="center" vertical="center"/>
    </xf>
    <xf numFmtId="166" fontId="21" fillId="2" borderId="1" xfId="3" applyNumberFormat="1" applyFont="1" applyFill="1" applyBorder="1" applyAlignment="1">
      <alignment horizontal="center" vertical="center" wrapText="1"/>
    </xf>
    <xf numFmtId="166" fontId="21" fillId="2" borderId="3" xfId="3" applyNumberFormat="1" applyFont="1" applyFill="1" applyBorder="1" applyAlignment="1">
      <alignment horizontal="center" vertical="center" wrapText="1"/>
    </xf>
    <xf numFmtId="166" fontId="27" fillId="2" borderId="7" xfId="3" applyNumberFormat="1" applyFont="1" applyFill="1" applyBorder="1" applyAlignment="1">
      <alignment horizontal="center" vertical="center"/>
    </xf>
    <xf numFmtId="166" fontId="21" fillId="2" borderId="7" xfId="3" applyNumberFormat="1" applyFont="1" applyFill="1" applyBorder="1" applyAlignment="1">
      <alignment horizontal="center" vertical="center"/>
    </xf>
    <xf numFmtId="166" fontId="2" fillId="2" borderId="9" xfId="3" applyNumberFormat="1" applyFont="1" applyFill="1" applyBorder="1" applyAlignment="1">
      <alignment horizontal="center" vertical="center"/>
    </xf>
    <xf numFmtId="166" fontId="2" fillId="2" borderId="10" xfId="3" applyNumberFormat="1" applyFont="1" applyFill="1" applyBorder="1" applyAlignment="1">
      <alignment horizontal="center" vertical="center"/>
    </xf>
    <xf numFmtId="166" fontId="2" fillId="2" borderId="11" xfId="3" applyNumberFormat="1" applyFont="1" applyFill="1" applyBorder="1" applyAlignment="1">
      <alignment horizontal="center" vertical="center"/>
    </xf>
    <xf numFmtId="166" fontId="2" fillId="2" borderId="1" xfId="3" applyNumberFormat="1" applyFont="1" applyFill="1" applyBorder="1" applyAlignment="1">
      <alignment horizontal="center" vertical="center" wrapText="1"/>
    </xf>
    <xf numFmtId="166" fontId="2" fillId="2" borderId="3" xfId="3" applyNumberFormat="1" applyFont="1" applyFill="1" applyBorder="1" applyAlignment="1">
      <alignment horizontal="center" vertical="center" wrapText="1"/>
    </xf>
    <xf numFmtId="166" fontId="2" fillId="2" borderId="5" xfId="3" applyNumberFormat="1" applyFont="1" applyFill="1" applyBorder="1" applyAlignment="1">
      <alignment horizontal="center" vertical="center" wrapText="1"/>
    </xf>
    <xf numFmtId="166" fontId="2" fillId="2" borderId="0" xfId="3" applyNumberFormat="1" applyFont="1" applyFill="1" applyBorder="1" applyAlignment="1">
      <alignment vertical="center"/>
    </xf>
    <xf numFmtId="1" fontId="15" fillId="2" borderId="7" xfId="3"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cellXfs>
  <cellStyles count="5">
    <cellStyle name="Comma" xfId="3" builtinId="3"/>
    <cellStyle name="Currency" xfId="1" builtinId="4"/>
    <cellStyle name="Hyperlink" xfId="2"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57-@sum(C59:C6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57-@sum(C59:C64)"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3"/>
  <sheetViews>
    <sheetView showGridLines="0" tabSelected="1" zoomScale="70" zoomScaleNormal="70" workbookViewId="0"/>
  </sheetViews>
  <sheetFormatPr defaultColWidth="9.140625" defaultRowHeight="12.75" x14ac:dyDescent="0.2"/>
  <cols>
    <col min="1" max="1" width="71.28515625" style="150" customWidth="1"/>
    <col min="2" max="2" width="17.42578125" style="318" customWidth="1"/>
    <col min="3" max="3" width="16" style="318" customWidth="1"/>
    <col min="4" max="6" width="17.42578125" style="318" customWidth="1"/>
    <col min="7" max="7" width="13.7109375" style="318" customWidth="1"/>
    <col min="8" max="8" width="13.140625" style="318" customWidth="1"/>
    <col min="9" max="10" width="18.7109375" style="318" customWidth="1"/>
    <col min="11" max="11" width="20.28515625" style="150" customWidth="1"/>
    <col min="12" max="15" width="50.7109375" style="150" customWidth="1"/>
    <col min="16" max="16384" width="9.140625" style="150"/>
  </cols>
  <sheetData>
    <row r="1" spans="1:17" s="319" customFormat="1" ht="45" customHeight="1" x14ac:dyDescent="0.2">
      <c r="A1" s="352" t="s">
        <v>214</v>
      </c>
      <c r="B1" s="407" t="s">
        <v>179</v>
      </c>
      <c r="C1" s="407"/>
      <c r="D1" s="407"/>
      <c r="E1" s="407"/>
      <c r="F1" s="407"/>
      <c r="G1" s="407"/>
      <c r="H1" s="407"/>
      <c r="I1" s="407"/>
      <c r="J1" s="407"/>
      <c r="K1" s="227"/>
      <c r="L1" s="42"/>
    </row>
    <row r="2" spans="1:17" s="319" customFormat="1" ht="20.100000000000001" customHeight="1" x14ac:dyDescent="0.2">
      <c r="A2" s="128"/>
      <c r="B2" s="397" t="s">
        <v>143</v>
      </c>
      <c r="C2" s="398"/>
      <c r="D2" s="399"/>
      <c r="E2" s="367"/>
      <c r="F2" s="408" t="s">
        <v>160</v>
      </c>
      <c r="G2" s="409"/>
      <c r="H2" s="409"/>
      <c r="I2" s="409"/>
      <c r="J2" s="409"/>
      <c r="K2" s="175"/>
      <c r="L2" s="175"/>
      <c r="M2" s="201"/>
      <c r="N2" s="157"/>
      <c r="O2" s="42"/>
      <c r="P2" s="157"/>
    </row>
    <row r="3" spans="1:17" s="320" customFormat="1" ht="49.5" customHeight="1" x14ac:dyDescent="0.2">
      <c r="A3" s="281"/>
      <c r="B3" s="387" t="s">
        <v>132</v>
      </c>
      <c r="C3" s="388" t="s">
        <v>165</v>
      </c>
      <c r="D3" s="285" t="s">
        <v>159</v>
      </c>
      <c r="E3" s="356" t="s">
        <v>213</v>
      </c>
      <c r="F3" s="240" t="s">
        <v>164</v>
      </c>
      <c r="G3" s="357" t="s">
        <v>12</v>
      </c>
      <c r="H3" s="356" t="s">
        <v>59</v>
      </c>
      <c r="I3" s="356" t="s">
        <v>53</v>
      </c>
      <c r="J3" s="356" t="s">
        <v>9</v>
      </c>
      <c r="K3" s="204"/>
      <c r="L3" s="203"/>
      <c r="M3" s="189"/>
      <c r="N3" s="188"/>
      <c r="O3" s="189"/>
    </row>
    <row r="4" spans="1:17" s="320" customFormat="1" ht="20.100000000000001" customHeight="1" x14ac:dyDescent="0.2">
      <c r="A4" s="46" t="s">
        <v>4</v>
      </c>
      <c r="B4" s="295">
        <v>270206</v>
      </c>
      <c r="C4" s="286"/>
      <c r="D4" s="287"/>
      <c r="E4" s="359">
        <v>32800</v>
      </c>
      <c r="F4" s="358">
        <v>32800</v>
      </c>
      <c r="G4" s="359">
        <v>15800</v>
      </c>
      <c r="H4" s="359">
        <v>17000</v>
      </c>
      <c r="I4" s="368"/>
      <c r="J4" s="368"/>
      <c r="K4" s="195"/>
      <c r="L4" s="321"/>
      <c r="M4" s="189"/>
      <c r="N4" s="188"/>
      <c r="O4" s="189"/>
    </row>
    <row r="5" spans="1:17" ht="20.100000000000001" customHeight="1" x14ac:dyDescent="0.2">
      <c r="A5" s="48" t="s">
        <v>109</v>
      </c>
      <c r="B5" s="296"/>
      <c r="C5" s="288"/>
      <c r="D5" s="289"/>
      <c r="E5" s="360"/>
      <c r="F5" s="369"/>
      <c r="G5" s="361"/>
      <c r="H5" s="361"/>
      <c r="I5" s="361"/>
      <c r="J5" s="361"/>
      <c r="K5" s="230"/>
      <c r="L5" s="164"/>
      <c r="M5" s="149"/>
      <c r="N5" s="38"/>
    </row>
    <row r="6" spans="1:17" ht="20.100000000000001" customHeight="1" x14ac:dyDescent="0.2">
      <c r="A6" s="322" t="s">
        <v>201</v>
      </c>
      <c r="B6" s="297"/>
      <c r="C6" s="290">
        <v>15000</v>
      </c>
      <c r="D6" s="291">
        <v>15000</v>
      </c>
      <c r="E6" s="362">
        <v>15000</v>
      </c>
      <c r="F6" s="370">
        <v>15000</v>
      </c>
      <c r="G6" s="363">
        <v>15000</v>
      </c>
      <c r="H6" s="363"/>
      <c r="I6" s="363"/>
      <c r="J6" s="363"/>
      <c r="K6" s="230"/>
      <c r="L6" s="164"/>
      <c r="M6" s="149"/>
      <c r="N6" s="38"/>
      <c r="O6" s="149"/>
    </row>
    <row r="7" spans="1:17" ht="20.100000000000001" customHeight="1" x14ac:dyDescent="0.2">
      <c r="A7" s="322" t="s">
        <v>202</v>
      </c>
      <c r="B7" s="297"/>
      <c r="C7" s="290">
        <v>5000</v>
      </c>
      <c r="D7" s="291">
        <v>5000</v>
      </c>
      <c r="E7" s="362">
        <v>5000</v>
      </c>
      <c r="F7" s="370">
        <v>5000</v>
      </c>
      <c r="G7" s="363">
        <v>5000</v>
      </c>
      <c r="H7" s="363"/>
      <c r="I7" s="363"/>
      <c r="J7" s="363"/>
      <c r="K7" s="230"/>
      <c r="L7" s="164"/>
      <c r="M7" s="149"/>
      <c r="N7" s="38"/>
    </row>
    <row r="8" spans="1:17" ht="20.100000000000001" customHeight="1" x14ac:dyDescent="0.2">
      <c r="A8" s="134" t="s">
        <v>8</v>
      </c>
      <c r="B8" s="297"/>
      <c r="C8" s="290"/>
      <c r="D8" s="291"/>
      <c r="E8" s="362">
        <v>0</v>
      </c>
      <c r="F8" s="370"/>
      <c r="G8" s="363"/>
      <c r="H8" s="363"/>
      <c r="I8" s="363"/>
      <c r="J8" s="363"/>
      <c r="K8" s="230"/>
      <c r="L8" s="164"/>
      <c r="M8" s="149"/>
      <c r="N8" s="38"/>
    </row>
    <row r="9" spans="1:17" ht="20.100000000000001" customHeight="1" x14ac:dyDescent="0.2">
      <c r="A9" s="322" t="s">
        <v>3</v>
      </c>
      <c r="B9" s="297">
        <v>25000</v>
      </c>
      <c r="C9" s="290">
        <v>64000</v>
      </c>
      <c r="D9" s="291">
        <v>89000</v>
      </c>
      <c r="E9" s="362">
        <v>89000</v>
      </c>
      <c r="F9" s="370">
        <v>89000</v>
      </c>
      <c r="G9" s="363"/>
      <c r="H9" s="363">
        <v>89000</v>
      </c>
      <c r="I9" s="363"/>
      <c r="J9" s="363"/>
      <c r="K9" s="230"/>
      <c r="L9" s="164"/>
      <c r="M9" s="149"/>
      <c r="N9" s="38"/>
    </row>
    <row r="10" spans="1:17" ht="20.100000000000001" customHeight="1" x14ac:dyDescent="0.2">
      <c r="A10" s="322" t="s">
        <v>111</v>
      </c>
      <c r="B10" s="297"/>
      <c r="C10" s="290">
        <v>43000</v>
      </c>
      <c r="D10" s="291">
        <v>43000</v>
      </c>
      <c r="E10" s="362">
        <v>43000</v>
      </c>
      <c r="F10" s="370">
        <v>43000</v>
      </c>
      <c r="G10" s="363">
        <v>43000</v>
      </c>
      <c r="H10" s="363"/>
      <c r="I10" s="363"/>
      <c r="J10" s="363"/>
      <c r="K10" s="230"/>
      <c r="L10" s="164"/>
      <c r="M10" s="149"/>
      <c r="N10" s="38"/>
      <c r="O10" s="149"/>
    </row>
    <row r="11" spans="1:17" ht="20.100000000000001" customHeight="1" x14ac:dyDescent="0.2">
      <c r="A11" s="322" t="s">
        <v>112</v>
      </c>
      <c r="B11" s="297"/>
      <c r="C11" s="290">
        <v>50000</v>
      </c>
      <c r="D11" s="291">
        <v>50000</v>
      </c>
      <c r="E11" s="362">
        <v>50000</v>
      </c>
      <c r="F11" s="370">
        <v>50000</v>
      </c>
      <c r="G11" s="363">
        <v>20000</v>
      </c>
      <c r="H11" s="363">
        <v>30000</v>
      </c>
      <c r="I11" s="363"/>
      <c r="J11" s="363"/>
      <c r="K11" s="230"/>
      <c r="L11" s="164"/>
      <c r="M11" s="149"/>
      <c r="N11" s="38"/>
    </row>
    <row r="12" spans="1:17" ht="20.100000000000001" customHeight="1" x14ac:dyDescent="0.2">
      <c r="A12" s="322" t="s">
        <v>64</v>
      </c>
      <c r="B12" s="297"/>
      <c r="C12" s="290"/>
      <c r="D12" s="291"/>
      <c r="E12" s="362">
        <v>0</v>
      </c>
      <c r="F12" s="370"/>
      <c r="G12" s="363"/>
      <c r="H12" s="363"/>
      <c r="I12" s="363"/>
      <c r="J12" s="363"/>
      <c r="K12" s="230"/>
      <c r="L12" s="164"/>
      <c r="M12" s="149"/>
      <c r="N12" s="38"/>
    </row>
    <row r="13" spans="1:17" ht="20.100000000000001" customHeight="1" x14ac:dyDescent="0.2">
      <c r="A13" s="322" t="s">
        <v>208</v>
      </c>
      <c r="B13" s="297"/>
      <c r="C13" s="290">
        <v>50000</v>
      </c>
      <c r="D13" s="291">
        <v>50000</v>
      </c>
      <c r="E13" s="362">
        <v>50000</v>
      </c>
      <c r="F13" s="370">
        <v>50000</v>
      </c>
      <c r="G13" s="363"/>
      <c r="H13" s="363">
        <v>50000</v>
      </c>
      <c r="I13" s="363"/>
      <c r="J13" s="363"/>
      <c r="K13" s="230"/>
      <c r="L13" s="164"/>
      <c r="M13" s="149"/>
      <c r="N13" s="38"/>
      <c r="O13" s="149"/>
    </row>
    <row r="14" spans="1:17" ht="20.100000000000001" customHeight="1" x14ac:dyDescent="0.2">
      <c r="A14" s="68" t="s">
        <v>100</v>
      </c>
      <c r="B14" s="296"/>
      <c r="C14" s="288"/>
      <c r="D14" s="289"/>
      <c r="E14" s="360"/>
      <c r="F14" s="369"/>
      <c r="G14" s="361"/>
      <c r="H14" s="361"/>
      <c r="I14" s="361"/>
      <c r="J14" s="361"/>
      <c r="K14" s="230"/>
      <c r="L14" s="164"/>
      <c r="M14" s="149"/>
      <c r="N14" s="38"/>
    </row>
    <row r="15" spans="1:17" s="319" customFormat="1" ht="20.100000000000001" customHeight="1" x14ac:dyDescent="0.2">
      <c r="A15" s="328" t="s">
        <v>61</v>
      </c>
      <c r="B15" s="297">
        <v>5165</v>
      </c>
      <c r="C15" s="290">
        <v>21655.75</v>
      </c>
      <c r="D15" s="291">
        <v>26820.75</v>
      </c>
      <c r="E15" s="362">
        <v>26820.75</v>
      </c>
      <c r="F15" s="370">
        <v>26820.75</v>
      </c>
      <c r="G15" s="363"/>
      <c r="H15" s="363">
        <v>26820.75</v>
      </c>
      <c r="I15" s="363"/>
      <c r="J15" s="363"/>
      <c r="K15" s="230"/>
      <c r="L15" s="164"/>
      <c r="M15" s="149"/>
      <c r="N15" s="38"/>
      <c r="O15" s="150"/>
      <c r="P15" s="150"/>
      <c r="Q15" s="150"/>
    </row>
    <row r="16" spans="1:17" ht="20.100000000000001" customHeight="1" x14ac:dyDescent="0.2">
      <c r="A16" s="275" t="s">
        <v>170</v>
      </c>
      <c r="B16" s="297">
        <v>15515</v>
      </c>
      <c r="C16" s="290"/>
      <c r="D16" s="291">
        <v>15515</v>
      </c>
      <c r="E16" s="362">
        <v>15515</v>
      </c>
      <c r="F16" s="370">
        <v>15515</v>
      </c>
      <c r="G16" s="363"/>
      <c r="H16" s="363">
        <v>15515</v>
      </c>
      <c r="I16" s="363"/>
      <c r="J16" s="363"/>
      <c r="K16" s="230"/>
      <c r="L16" s="164"/>
      <c r="M16" s="149"/>
      <c r="N16" s="38"/>
    </row>
    <row r="17" spans="1:17" ht="20.100000000000001" customHeight="1" x14ac:dyDescent="0.2">
      <c r="A17" s="275" t="s">
        <v>95</v>
      </c>
      <c r="B17" s="297">
        <v>612510</v>
      </c>
      <c r="C17" s="290">
        <v>84726</v>
      </c>
      <c r="D17" s="291">
        <v>697236</v>
      </c>
      <c r="E17" s="362">
        <v>711534</v>
      </c>
      <c r="F17" s="370">
        <v>711534</v>
      </c>
      <c r="G17" s="363">
        <v>67501</v>
      </c>
      <c r="H17" s="363"/>
      <c r="I17" s="363"/>
      <c r="J17" s="363">
        <v>644033</v>
      </c>
      <c r="K17" s="230"/>
      <c r="L17" s="164"/>
      <c r="M17" s="149"/>
      <c r="N17" s="38"/>
    </row>
    <row r="18" spans="1:17" ht="20.100000000000001" customHeight="1" x14ac:dyDescent="0.2">
      <c r="A18" s="216" t="s">
        <v>49</v>
      </c>
      <c r="B18" s="297">
        <v>27242</v>
      </c>
      <c r="C18" s="290"/>
      <c r="D18" s="291">
        <v>27242</v>
      </c>
      <c r="E18" s="362">
        <v>27242</v>
      </c>
      <c r="F18" s="370">
        <v>27242</v>
      </c>
      <c r="G18" s="363"/>
      <c r="H18" s="363">
        <v>27242</v>
      </c>
      <c r="I18" s="363"/>
      <c r="J18" s="363"/>
      <c r="K18" s="230"/>
      <c r="L18" s="164"/>
      <c r="M18" s="149"/>
      <c r="N18" s="38"/>
    </row>
    <row r="19" spans="1:17" s="325" customFormat="1" ht="20.100000000000001" customHeight="1" x14ac:dyDescent="0.2">
      <c r="A19" s="216" t="s">
        <v>102</v>
      </c>
      <c r="B19" s="297">
        <v>0</v>
      </c>
      <c r="C19" s="290">
        <v>53699</v>
      </c>
      <c r="D19" s="291">
        <v>53699</v>
      </c>
      <c r="E19" s="362">
        <v>53699</v>
      </c>
      <c r="F19" s="370">
        <v>53699</v>
      </c>
      <c r="G19" s="363">
        <v>53699</v>
      </c>
      <c r="H19" s="363"/>
      <c r="I19" s="363"/>
      <c r="J19" s="363"/>
      <c r="K19" s="195"/>
      <c r="L19" s="195"/>
      <c r="M19" s="323"/>
      <c r="N19" s="82"/>
      <c r="O19" s="151"/>
      <c r="P19" s="324"/>
      <c r="Q19" s="151"/>
    </row>
    <row r="20" spans="1:17" s="325" customFormat="1" ht="20.100000000000001" customHeight="1" x14ac:dyDescent="0.2">
      <c r="A20" s="216" t="s">
        <v>183</v>
      </c>
      <c r="B20" s="297">
        <v>2440</v>
      </c>
      <c r="C20" s="290">
        <v>24500</v>
      </c>
      <c r="D20" s="291">
        <v>26940</v>
      </c>
      <c r="E20" s="362">
        <v>26940</v>
      </c>
      <c r="F20" s="370">
        <v>26940</v>
      </c>
      <c r="G20" s="363"/>
      <c r="H20" s="363">
        <v>26940</v>
      </c>
      <c r="I20" s="363"/>
      <c r="J20" s="363"/>
      <c r="K20" s="230"/>
      <c r="L20" s="195"/>
      <c r="M20" s="323"/>
      <c r="N20" s="82"/>
      <c r="O20" s="151"/>
      <c r="P20" s="151"/>
      <c r="Q20" s="151"/>
    </row>
    <row r="21" spans="1:17" ht="20.100000000000001" customHeight="1" x14ac:dyDescent="0.2">
      <c r="A21" s="216" t="s">
        <v>187</v>
      </c>
      <c r="B21" s="297">
        <v>4585</v>
      </c>
      <c r="C21" s="290"/>
      <c r="D21" s="291">
        <v>4585</v>
      </c>
      <c r="E21" s="362">
        <v>4585</v>
      </c>
      <c r="F21" s="370">
        <v>4585</v>
      </c>
      <c r="G21" s="362"/>
      <c r="H21" s="363">
        <v>4585</v>
      </c>
      <c r="I21" s="362"/>
      <c r="J21" s="362"/>
      <c r="K21" s="230"/>
      <c r="L21" s="164"/>
      <c r="M21" s="149"/>
      <c r="N21" s="38"/>
    </row>
    <row r="22" spans="1:17" ht="20.100000000000001" customHeight="1" x14ac:dyDescent="0.2">
      <c r="A22" s="216" t="s">
        <v>206</v>
      </c>
      <c r="B22" s="297"/>
      <c r="C22" s="329"/>
      <c r="D22" s="291"/>
      <c r="E22" s="362">
        <v>0</v>
      </c>
      <c r="F22" s="370"/>
      <c r="G22" s="362"/>
      <c r="H22" s="363"/>
      <c r="I22" s="362"/>
      <c r="J22" s="362"/>
      <c r="K22" s="230"/>
      <c r="L22" s="164"/>
      <c r="M22" s="149"/>
      <c r="N22" s="38"/>
    </row>
    <row r="23" spans="1:17" ht="20.100000000000001" customHeight="1" x14ac:dyDescent="0.2">
      <c r="A23" s="216" t="s">
        <v>207</v>
      </c>
      <c r="B23" s="394"/>
      <c r="C23" s="395"/>
      <c r="D23" s="396"/>
      <c r="E23" s="362">
        <v>0</v>
      </c>
      <c r="F23" s="370"/>
      <c r="G23" s="362"/>
      <c r="H23" s="363"/>
      <c r="I23" s="362"/>
      <c r="J23" s="362"/>
      <c r="K23" s="230"/>
      <c r="L23" s="164"/>
      <c r="M23" s="149"/>
      <c r="N23" s="38"/>
    </row>
    <row r="24" spans="1:17" s="337" customFormat="1" ht="36.75" customHeight="1" x14ac:dyDescent="0.2">
      <c r="A24" s="330" t="s">
        <v>142</v>
      </c>
      <c r="B24" s="331">
        <v>962663</v>
      </c>
      <c r="C24" s="332">
        <v>411580.75</v>
      </c>
      <c r="D24" s="333">
        <v>1104037.75</v>
      </c>
      <c r="E24" s="372">
        <v>1151135.75</v>
      </c>
      <c r="F24" s="371">
        <v>1151135.75</v>
      </c>
      <c r="G24" s="364">
        <v>220000</v>
      </c>
      <c r="H24" s="364">
        <v>287102.75</v>
      </c>
      <c r="I24" s="364">
        <v>0</v>
      </c>
      <c r="J24" s="364">
        <v>644033</v>
      </c>
      <c r="K24" s="355"/>
      <c r="L24" s="334"/>
      <c r="M24" s="335"/>
      <c r="N24" s="336"/>
    </row>
    <row r="25" spans="1:17" s="319" customFormat="1" ht="39" customHeight="1" x14ac:dyDescent="0.2">
      <c r="A25" s="353"/>
      <c r="B25" s="354"/>
      <c r="C25" s="354"/>
      <c r="D25" s="392"/>
      <c r="E25" s="354"/>
      <c r="F25" s="354"/>
      <c r="G25" s="354"/>
      <c r="H25" s="354"/>
      <c r="I25" s="354"/>
      <c r="J25" s="354"/>
    </row>
    <row r="26" spans="1:17" s="319" customFormat="1" ht="20.100000000000001" customHeight="1" x14ac:dyDescent="0.2">
      <c r="A26" s="126"/>
      <c r="B26" s="410" t="s">
        <v>161</v>
      </c>
      <c r="C26" s="410"/>
      <c r="D26" s="410"/>
      <c r="E26" s="365"/>
      <c r="F26" s="365"/>
      <c r="G26" s="411" t="s">
        <v>162</v>
      </c>
      <c r="H26" s="411"/>
      <c r="I26" s="411"/>
      <c r="J26" s="411"/>
    </row>
    <row r="27" spans="1:17" s="189" customFormat="1" ht="67.5" customHeight="1" x14ac:dyDescent="0.2">
      <c r="A27" s="45"/>
      <c r="B27" s="397" t="s">
        <v>216</v>
      </c>
      <c r="C27" s="398"/>
      <c r="D27" s="399"/>
      <c r="E27" s="388" t="s">
        <v>213</v>
      </c>
      <c r="F27" s="366" t="s">
        <v>209</v>
      </c>
      <c r="G27" s="367" t="s">
        <v>12</v>
      </c>
      <c r="H27" s="367" t="s">
        <v>59</v>
      </c>
      <c r="I27" s="367" t="s">
        <v>53</v>
      </c>
      <c r="J27" s="367" t="s">
        <v>211</v>
      </c>
      <c r="K27" s="320"/>
    </row>
    <row r="28" spans="1:17" ht="20.100000000000001" customHeight="1" x14ac:dyDescent="0.2">
      <c r="A28" s="96" t="s">
        <v>144</v>
      </c>
      <c r="B28" s="373"/>
      <c r="C28" s="374"/>
      <c r="D28" s="375"/>
      <c r="E28" s="374"/>
      <c r="F28" s="342"/>
      <c r="G28" s="343"/>
      <c r="H28" s="343"/>
      <c r="I28" s="343"/>
      <c r="J28" s="343"/>
      <c r="L28" s="38"/>
    </row>
    <row r="29" spans="1:17" ht="20.100000000000001" customHeight="1" x14ac:dyDescent="0.2">
      <c r="A29" s="218" t="s">
        <v>228</v>
      </c>
      <c r="B29" s="404">
        <v>379475</v>
      </c>
      <c r="C29" s="405"/>
      <c r="D29" s="406"/>
      <c r="E29" s="377">
        <v>406779</v>
      </c>
      <c r="F29" s="344"/>
      <c r="G29" s="345"/>
      <c r="H29" s="345"/>
      <c r="I29" s="345"/>
      <c r="J29" s="345">
        <v>406779</v>
      </c>
      <c r="K29" s="390"/>
      <c r="L29" s="38"/>
    </row>
    <row r="30" spans="1:17" ht="20.100000000000001" customHeight="1" x14ac:dyDescent="0.2">
      <c r="A30" s="96" t="s">
        <v>229</v>
      </c>
      <c r="B30" s="373"/>
      <c r="C30" s="374"/>
      <c r="D30" s="375"/>
      <c r="E30" s="374"/>
      <c r="F30" s="342"/>
      <c r="G30" s="343"/>
      <c r="H30" s="343"/>
      <c r="I30" s="343"/>
      <c r="J30" s="343"/>
      <c r="K30" s="390"/>
      <c r="L30" s="390"/>
    </row>
    <row r="31" spans="1:17" ht="20.100000000000001" customHeight="1" x14ac:dyDescent="0.2">
      <c r="A31" s="223" t="s">
        <v>217</v>
      </c>
      <c r="B31" s="404">
        <v>20460</v>
      </c>
      <c r="C31" s="405"/>
      <c r="D31" s="406"/>
      <c r="E31" s="377">
        <v>22254</v>
      </c>
      <c r="F31" s="346"/>
      <c r="G31" s="345"/>
      <c r="H31" s="345"/>
      <c r="I31" s="345"/>
      <c r="J31" s="347">
        <v>22254</v>
      </c>
      <c r="L31" s="38"/>
    </row>
    <row r="32" spans="1:17" ht="20.100000000000001" customHeight="1" x14ac:dyDescent="0.2">
      <c r="A32" s="223" t="s">
        <v>218</v>
      </c>
      <c r="B32" s="404">
        <v>30000</v>
      </c>
      <c r="C32" s="405"/>
      <c r="D32" s="406"/>
      <c r="E32" s="377">
        <v>0</v>
      </c>
      <c r="F32" s="346"/>
      <c r="G32" s="345"/>
      <c r="H32" s="345"/>
      <c r="I32" s="345"/>
      <c r="J32" s="347">
        <v>0</v>
      </c>
      <c r="L32" s="38"/>
    </row>
    <row r="33" spans="1:12" ht="20.100000000000001" customHeight="1" x14ac:dyDescent="0.2">
      <c r="A33" s="223" t="s">
        <v>219</v>
      </c>
      <c r="B33" s="404">
        <v>10000</v>
      </c>
      <c r="C33" s="405"/>
      <c r="D33" s="406"/>
      <c r="E33" s="377">
        <v>20000</v>
      </c>
      <c r="F33" s="346"/>
      <c r="G33" s="345"/>
      <c r="H33" s="345"/>
      <c r="I33" s="345"/>
      <c r="J33" s="347">
        <v>20000</v>
      </c>
      <c r="L33" s="38"/>
    </row>
    <row r="34" spans="1:12" ht="20.100000000000001" customHeight="1" x14ac:dyDescent="0.2">
      <c r="A34" s="223" t="s">
        <v>220</v>
      </c>
      <c r="B34" s="404">
        <v>53000</v>
      </c>
      <c r="C34" s="405"/>
      <c r="D34" s="406"/>
      <c r="E34" s="377">
        <v>53000</v>
      </c>
      <c r="F34" s="346"/>
      <c r="G34" s="345"/>
      <c r="H34" s="345"/>
      <c r="I34" s="345"/>
      <c r="J34" s="347">
        <v>53000</v>
      </c>
      <c r="L34" s="38"/>
    </row>
    <row r="35" spans="1:12" ht="20.100000000000001" customHeight="1" x14ac:dyDescent="0.2">
      <c r="A35" s="223" t="s">
        <v>221</v>
      </c>
      <c r="B35" s="404">
        <v>15000</v>
      </c>
      <c r="C35" s="405"/>
      <c r="D35" s="406"/>
      <c r="E35" s="377">
        <v>0</v>
      </c>
      <c r="F35" s="346"/>
      <c r="G35" s="345"/>
      <c r="H35" s="345"/>
      <c r="I35" s="345"/>
      <c r="J35" s="347">
        <v>0</v>
      </c>
      <c r="L35" s="38"/>
    </row>
    <row r="36" spans="1:12" ht="20.100000000000001" customHeight="1" x14ac:dyDescent="0.2">
      <c r="A36" s="223" t="s">
        <v>222</v>
      </c>
      <c r="B36" s="404">
        <v>29000</v>
      </c>
      <c r="C36" s="405"/>
      <c r="D36" s="406"/>
      <c r="E36" s="377">
        <v>20000</v>
      </c>
      <c r="F36" s="346"/>
      <c r="G36" s="345"/>
      <c r="H36" s="345"/>
      <c r="I36" s="345"/>
      <c r="J36" s="347">
        <v>20000</v>
      </c>
      <c r="L36" s="38"/>
    </row>
    <row r="37" spans="1:12" ht="20.100000000000001" customHeight="1" x14ac:dyDescent="0.2">
      <c r="A37" s="223" t="s">
        <v>223</v>
      </c>
      <c r="B37" s="404">
        <v>25000</v>
      </c>
      <c r="C37" s="405"/>
      <c r="D37" s="406"/>
      <c r="E37" s="377">
        <v>45000</v>
      </c>
      <c r="F37" s="348"/>
      <c r="G37" s="345"/>
      <c r="H37" s="345"/>
      <c r="I37" s="345"/>
      <c r="J37" s="347">
        <v>45000</v>
      </c>
      <c r="K37" s="403"/>
      <c r="L37" s="38"/>
    </row>
    <row r="38" spans="1:12" ht="20.100000000000001" customHeight="1" x14ac:dyDescent="0.2">
      <c r="A38" s="223" t="s">
        <v>224</v>
      </c>
      <c r="B38" s="404">
        <v>25000</v>
      </c>
      <c r="C38" s="405"/>
      <c r="D38" s="406"/>
      <c r="E38" s="377">
        <v>25000</v>
      </c>
      <c r="F38" s="346"/>
      <c r="G38" s="345"/>
      <c r="H38" s="345"/>
      <c r="I38" s="345"/>
      <c r="J38" s="347">
        <v>25000</v>
      </c>
      <c r="K38" s="403"/>
      <c r="L38" s="38"/>
    </row>
    <row r="39" spans="1:12" ht="20.100000000000001" customHeight="1" x14ac:dyDescent="0.2">
      <c r="A39" s="223" t="s">
        <v>225</v>
      </c>
      <c r="B39" s="404">
        <v>12000</v>
      </c>
      <c r="C39" s="405"/>
      <c r="D39" s="406"/>
      <c r="E39" s="377">
        <v>12000</v>
      </c>
      <c r="F39" s="346"/>
      <c r="G39" s="345"/>
      <c r="H39" s="345"/>
      <c r="I39" s="345"/>
      <c r="J39" s="347">
        <v>12000</v>
      </c>
      <c r="L39" s="38"/>
    </row>
    <row r="40" spans="1:12" ht="20.100000000000001" customHeight="1" x14ac:dyDescent="0.2">
      <c r="A40" s="223" t="s">
        <v>226</v>
      </c>
      <c r="B40" s="404">
        <v>40000</v>
      </c>
      <c r="C40" s="405"/>
      <c r="D40" s="406"/>
      <c r="E40" s="377">
        <v>30000</v>
      </c>
      <c r="F40" s="348"/>
      <c r="G40" s="345"/>
      <c r="H40" s="345"/>
      <c r="I40" s="345"/>
      <c r="J40" s="347">
        <v>30000</v>
      </c>
      <c r="L40" s="38"/>
    </row>
    <row r="41" spans="1:12" ht="20.100000000000001" customHeight="1" x14ac:dyDescent="0.2">
      <c r="A41" s="223" t="s">
        <v>227</v>
      </c>
      <c r="B41" s="400"/>
      <c r="C41" s="401"/>
      <c r="D41" s="402"/>
      <c r="E41" s="377">
        <v>10000</v>
      </c>
      <c r="F41" s="348"/>
      <c r="G41" s="345"/>
      <c r="H41" s="345"/>
      <c r="I41" s="345"/>
      <c r="J41" s="349">
        <v>10000</v>
      </c>
      <c r="L41" s="38"/>
    </row>
    <row r="42" spans="1:12" ht="20.100000000000001" customHeight="1" x14ac:dyDescent="0.2">
      <c r="A42" s="223"/>
      <c r="B42" s="400"/>
      <c r="C42" s="401"/>
      <c r="D42" s="402"/>
      <c r="E42" s="377"/>
      <c r="F42" s="344"/>
      <c r="G42" s="345"/>
      <c r="H42" s="345"/>
      <c r="I42" s="345"/>
      <c r="J42" s="345"/>
      <c r="L42" s="38"/>
    </row>
    <row r="43" spans="1:12" ht="20.100000000000001" customHeight="1" x14ac:dyDescent="0.2">
      <c r="A43" s="96" t="s">
        <v>103</v>
      </c>
      <c r="B43" s="373"/>
      <c r="C43" s="374"/>
      <c r="D43" s="375"/>
      <c r="E43" s="374"/>
      <c r="F43" s="342"/>
      <c r="G43" s="343"/>
      <c r="H43" s="343"/>
      <c r="I43" s="343"/>
      <c r="J43" s="343"/>
      <c r="L43" s="38"/>
    </row>
    <row r="44" spans="1:12" ht="20.100000000000001" customHeight="1" x14ac:dyDescent="0.2">
      <c r="A44" s="218" t="s">
        <v>61</v>
      </c>
      <c r="B44" s="376"/>
      <c r="C44" s="377"/>
      <c r="D44" s="378">
        <v>26820.75</v>
      </c>
      <c r="E44" s="389">
        <v>26820.75</v>
      </c>
      <c r="F44" s="350"/>
      <c r="G44" s="345"/>
      <c r="H44" s="345">
        <v>26820.75</v>
      </c>
      <c r="I44" s="345"/>
      <c r="J44" s="345"/>
      <c r="L44" s="38"/>
    </row>
    <row r="45" spans="1:12" ht="20.100000000000001" customHeight="1" x14ac:dyDescent="0.2">
      <c r="A45" s="218" t="s">
        <v>203</v>
      </c>
      <c r="B45" s="376"/>
      <c r="C45" s="377"/>
      <c r="D45" s="378">
        <v>15515</v>
      </c>
      <c r="E45" s="389">
        <v>15515</v>
      </c>
      <c r="F45" s="344"/>
      <c r="G45" s="345"/>
      <c r="H45" s="345">
        <v>15515</v>
      </c>
      <c r="I45" s="345"/>
      <c r="J45" s="345"/>
      <c r="L45" s="38"/>
    </row>
    <row r="46" spans="1:12" ht="20.100000000000001" customHeight="1" x14ac:dyDescent="0.2">
      <c r="A46" s="218" t="s">
        <v>204</v>
      </c>
      <c r="B46" s="379"/>
      <c r="C46" s="377"/>
      <c r="D46" s="380"/>
      <c r="E46" s="389"/>
      <c r="F46" s="344"/>
      <c r="G46" s="345"/>
      <c r="H46" s="345"/>
      <c r="I46" s="345"/>
      <c r="J46" s="345"/>
      <c r="L46" s="38"/>
    </row>
    <row r="47" spans="1:12" ht="20.100000000000001" customHeight="1" x14ac:dyDescent="0.2">
      <c r="A47" s="224" t="s">
        <v>49</v>
      </c>
      <c r="B47" s="376"/>
      <c r="C47" s="377"/>
      <c r="D47" s="378">
        <v>27242</v>
      </c>
      <c r="E47" s="389">
        <v>27242</v>
      </c>
      <c r="F47" s="344"/>
      <c r="G47" s="345"/>
      <c r="H47" s="345">
        <v>27242</v>
      </c>
      <c r="I47" s="345"/>
      <c r="J47" s="345"/>
      <c r="L47" s="38"/>
    </row>
    <row r="48" spans="1:12" ht="20.100000000000001" customHeight="1" x14ac:dyDescent="0.2">
      <c r="A48" s="224" t="s">
        <v>212</v>
      </c>
      <c r="B48" s="379"/>
      <c r="C48" s="377"/>
      <c r="D48" s="380"/>
      <c r="E48" s="389"/>
      <c r="F48" s="344"/>
      <c r="G48" s="345"/>
      <c r="H48" s="345"/>
      <c r="I48" s="345"/>
      <c r="J48" s="345"/>
      <c r="L48" s="38"/>
    </row>
    <row r="49" spans="1:12" ht="20.100000000000001" customHeight="1" x14ac:dyDescent="0.2">
      <c r="A49" s="224" t="s">
        <v>183</v>
      </c>
      <c r="B49" s="376"/>
      <c r="C49" s="377"/>
      <c r="D49" s="378">
        <v>26940</v>
      </c>
      <c r="E49" s="389">
        <v>26940</v>
      </c>
      <c r="F49" s="344"/>
      <c r="G49" s="345"/>
      <c r="H49" s="345">
        <v>26940</v>
      </c>
      <c r="I49" s="345"/>
      <c r="J49" s="345"/>
      <c r="L49" s="38"/>
    </row>
    <row r="50" spans="1:12" ht="20.100000000000001" customHeight="1" x14ac:dyDescent="0.2">
      <c r="A50" s="224" t="s">
        <v>187</v>
      </c>
      <c r="B50" s="376"/>
      <c r="C50" s="377"/>
      <c r="D50" s="378">
        <v>4585</v>
      </c>
      <c r="E50" s="389">
        <v>4585</v>
      </c>
      <c r="F50" s="344"/>
      <c r="G50" s="345"/>
      <c r="H50" s="345">
        <v>4585</v>
      </c>
      <c r="I50" s="345"/>
      <c r="J50" s="345"/>
      <c r="L50" s="38"/>
    </row>
    <row r="51" spans="1:12" ht="20.100000000000001" customHeight="1" x14ac:dyDescent="0.2">
      <c r="A51" s="218" t="s">
        <v>205</v>
      </c>
      <c r="B51" s="376"/>
      <c r="C51" s="377"/>
      <c r="D51" s="378">
        <v>64000</v>
      </c>
      <c r="E51" s="389">
        <v>64000</v>
      </c>
      <c r="F51" s="344"/>
      <c r="G51" s="345"/>
      <c r="H51" s="345">
        <v>64000</v>
      </c>
      <c r="I51" s="345"/>
      <c r="J51" s="345"/>
      <c r="L51" s="38"/>
    </row>
    <row r="52" spans="1:12" ht="20.100000000000001" customHeight="1" x14ac:dyDescent="0.2">
      <c r="A52" s="218" t="s">
        <v>215</v>
      </c>
      <c r="B52" s="376"/>
      <c r="C52" s="377"/>
      <c r="D52" s="378"/>
      <c r="E52" s="389">
        <v>50000</v>
      </c>
      <c r="F52" s="344"/>
      <c r="G52" s="345"/>
      <c r="H52" s="345">
        <v>50000</v>
      </c>
      <c r="I52" s="345"/>
      <c r="J52" s="345"/>
      <c r="L52" s="38"/>
    </row>
    <row r="53" spans="1:12" ht="20.100000000000001" customHeight="1" x14ac:dyDescent="0.2">
      <c r="A53" s="104" t="s">
        <v>104</v>
      </c>
      <c r="B53" s="373"/>
      <c r="C53" s="374"/>
      <c r="D53" s="375"/>
      <c r="E53" s="374"/>
      <c r="F53" s="342"/>
      <c r="G53" s="343"/>
      <c r="H53" s="343"/>
      <c r="I53" s="343"/>
      <c r="J53" s="343"/>
      <c r="L53" s="38"/>
    </row>
    <row r="54" spans="1:12" ht="20.100000000000001" customHeight="1" x14ac:dyDescent="0.2">
      <c r="A54" s="218" t="s">
        <v>182</v>
      </c>
      <c r="B54" s="379"/>
      <c r="C54" s="381"/>
      <c r="D54" s="380">
        <v>55000</v>
      </c>
      <c r="E54" s="380">
        <v>55000</v>
      </c>
      <c r="F54" s="344"/>
      <c r="G54" s="345">
        <v>55000</v>
      </c>
      <c r="H54" s="345"/>
      <c r="I54" s="345"/>
      <c r="J54" s="345"/>
      <c r="L54" s="38"/>
    </row>
    <row r="55" spans="1:12" ht="20.100000000000001" customHeight="1" x14ac:dyDescent="0.2">
      <c r="A55" s="218" t="s">
        <v>181</v>
      </c>
      <c r="B55" s="379"/>
      <c r="C55" s="381"/>
      <c r="D55" s="380">
        <v>115000</v>
      </c>
      <c r="E55" s="380">
        <v>115000</v>
      </c>
      <c r="F55" s="344"/>
      <c r="G55" s="345">
        <v>85000</v>
      </c>
      <c r="H55" s="345">
        <v>30000</v>
      </c>
      <c r="I55" s="345"/>
      <c r="J55" s="345"/>
      <c r="L55" s="38"/>
    </row>
    <row r="56" spans="1:12" ht="20.100000000000001" customHeight="1" x14ac:dyDescent="0.2">
      <c r="A56" s="218" t="s">
        <v>1</v>
      </c>
      <c r="B56" s="379"/>
      <c r="C56" s="381"/>
      <c r="D56" s="380">
        <v>50000</v>
      </c>
      <c r="E56" s="380">
        <v>50000</v>
      </c>
      <c r="F56" s="344"/>
      <c r="G56" s="345">
        <v>50000</v>
      </c>
      <c r="H56" s="345"/>
      <c r="I56" s="345"/>
      <c r="J56" s="345"/>
      <c r="L56" s="38"/>
    </row>
    <row r="57" spans="1:12" ht="20.100000000000001" customHeight="1" x14ac:dyDescent="0.2">
      <c r="A57" s="218" t="s">
        <v>157</v>
      </c>
      <c r="B57" s="379"/>
      <c r="C57" s="381"/>
      <c r="D57" s="380">
        <v>12500</v>
      </c>
      <c r="E57" s="380">
        <v>12500</v>
      </c>
      <c r="F57" s="344"/>
      <c r="G57" s="345">
        <v>12500</v>
      </c>
      <c r="H57" s="345"/>
      <c r="I57" s="345"/>
      <c r="J57" s="345"/>
      <c r="L57" s="38"/>
    </row>
    <row r="58" spans="1:12" ht="20.100000000000001" customHeight="1" x14ac:dyDescent="0.2">
      <c r="A58" s="218" t="s">
        <v>158</v>
      </c>
      <c r="B58" s="379"/>
      <c r="C58" s="381"/>
      <c r="D58" s="380">
        <v>2500</v>
      </c>
      <c r="E58" s="380">
        <v>2500</v>
      </c>
      <c r="F58" s="344"/>
      <c r="G58" s="345">
        <v>2500</v>
      </c>
      <c r="H58" s="345"/>
      <c r="I58" s="345"/>
      <c r="J58" s="345"/>
      <c r="L58" s="38"/>
    </row>
    <row r="59" spans="1:12" ht="20.100000000000001" customHeight="1" x14ac:dyDescent="0.2">
      <c r="A59" s="218" t="s">
        <v>26</v>
      </c>
      <c r="B59" s="379"/>
      <c r="C59" s="381"/>
      <c r="D59" s="380">
        <v>11000</v>
      </c>
      <c r="E59" s="380">
        <v>11000</v>
      </c>
      <c r="F59" s="344"/>
      <c r="G59" s="345">
        <v>11000</v>
      </c>
      <c r="H59" s="345"/>
      <c r="I59" s="345"/>
      <c r="J59" s="345"/>
      <c r="L59" s="38"/>
    </row>
    <row r="60" spans="1:12" ht="20.100000000000001" customHeight="1" x14ac:dyDescent="0.2">
      <c r="A60" s="218" t="s">
        <v>2</v>
      </c>
      <c r="B60" s="379"/>
      <c r="C60" s="381"/>
      <c r="D60" s="380">
        <v>1000</v>
      </c>
      <c r="E60" s="380">
        <v>1000</v>
      </c>
      <c r="F60" s="344"/>
      <c r="G60" s="345">
        <v>1000</v>
      </c>
      <c r="H60" s="345"/>
      <c r="I60" s="345"/>
      <c r="J60" s="345"/>
      <c r="L60" s="38"/>
    </row>
    <row r="61" spans="1:12" ht="20.100000000000001" customHeight="1" x14ac:dyDescent="0.2">
      <c r="A61" s="218" t="s">
        <v>25</v>
      </c>
      <c r="B61" s="379"/>
      <c r="C61" s="381"/>
      <c r="D61" s="380">
        <v>15000</v>
      </c>
      <c r="E61" s="380">
        <v>2000</v>
      </c>
      <c r="F61" s="344"/>
      <c r="G61" s="345"/>
      <c r="H61" s="345">
        <v>2000</v>
      </c>
      <c r="I61" s="345"/>
      <c r="J61" s="345"/>
      <c r="L61" s="38"/>
    </row>
    <row r="62" spans="1:12" ht="20.100000000000001" customHeight="1" x14ac:dyDescent="0.2">
      <c r="A62" s="218" t="s">
        <v>24</v>
      </c>
      <c r="B62" s="379"/>
      <c r="C62" s="381"/>
      <c r="D62" s="380">
        <v>35000</v>
      </c>
      <c r="E62" s="380">
        <v>40000</v>
      </c>
      <c r="F62" s="344"/>
      <c r="G62" s="345"/>
      <c r="H62" s="345">
        <v>40000</v>
      </c>
      <c r="I62" s="345"/>
      <c r="J62" s="345"/>
      <c r="L62" s="38"/>
    </row>
    <row r="63" spans="1:12" ht="20.100000000000001" customHeight="1" x14ac:dyDescent="0.2">
      <c r="A63" s="218" t="s">
        <v>27</v>
      </c>
      <c r="B63" s="379"/>
      <c r="C63" s="381"/>
      <c r="D63" s="380">
        <v>3000</v>
      </c>
      <c r="E63" s="380">
        <v>3000</v>
      </c>
      <c r="F63" s="344"/>
      <c r="G63" s="345">
        <v>3000</v>
      </c>
      <c r="H63" s="345"/>
      <c r="I63" s="345"/>
      <c r="J63" s="345"/>
      <c r="K63" s="127"/>
    </row>
    <row r="64" spans="1:12" ht="20.100000000000001" customHeight="1" x14ac:dyDescent="0.2">
      <c r="A64" s="218" t="s">
        <v>28</v>
      </c>
      <c r="B64" s="379"/>
      <c r="C64" s="381"/>
      <c r="D64" s="380"/>
      <c r="E64" s="380"/>
      <c r="F64" s="344"/>
      <c r="G64" s="345"/>
      <c r="H64" s="345"/>
      <c r="I64" s="345"/>
      <c r="J64" s="345"/>
      <c r="K64" s="127"/>
    </row>
    <row r="65" spans="1:14" ht="20.100000000000001" customHeight="1" x14ac:dyDescent="0.2">
      <c r="A65" s="218" t="s">
        <v>40</v>
      </c>
      <c r="B65" s="379"/>
      <c r="C65" s="381"/>
      <c r="D65" s="380"/>
      <c r="E65" s="381"/>
      <c r="F65" s="344"/>
      <c r="G65" s="345"/>
      <c r="H65" s="345"/>
      <c r="I65" s="345"/>
      <c r="J65" s="345"/>
      <c r="K65" s="127"/>
    </row>
    <row r="66" spans="1:14" ht="20.100000000000001" customHeight="1" x14ac:dyDescent="0.2">
      <c r="A66" s="218" t="s">
        <v>6</v>
      </c>
      <c r="B66" s="382"/>
      <c r="C66" s="383"/>
      <c r="D66" s="384"/>
      <c r="E66" s="383"/>
      <c r="F66" s="351"/>
      <c r="G66" s="345"/>
      <c r="H66" s="345"/>
      <c r="I66" s="345"/>
      <c r="J66" s="345"/>
      <c r="K66" s="127"/>
    </row>
    <row r="67" spans="1:14" s="337" customFormat="1" ht="36.75" customHeight="1" x14ac:dyDescent="0.2">
      <c r="A67" s="338" t="s">
        <v>38</v>
      </c>
      <c r="B67" s="385"/>
      <c r="C67" s="339"/>
      <c r="D67" s="386">
        <v>1104037.75</v>
      </c>
      <c r="E67" s="386">
        <v>1151135.75</v>
      </c>
      <c r="F67" s="340">
        <v>0</v>
      </c>
      <c r="G67" s="341">
        <v>220000</v>
      </c>
      <c r="H67" s="341">
        <v>287102.75</v>
      </c>
      <c r="I67" s="341">
        <v>0</v>
      </c>
      <c r="J67" s="341">
        <v>644033</v>
      </c>
      <c r="K67" s="393"/>
      <c r="L67" s="336"/>
    </row>
    <row r="68" spans="1:14" s="337" customFormat="1" ht="36.75" customHeight="1" x14ac:dyDescent="0.2">
      <c r="A68" s="338" t="s">
        <v>172</v>
      </c>
      <c r="B68" s="385"/>
      <c r="C68" s="339"/>
      <c r="D68" s="386">
        <v>0</v>
      </c>
      <c r="E68" s="386">
        <v>0</v>
      </c>
      <c r="F68" s="340"/>
      <c r="G68" s="341">
        <v>0</v>
      </c>
      <c r="H68" s="341">
        <v>0</v>
      </c>
      <c r="I68" s="341">
        <v>0</v>
      </c>
      <c r="J68" s="341">
        <v>0</v>
      </c>
      <c r="K68" s="334"/>
      <c r="L68" s="335"/>
      <c r="M68" s="336"/>
    </row>
    <row r="69" spans="1:14" x14ac:dyDescent="0.2">
      <c r="J69" s="319"/>
    </row>
    <row r="70" spans="1:14" s="319" customFormat="1" ht="24.95" customHeight="1" x14ac:dyDescent="0.2">
      <c r="D70" s="221"/>
      <c r="E70" s="221"/>
      <c r="F70" s="262" t="s">
        <v>180</v>
      </c>
      <c r="G70" s="263"/>
      <c r="H70" s="263"/>
      <c r="I70" s="263"/>
      <c r="J70" s="263">
        <v>1151135.75</v>
      </c>
      <c r="L70" s="42"/>
    </row>
    <row r="71" spans="1:14" ht="24.95" customHeight="1" x14ac:dyDescent="0.2">
      <c r="B71" s="150"/>
      <c r="C71" s="150"/>
      <c r="F71" s="273" t="s">
        <v>210</v>
      </c>
      <c r="G71" s="274"/>
      <c r="H71" s="274"/>
      <c r="I71" s="274"/>
      <c r="J71" s="274"/>
      <c r="K71" s="319"/>
      <c r="L71" s="157"/>
      <c r="M71" s="38"/>
    </row>
    <row r="72" spans="1:14" ht="24.95" customHeight="1" x14ac:dyDescent="0.2">
      <c r="A72" s="319"/>
      <c r="B72" s="319"/>
      <c r="C72" s="319"/>
      <c r="D72" s="221"/>
      <c r="E72" s="221"/>
      <c r="F72" s="268" t="s">
        <v>200</v>
      </c>
      <c r="G72" s="269"/>
      <c r="H72" s="269"/>
      <c r="I72" s="269"/>
      <c r="J72" s="269"/>
      <c r="K72" s="319"/>
      <c r="L72" s="157"/>
      <c r="M72" s="157"/>
      <c r="N72" s="38"/>
    </row>
    <row r="73" spans="1:14" ht="15" x14ac:dyDescent="0.2">
      <c r="A73" s="128"/>
      <c r="B73" s="128"/>
      <c r="C73" s="128"/>
      <c r="D73" s="221"/>
      <c r="E73" s="221"/>
      <c r="F73" s="261"/>
      <c r="G73" s="261"/>
      <c r="K73" s="127"/>
    </row>
    <row r="74" spans="1:14" x14ac:dyDescent="0.2">
      <c r="A74" s="319"/>
      <c r="B74" s="221"/>
      <c r="G74" s="391"/>
      <c r="J74" s="319"/>
      <c r="K74" s="127"/>
    </row>
    <row r="75" spans="1:14" x14ac:dyDescent="0.2">
      <c r="A75" s="281"/>
      <c r="B75" s="221"/>
      <c r="G75" s="391"/>
      <c r="J75" s="319"/>
      <c r="K75" s="127"/>
    </row>
    <row r="76" spans="1:14" x14ac:dyDescent="0.2">
      <c r="A76" s="281"/>
      <c r="B76" s="221"/>
      <c r="C76" s="221"/>
      <c r="D76" s="221"/>
      <c r="E76" s="221"/>
      <c r="F76" s="221"/>
      <c r="J76" s="221"/>
    </row>
    <row r="77" spans="1:14" x14ac:dyDescent="0.2">
      <c r="A77" s="128"/>
      <c r="B77" s="221"/>
      <c r="C77" s="221"/>
      <c r="D77" s="221"/>
      <c r="E77" s="221"/>
      <c r="F77" s="221"/>
      <c r="J77" s="221"/>
    </row>
    <row r="78" spans="1:14" x14ac:dyDescent="0.2">
      <c r="A78" s="122"/>
      <c r="B78" s="221"/>
      <c r="C78" s="221"/>
      <c r="D78" s="221"/>
      <c r="E78" s="221"/>
      <c r="F78" s="221"/>
      <c r="J78" s="221"/>
    </row>
    <row r="79" spans="1:14" x14ac:dyDescent="0.2">
      <c r="A79" s="319"/>
      <c r="B79" s="221"/>
      <c r="C79" s="221"/>
      <c r="D79" s="221"/>
      <c r="E79" s="221"/>
      <c r="F79" s="221"/>
      <c r="J79" s="221"/>
    </row>
    <row r="80" spans="1:14" x14ac:dyDescent="0.2">
      <c r="A80" s="319"/>
      <c r="B80" s="221"/>
      <c r="C80" s="221"/>
      <c r="D80" s="221"/>
      <c r="E80" s="221"/>
      <c r="F80" s="221"/>
      <c r="J80" s="221"/>
    </row>
    <row r="81" spans="1:10" x14ac:dyDescent="0.2">
      <c r="A81" s="319"/>
      <c r="B81" s="221"/>
      <c r="C81" s="221"/>
      <c r="D81" s="221"/>
      <c r="E81" s="221"/>
      <c r="F81" s="221"/>
      <c r="J81" s="221"/>
    </row>
    <row r="82" spans="1:10" x14ac:dyDescent="0.2">
      <c r="A82" s="319"/>
      <c r="B82" s="221"/>
      <c r="C82" s="221"/>
      <c r="D82" s="221"/>
      <c r="E82" s="221"/>
      <c r="F82" s="221"/>
      <c r="J82" s="221"/>
    </row>
    <row r="83" spans="1:10" x14ac:dyDescent="0.2">
      <c r="A83" s="319"/>
      <c r="B83" s="221"/>
      <c r="C83" s="221"/>
      <c r="D83" s="221"/>
      <c r="E83" s="221"/>
      <c r="F83" s="221"/>
      <c r="J83" s="221"/>
    </row>
    <row r="84" spans="1:10" x14ac:dyDescent="0.2">
      <c r="A84" s="319"/>
      <c r="B84" s="221"/>
      <c r="C84" s="221"/>
      <c r="D84" s="221"/>
      <c r="E84" s="221"/>
      <c r="F84" s="221"/>
      <c r="J84" s="221"/>
    </row>
    <row r="85" spans="1:10" x14ac:dyDescent="0.2">
      <c r="A85" s="319"/>
      <c r="B85" s="221"/>
      <c r="C85" s="221"/>
      <c r="D85" s="221"/>
      <c r="E85" s="221"/>
      <c r="F85" s="221"/>
      <c r="J85" s="221"/>
    </row>
    <row r="86" spans="1:10" x14ac:dyDescent="0.2">
      <c r="A86" s="126"/>
      <c r="B86" s="221"/>
      <c r="C86" s="221"/>
      <c r="D86" s="221"/>
      <c r="E86" s="221"/>
      <c r="F86" s="221"/>
      <c r="J86" s="221"/>
    </row>
    <row r="87" spans="1:10" x14ac:dyDescent="0.2">
      <c r="A87" s="319"/>
      <c r="B87" s="221"/>
      <c r="C87" s="221"/>
      <c r="D87" s="221"/>
      <c r="E87" s="221"/>
      <c r="F87" s="221"/>
      <c r="J87" s="221"/>
    </row>
    <row r="88" spans="1:10" x14ac:dyDescent="0.2">
      <c r="A88" s="122"/>
      <c r="B88" s="221"/>
      <c r="C88" s="221"/>
      <c r="D88" s="221"/>
      <c r="E88" s="221"/>
      <c r="F88" s="221"/>
      <c r="J88" s="221"/>
    </row>
    <row r="89" spans="1:10" x14ac:dyDescent="0.2">
      <c r="A89" s="319"/>
      <c r="B89" s="221"/>
      <c r="C89" s="221"/>
      <c r="D89" s="221"/>
      <c r="E89" s="221"/>
      <c r="F89" s="221"/>
      <c r="J89" s="221"/>
    </row>
    <row r="90" spans="1:10" x14ac:dyDescent="0.2">
      <c r="A90" s="319"/>
      <c r="B90" s="221"/>
      <c r="C90" s="221"/>
      <c r="D90" s="221"/>
      <c r="E90" s="221"/>
      <c r="F90" s="221"/>
      <c r="J90" s="221"/>
    </row>
    <row r="91" spans="1:10" x14ac:dyDescent="0.2">
      <c r="A91" s="319"/>
      <c r="B91" s="221"/>
      <c r="C91" s="221"/>
      <c r="D91" s="221"/>
      <c r="E91" s="221"/>
      <c r="F91" s="221"/>
      <c r="J91" s="221"/>
    </row>
    <row r="92" spans="1:10" x14ac:dyDescent="0.2">
      <c r="A92" s="319"/>
      <c r="B92" s="221"/>
      <c r="C92" s="221"/>
      <c r="D92" s="221"/>
      <c r="E92" s="221"/>
      <c r="F92" s="221"/>
      <c r="J92" s="221"/>
    </row>
    <row r="93" spans="1:10" x14ac:dyDescent="0.2">
      <c r="A93" s="319"/>
      <c r="B93" s="221"/>
      <c r="C93" s="221"/>
      <c r="D93" s="221"/>
      <c r="E93" s="221"/>
      <c r="F93" s="221"/>
      <c r="J93" s="221"/>
    </row>
    <row r="94" spans="1:10" x14ac:dyDescent="0.2">
      <c r="A94" s="319"/>
      <c r="B94" s="221"/>
      <c r="C94" s="221"/>
      <c r="D94" s="221"/>
      <c r="E94" s="221"/>
      <c r="F94" s="221"/>
      <c r="J94" s="221"/>
    </row>
    <row r="95" spans="1:10" x14ac:dyDescent="0.2">
      <c r="A95" s="319"/>
      <c r="B95" s="221"/>
      <c r="C95" s="221"/>
      <c r="D95" s="221"/>
      <c r="E95" s="221"/>
      <c r="F95" s="221"/>
      <c r="J95" s="221"/>
    </row>
    <row r="96" spans="1:10" x14ac:dyDescent="0.2">
      <c r="A96" s="319"/>
      <c r="B96" s="221"/>
      <c r="C96" s="221"/>
      <c r="D96" s="221"/>
      <c r="E96" s="221"/>
      <c r="F96" s="221"/>
      <c r="J96" s="221"/>
    </row>
    <row r="97" spans="1:10" x14ac:dyDescent="0.2">
      <c r="A97" s="319"/>
      <c r="B97" s="221"/>
      <c r="C97" s="221"/>
      <c r="D97" s="221"/>
      <c r="E97" s="221"/>
      <c r="F97" s="221"/>
      <c r="J97" s="221"/>
    </row>
    <row r="98" spans="1:10" x14ac:dyDescent="0.2">
      <c r="A98" s="319"/>
      <c r="B98" s="221"/>
      <c r="C98" s="221"/>
      <c r="D98" s="221"/>
      <c r="E98" s="221"/>
      <c r="F98" s="221"/>
      <c r="J98" s="221"/>
    </row>
    <row r="99" spans="1:10" x14ac:dyDescent="0.2">
      <c r="A99" s="319"/>
      <c r="B99" s="221"/>
      <c r="C99" s="221"/>
      <c r="D99" s="221"/>
      <c r="E99" s="221"/>
      <c r="F99" s="221"/>
      <c r="J99" s="221"/>
    </row>
    <row r="100" spans="1:10" x14ac:dyDescent="0.2">
      <c r="A100" s="126"/>
      <c r="B100" s="221"/>
      <c r="C100" s="221"/>
      <c r="D100" s="221"/>
      <c r="E100" s="221"/>
      <c r="F100" s="221"/>
    </row>
    <row r="101" spans="1:10" x14ac:dyDescent="0.2">
      <c r="A101" s="319"/>
      <c r="B101" s="221"/>
      <c r="C101" s="221"/>
      <c r="D101" s="221"/>
      <c r="E101" s="221"/>
      <c r="F101" s="221"/>
    </row>
    <row r="102" spans="1:10" x14ac:dyDescent="0.2">
      <c r="A102" s="128"/>
      <c r="B102" s="221"/>
      <c r="C102" s="221"/>
      <c r="D102" s="221"/>
      <c r="E102" s="221"/>
      <c r="F102" s="221"/>
    </row>
    <row r="103" spans="1:10" x14ac:dyDescent="0.2">
      <c r="A103" s="319"/>
      <c r="B103" s="221"/>
      <c r="C103" s="221"/>
      <c r="D103" s="221"/>
      <c r="E103" s="221"/>
      <c r="F103" s="221"/>
    </row>
  </sheetData>
  <mergeCells count="20">
    <mergeCell ref="B1:J1"/>
    <mergeCell ref="B2:D2"/>
    <mergeCell ref="F2:J2"/>
    <mergeCell ref="B26:D26"/>
    <mergeCell ref="G26:J26"/>
    <mergeCell ref="B27:D27"/>
    <mergeCell ref="B42:D42"/>
    <mergeCell ref="B41:D41"/>
    <mergeCell ref="K37:K38"/>
    <mergeCell ref="B36:D36"/>
    <mergeCell ref="B37:D37"/>
    <mergeCell ref="B38:D38"/>
    <mergeCell ref="B39:D39"/>
    <mergeCell ref="B40:D40"/>
    <mergeCell ref="B29:D29"/>
    <mergeCell ref="B31:D31"/>
    <mergeCell ref="B32:D32"/>
    <mergeCell ref="B34:D34"/>
    <mergeCell ref="B35:D35"/>
    <mergeCell ref="B33:D33"/>
  </mergeCells>
  <pageMargins left="0.7" right="0.7" top="0.75" bottom="0.75" header="0.3" footer="0.3"/>
  <pageSetup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115"/>
  <sheetViews>
    <sheetView showGridLines="0" zoomScale="70" zoomScaleNormal="70" workbookViewId="0">
      <selection activeCell="J79" sqref="J79"/>
    </sheetView>
  </sheetViews>
  <sheetFormatPr defaultColWidth="9.140625" defaultRowHeight="12.75" x14ac:dyDescent="0.2"/>
  <cols>
    <col min="1" max="1" width="62.85546875" style="36" customWidth="1"/>
    <col min="2" max="2" width="18" style="174" hidden="1" customWidth="1"/>
    <col min="3" max="3" width="17.5703125" style="174" hidden="1" customWidth="1"/>
    <col min="4" max="4" width="18" style="174" hidden="1" customWidth="1"/>
    <col min="5" max="5" width="17.42578125" style="174" customWidth="1"/>
    <col min="6" max="6" width="16" style="174" customWidth="1"/>
    <col min="7" max="8" width="17.42578125" style="174" customWidth="1"/>
    <col min="9" max="9" width="20.7109375" style="174" customWidth="1"/>
    <col min="10" max="10" width="17.42578125" style="174" customWidth="1"/>
    <col min="11" max="11" width="13.7109375" style="174" customWidth="1"/>
    <col min="12" max="12" width="13.140625" style="174" customWidth="1"/>
    <col min="13" max="16" width="18.7109375" style="174" customWidth="1"/>
    <col min="17" max="17" width="22.42578125" style="174" customWidth="1"/>
    <col min="18" max="22" width="50.7109375" style="36" customWidth="1"/>
    <col min="23" max="16384" width="9.140625" style="36"/>
  </cols>
  <sheetData>
    <row r="1" spans="1:23" ht="51" x14ac:dyDescent="0.2">
      <c r="A1" s="225" t="s">
        <v>190</v>
      </c>
      <c r="K1" s="174" t="s">
        <v>7</v>
      </c>
      <c r="N1" s="183"/>
      <c r="R1" s="174"/>
      <c r="S1" s="38" t="s">
        <v>101</v>
      </c>
      <c r="T1" s="149"/>
    </row>
    <row r="2" spans="1:23" s="40" customFormat="1" ht="20.100000000000001" customHeight="1" x14ac:dyDescent="0.2">
      <c r="A2" s="162"/>
      <c r="B2" s="418">
        <v>2014</v>
      </c>
      <c r="C2" s="418"/>
      <c r="D2" s="418"/>
      <c r="E2" s="419">
        <v>2015</v>
      </c>
      <c r="F2" s="419"/>
      <c r="G2" s="419"/>
      <c r="H2" s="419"/>
      <c r="I2" s="419"/>
      <c r="J2" s="419"/>
      <c r="K2" s="419"/>
      <c r="L2" s="419"/>
      <c r="M2" s="419"/>
      <c r="N2" s="419"/>
      <c r="O2" s="419"/>
      <c r="P2" s="419"/>
      <c r="Q2" s="227"/>
      <c r="R2" s="199"/>
      <c r="S2" s="42"/>
    </row>
    <row r="3" spans="1:23" s="40" customFormat="1" ht="20.100000000000001" customHeight="1" x14ac:dyDescent="0.2">
      <c r="A3" s="128"/>
      <c r="B3" s="182"/>
      <c r="C3" s="182"/>
      <c r="D3" s="182"/>
      <c r="E3" s="415" t="s">
        <v>143</v>
      </c>
      <c r="F3" s="416"/>
      <c r="G3" s="416"/>
      <c r="H3" s="416"/>
      <c r="I3" s="417"/>
      <c r="J3" s="415" t="s">
        <v>160</v>
      </c>
      <c r="K3" s="416"/>
      <c r="L3" s="416"/>
      <c r="M3" s="416"/>
      <c r="N3" s="416"/>
      <c r="O3" s="416"/>
      <c r="P3" s="416"/>
      <c r="Q3" s="417"/>
      <c r="R3" s="175"/>
      <c r="S3" s="175"/>
      <c r="T3" s="156"/>
      <c r="U3" s="41"/>
      <c r="V3" s="42"/>
      <c r="W3" s="157"/>
    </row>
    <row r="4" spans="1:23" s="190" customFormat="1" ht="49.5" customHeight="1" x14ac:dyDescent="0.2">
      <c r="A4" s="162"/>
      <c r="B4" s="175" t="s">
        <v>91</v>
      </c>
      <c r="C4" s="175" t="s">
        <v>96</v>
      </c>
      <c r="D4" s="175" t="s">
        <v>92</v>
      </c>
      <c r="E4" s="283" t="s">
        <v>132</v>
      </c>
      <c r="F4" s="284" t="s">
        <v>165</v>
      </c>
      <c r="G4" s="285" t="s">
        <v>159</v>
      </c>
      <c r="H4" s="240" t="s">
        <v>186</v>
      </c>
      <c r="I4" s="243" t="s">
        <v>184</v>
      </c>
      <c r="J4" s="240" t="s">
        <v>191</v>
      </c>
      <c r="K4" s="175" t="s">
        <v>12</v>
      </c>
      <c r="L4" s="176" t="s">
        <v>59</v>
      </c>
      <c r="M4" s="176" t="s">
        <v>53</v>
      </c>
      <c r="N4" s="176" t="s">
        <v>3</v>
      </c>
      <c r="O4" s="176" t="s">
        <v>9</v>
      </c>
      <c r="P4" s="176" t="s">
        <v>139</v>
      </c>
      <c r="Q4" s="244" t="s">
        <v>163</v>
      </c>
      <c r="R4" s="204" t="s">
        <v>152</v>
      </c>
      <c r="S4" s="203"/>
      <c r="T4" s="187"/>
      <c r="U4" s="188"/>
      <c r="V4" s="189"/>
    </row>
    <row r="5" spans="1:23" s="190" customFormat="1" ht="20.100000000000001" customHeight="1" x14ac:dyDescent="0.2">
      <c r="A5" s="46" t="s">
        <v>4</v>
      </c>
      <c r="B5" s="177">
        <f>623514-46446-10000</f>
        <v>567068</v>
      </c>
      <c r="C5" s="177">
        <v>279820</v>
      </c>
      <c r="D5" s="177">
        <v>270206</v>
      </c>
      <c r="E5" s="295">
        <f>D5</f>
        <v>270206</v>
      </c>
      <c r="F5" s="286"/>
      <c r="G5" s="287">
        <f>E5</f>
        <v>270206</v>
      </c>
      <c r="H5" s="299"/>
      <c r="I5" s="300">
        <f>E5+H5</f>
        <v>270206</v>
      </c>
      <c r="J5" s="299">
        <f>SUM(K5:P5)</f>
        <v>0</v>
      </c>
      <c r="K5" s="202"/>
      <c r="L5" s="202"/>
      <c r="M5" s="202"/>
      <c r="N5" s="202"/>
      <c r="O5" s="202"/>
      <c r="P5" s="202"/>
      <c r="Q5" s="301">
        <f>I5-(K5+L5+M5+N5+O5+P5)</f>
        <v>270206</v>
      </c>
      <c r="R5" s="80"/>
      <c r="S5" s="186"/>
      <c r="T5" s="187"/>
      <c r="U5" s="188"/>
      <c r="V5" s="189"/>
    </row>
    <row r="6" spans="1:23" ht="20.100000000000001" customHeight="1" x14ac:dyDescent="0.2">
      <c r="A6" s="48" t="s">
        <v>109</v>
      </c>
      <c r="B6" s="178"/>
      <c r="C6" s="178"/>
      <c r="D6" s="178"/>
      <c r="E6" s="296"/>
      <c r="F6" s="288"/>
      <c r="G6" s="289"/>
      <c r="H6" s="302"/>
      <c r="I6" s="303"/>
      <c r="J6" s="304"/>
      <c r="K6" s="305"/>
      <c r="L6" s="305"/>
      <c r="M6" s="305"/>
      <c r="N6" s="305"/>
      <c r="O6" s="305"/>
      <c r="P6" s="305"/>
      <c r="Q6" s="306"/>
      <c r="R6" s="205"/>
      <c r="S6" s="47"/>
      <c r="T6" s="37"/>
      <c r="U6" s="38"/>
    </row>
    <row r="7" spans="1:23" ht="20.100000000000001" customHeight="1" x14ac:dyDescent="0.2">
      <c r="A7" s="53" t="s">
        <v>50</v>
      </c>
      <c r="B7" s="179"/>
      <c r="C7" s="179"/>
      <c r="D7" s="179"/>
      <c r="E7" s="297"/>
      <c r="F7" s="290">
        <v>5000</v>
      </c>
      <c r="G7" s="291">
        <f>E7+F7</f>
        <v>5000</v>
      </c>
      <c r="H7" s="307"/>
      <c r="I7" s="308">
        <f t="shared" ref="I7:I13" si="0">E7+H7</f>
        <v>0</v>
      </c>
      <c r="J7" s="307">
        <f>SUM(K7:P7)</f>
        <v>0</v>
      </c>
      <c r="K7" s="309"/>
      <c r="L7" s="309"/>
      <c r="M7" s="309"/>
      <c r="N7" s="309"/>
      <c r="O7" s="309"/>
      <c r="P7" s="309"/>
      <c r="Q7" s="310">
        <f t="shared" ref="Q7:Q15" si="1">I7-(K7+L7+M7+N7+O7+P7)</f>
        <v>0</v>
      </c>
      <c r="R7" s="205"/>
      <c r="S7" s="47"/>
      <c r="T7" s="37" t="s">
        <v>75</v>
      </c>
      <c r="U7" s="38" t="s">
        <v>76</v>
      </c>
      <c r="V7" s="149" t="s">
        <v>115</v>
      </c>
    </row>
    <row r="8" spans="1:23" ht="20.100000000000001" customHeight="1" x14ac:dyDescent="0.2">
      <c r="A8" s="53" t="s">
        <v>17</v>
      </c>
      <c r="B8" s="179">
        <v>4950</v>
      </c>
      <c r="C8" s="180">
        <v>4950</v>
      </c>
      <c r="D8" s="179"/>
      <c r="E8" s="297"/>
      <c r="F8" s="290">
        <f>15000</f>
        <v>15000</v>
      </c>
      <c r="G8" s="291">
        <f t="shared" ref="G8:I28" si="2">E8+F8</f>
        <v>15000</v>
      </c>
      <c r="H8" s="307">
        <v>23979</v>
      </c>
      <c r="I8" s="308">
        <f t="shared" si="0"/>
        <v>23979</v>
      </c>
      <c r="J8" s="307">
        <f>I8</f>
        <v>23979</v>
      </c>
      <c r="K8" s="309">
        <f>J8</f>
        <v>23979</v>
      </c>
      <c r="L8" s="309"/>
      <c r="M8" s="309"/>
      <c r="N8" s="309"/>
      <c r="O8" s="309"/>
      <c r="P8" s="309"/>
      <c r="Q8" s="310">
        <f t="shared" si="1"/>
        <v>0</v>
      </c>
      <c r="R8" s="205"/>
      <c r="S8" s="47"/>
      <c r="T8" s="149" t="s">
        <v>116</v>
      </c>
      <c r="U8" s="38" t="s">
        <v>98</v>
      </c>
      <c r="V8" s="37" t="s">
        <v>114</v>
      </c>
    </row>
    <row r="9" spans="1:23" ht="20.100000000000001" customHeight="1" x14ac:dyDescent="0.2">
      <c r="A9" s="53" t="s">
        <v>11</v>
      </c>
      <c r="B9" s="179">
        <v>3804</v>
      </c>
      <c r="C9" s="180">
        <v>3804</v>
      </c>
      <c r="D9" s="179"/>
      <c r="E9" s="297"/>
      <c r="F9" s="290">
        <v>5000</v>
      </c>
      <c r="G9" s="291">
        <f t="shared" si="2"/>
        <v>5000</v>
      </c>
      <c r="H9" s="307">
        <v>2591</v>
      </c>
      <c r="I9" s="308">
        <f t="shared" si="0"/>
        <v>2591</v>
      </c>
      <c r="J9" s="307">
        <f>I9</f>
        <v>2591</v>
      </c>
      <c r="K9" s="309">
        <f>J9</f>
        <v>2591</v>
      </c>
      <c r="L9" s="309"/>
      <c r="M9" s="309"/>
      <c r="N9" s="309"/>
      <c r="O9" s="309"/>
      <c r="P9" s="309"/>
      <c r="Q9" s="310">
        <f t="shared" si="1"/>
        <v>0</v>
      </c>
      <c r="R9" s="205"/>
      <c r="S9" s="47"/>
      <c r="T9" s="37"/>
      <c r="U9" s="38"/>
    </row>
    <row r="10" spans="1:23" ht="20.100000000000001" customHeight="1" x14ac:dyDescent="0.2">
      <c r="A10" s="134" t="s">
        <v>8</v>
      </c>
      <c r="B10" s="179"/>
      <c r="C10" s="179"/>
      <c r="D10" s="179"/>
      <c r="E10" s="297"/>
      <c r="F10" s="290"/>
      <c r="G10" s="291"/>
      <c r="H10" s="307"/>
      <c r="I10" s="308">
        <f t="shared" si="0"/>
        <v>0</v>
      </c>
      <c r="J10" s="307">
        <f t="shared" ref="J10:J15" si="3">SUM(K10:P10)</f>
        <v>0</v>
      </c>
      <c r="K10" s="309"/>
      <c r="L10" s="309"/>
      <c r="M10" s="309"/>
      <c r="N10" s="309"/>
      <c r="O10" s="309"/>
      <c r="P10" s="309"/>
      <c r="Q10" s="310">
        <f t="shared" si="1"/>
        <v>0</v>
      </c>
      <c r="R10" s="205"/>
      <c r="S10" s="47"/>
      <c r="T10" s="37"/>
      <c r="U10" s="38"/>
    </row>
    <row r="11" spans="1:23" ht="20.100000000000001" customHeight="1" x14ac:dyDescent="0.2">
      <c r="A11" s="53" t="s">
        <v>3</v>
      </c>
      <c r="B11" s="179">
        <v>56000</v>
      </c>
      <c r="C11" s="180">
        <v>56000</v>
      </c>
      <c r="D11" s="179"/>
      <c r="E11" s="297"/>
      <c r="F11" s="290">
        <v>64000</v>
      </c>
      <c r="G11" s="291">
        <f t="shared" si="2"/>
        <v>64000</v>
      </c>
      <c r="H11" s="307">
        <v>89000</v>
      </c>
      <c r="I11" s="308">
        <f t="shared" si="0"/>
        <v>89000</v>
      </c>
      <c r="J11" s="307">
        <f t="shared" si="3"/>
        <v>64000</v>
      </c>
      <c r="K11" s="309"/>
      <c r="L11" s="309"/>
      <c r="M11" s="309"/>
      <c r="N11" s="309">
        <f>G11</f>
        <v>64000</v>
      </c>
      <c r="O11" s="309"/>
      <c r="P11" s="309"/>
      <c r="Q11" s="310">
        <f t="shared" si="1"/>
        <v>25000</v>
      </c>
      <c r="R11" s="230" t="s">
        <v>196</v>
      </c>
      <c r="S11" s="47"/>
      <c r="T11" s="37" t="s">
        <v>77</v>
      </c>
      <c r="U11" s="38"/>
    </row>
    <row r="12" spans="1:23" ht="20.100000000000001" customHeight="1" x14ac:dyDescent="0.2">
      <c r="A12" s="53" t="s">
        <v>111</v>
      </c>
      <c r="B12" s="179">
        <v>0</v>
      </c>
      <c r="C12" s="179"/>
      <c r="D12" s="179"/>
      <c r="E12" s="297"/>
      <c r="F12" s="290">
        <v>43000</v>
      </c>
      <c r="G12" s="291">
        <f t="shared" si="2"/>
        <v>43000</v>
      </c>
      <c r="H12" s="307"/>
      <c r="I12" s="308">
        <f t="shared" si="0"/>
        <v>0</v>
      </c>
      <c r="J12" s="307">
        <f t="shared" si="3"/>
        <v>0</v>
      </c>
      <c r="K12" s="309"/>
      <c r="L12" s="309"/>
      <c r="M12" s="309"/>
      <c r="N12" s="309"/>
      <c r="O12" s="309"/>
      <c r="P12" s="309"/>
      <c r="Q12" s="310">
        <f t="shared" si="1"/>
        <v>0</v>
      </c>
      <c r="R12" s="230" t="s">
        <v>168</v>
      </c>
      <c r="S12" s="47"/>
      <c r="T12" s="37"/>
      <c r="U12" s="38" t="s">
        <v>113</v>
      </c>
      <c r="V12" s="149" t="s">
        <v>125</v>
      </c>
    </row>
    <row r="13" spans="1:23" ht="20.100000000000001" customHeight="1" x14ac:dyDescent="0.2">
      <c r="A13" s="53" t="s">
        <v>112</v>
      </c>
      <c r="B13" s="179">
        <v>0</v>
      </c>
      <c r="C13" s="179"/>
      <c r="D13" s="179"/>
      <c r="E13" s="297"/>
      <c r="F13" s="290">
        <v>50000</v>
      </c>
      <c r="G13" s="291">
        <f t="shared" si="2"/>
        <v>50000</v>
      </c>
      <c r="H13" s="307"/>
      <c r="I13" s="308">
        <f t="shared" si="0"/>
        <v>0</v>
      </c>
      <c r="J13" s="307">
        <f t="shared" si="3"/>
        <v>0</v>
      </c>
      <c r="K13" s="309"/>
      <c r="L13" s="309"/>
      <c r="M13" s="309"/>
      <c r="N13" s="309"/>
      <c r="O13" s="309"/>
      <c r="P13" s="309"/>
      <c r="Q13" s="310">
        <f t="shared" si="1"/>
        <v>0</v>
      </c>
      <c r="R13" s="230" t="s">
        <v>169</v>
      </c>
      <c r="S13" s="47"/>
      <c r="T13" s="37"/>
      <c r="U13" s="38"/>
    </row>
    <row r="14" spans="1:23" ht="20.100000000000001" customHeight="1" x14ac:dyDescent="0.2">
      <c r="A14" s="53" t="s">
        <v>64</v>
      </c>
      <c r="B14" s="179">
        <v>0</v>
      </c>
      <c r="C14" s="179"/>
      <c r="D14" s="179"/>
      <c r="E14" s="297"/>
      <c r="F14" s="290"/>
      <c r="G14" s="291">
        <f t="shared" si="2"/>
        <v>0</v>
      </c>
      <c r="H14" s="307"/>
      <c r="I14" s="308">
        <f t="shared" si="2"/>
        <v>0</v>
      </c>
      <c r="J14" s="307">
        <f t="shared" si="3"/>
        <v>0</v>
      </c>
      <c r="K14" s="309">
        <f>F14</f>
        <v>0</v>
      </c>
      <c r="L14" s="309"/>
      <c r="M14" s="309"/>
      <c r="N14" s="309"/>
      <c r="O14" s="309"/>
      <c r="P14" s="309"/>
      <c r="Q14" s="310">
        <f t="shared" si="1"/>
        <v>0</v>
      </c>
      <c r="R14" s="205"/>
      <c r="S14" s="47"/>
      <c r="T14" s="37" t="s">
        <v>74</v>
      </c>
      <c r="U14" s="38"/>
    </row>
    <row r="15" spans="1:23" ht="20.100000000000001" customHeight="1" x14ac:dyDescent="0.2">
      <c r="A15" s="53" t="s">
        <v>65</v>
      </c>
      <c r="B15" s="179">
        <v>47383</v>
      </c>
      <c r="C15" s="180">
        <v>47383</v>
      </c>
      <c r="D15" s="179"/>
      <c r="E15" s="297"/>
      <c r="F15" s="290">
        <v>50000</v>
      </c>
      <c r="G15" s="291">
        <f t="shared" si="2"/>
        <v>50000</v>
      </c>
      <c r="H15" s="307"/>
      <c r="I15" s="308">
        <f>E15+H15</f>
        <v>0</v>
      </c>
      <c r="J15" s="307">
        <f t="shared" si="3"/>
        <v>0</v>
      </c>
      <c r="K15" s="309"/>
      <c r="L15" s="309"/>
      <c r="M15" s="309"/>
      <c r="N15" s="309"/>
      <c r="O15" s="309"/>
      <c r="P15" s="309"/>
      <c r="Q15" s="310">
        <f t="shared" si="1"/>
        <v>0</v>
      </c>
      <c r="R15" s="205"/>
      <c r="S15" s="47"/>
      <c r="T15" s="37" t="s">
        <v>78</v>
      </c>
      <c r="U15" s="38" t="s">
        <v>79</v>
      </c>
      <c r="V15" s="149" t="s">
        <v>117</v>
      </c>
    </row>
    <row r="16" spans="1:23" ht="20.100000000000001" customHeight="1" x14ac:dyDescent="0.2">
      <c r="A16" s="68" t="s">
        <v>100</v>
      </c>
      <c r="B16" s="178"/>
      <c r="C16" s="178"/>
      <c r="D16" s="178"/>
      <c r="E16" s="296"/>
      <c r="F16" s="288"/>
      <c r="G16" s="289"/>
      <c r="H16" s="302"/>
      <c r="I16" s="303"/>
      <c r="J16" s="304"/>
      <c r="K16" s="305"/>
      <c r="L16" s="305"/>
      <c r="M16" s="305"/>
      <c r="N16" s="305"/>
      <c r="O16" s="305"/>
      <c r="P16" s="305"/>
      <c r="Q16" s="306"/>
      <c r="R16" s="205"/>
      <c r="S16" s="47"/>
      <c r="T16" s="37"/>
      <c r="U16" s="38"/>
    </row>
    <row r="17" spans="1:24" s="40" customFormat="1" ht="20.100000000000001" customHeight="1" x14ac:dyDescent="0.2">
      <c r="A17" s="58" t="s">
        <v>61</v>
      </c>
      <c r="B17" s="179">
        <v>0</v>
      </c>
      <c r="C17" s="180">
        <v>0</v>
      </c>
      <c r="D17" s="179"/>
      <c r="E17" s="297"/>
      <c r="F17" s="290">
        <f>25000*1.07283</f>
        <v>26820.75</v>
      </c>
      <c r="G17" s="291">
        <f t="shared" si="2"/>
        <v>26820.75</v>
      </c>
      <c r="H17" s="307">
        <v>5165</v>
      </c>
      <c r="I17" s="308">
        <f t="shared" ref="I17:I30" si="4">E17+H17</f>
        <v>5165</v>
      </c>
      <c r="J17" s="307"/>
      <c r="K17" s="309"/>
      <c r="L17" s="309"/>
      <c r="M17" s="309"/>
      <c r="N17" s="309"/>
      <c r="O17" s="309"/>
      <c r="P17" s="309"/>
      <c r="Q17" s="310">
        <f t="shared" ref="Q17:Q27" si="5">I17-(K17+L17+M17+N17+O17+P17)</f>
        <v>5165</v>
      </c>
      <c r="R17" s="230" t="s">
        <v>196</v>
      </c>
      <c r="S17" s="47"/>
      <c r="T17" s="37" t="s">
        <v>70</v>
      </c>
      <c r="U17" s="38"/>
      <c r="V17" s="36"/>
      <c r="W17" s="36"/>
      <c r="X17" s="36"/>
    </row>
    <row r="18" spans="1:24" ht="20.100000000000001" customHeight="1" x14ac:dyDescent="0.2">
      <c r="A18" s="275" t="s">
        <v>170</v>
      </c>
      <c r="B18" s="179">
        <v>49280</v>
      </c>
      <c r="C18" s="180">
        <v>20000</v>
      </c>
      <c r="D18" s="180"/>
      <c r="E18" s="297">
        <v>29280</v>
      </c>
      <c r="F18" s="290"/>
      <c r="G18" s="291">
        <f t="shared" si="2"/>
        <v>29280</v>
      </c>
      <c r="H18" s="307"/>
      <c r="I18" s="308">
        <f t="shared" si="4"/>
        <v>29280</v>
      </c>
      <c r="J18" s="307">
        <v>13765</v>
      </c>
      <c r="K18" s="309"/>
      <c r="L18" s="309">
        <v>13765</v>
      </c>
      <c r="M18" s="309"/>
      <c r="N18" s="309"/>
      <c r="O18" s="309"/>
      <c r="P18" s="309"/>
      <c r="Q18" s="310">
        <f t="shared" si="5"/>
        <v>15515</v>
      </c>
      <c r="R18" s="230" t="s">
        <v>196</v>
      </c>
      <c r="S18" s="47"/>
      <c r="T18" s="37"/>
      <c r="U18" s="38"/>
    </row>
    <row r="19" spans="1:24" ht="20.100000000000001" customHeight="1" x14ac:dyDescent="0.2">
      <c r="A19" s="275" t="s">
        <v>171</v>
      </c>
      <c r="B19" s="179">
        <v>117349</v>
      </c>
      <c r="C19" s="180">
        <v>117349</v>
      </c>
      <c r="D19" s="180"/>
      <c r="E19" s="297">
        <v>17042</v>
      </c>
      <c r="F19" s="290"/>
      <c r="G19" s="291">
        <f t="shared" si="2"/>
        <v>17042</v>
      </c>
      <c r="H19" s="307"/>
      <c r="I19" s="308">
        <f t="shared" si="4"/>
        <v>17042</v>
      </c>
      <c r="J19" s="307">
        <v>17042</v>
      </c>
      <c r="K19" s="200">
        <v>17042</v>
      </c>
      <c r="L19" s="200"/>
      <c r="M19" s="309"/>
      <c r="N19" s="309"/>
      <c r="O19" s="309"/>
      <c r="P19" s="309"/>
      <c r="Q19" s="310">
        <f>I19-(K19+L19+M19+N19+O19+P19)-1</f>
        <v>-1</v>
      </c>
      <c r="R19" s="205"/>
      <c r="S19" s="47"/>
      <c r="T19" s="160" t="s">
        <v>138</v>
      </c>
      <c r="U19" s="38"/>
    </row>
    <row r="20" spans="1:24" ht="20.100000000000001" customHeight="1" x14ac:dyDescent="0.2">
      <c r="A20" s="58" t="s">
        <v>33</v>
      </c>
      <c r="B20" s="179">
        <v>117349</v>
      </c>
      <c r="C20" s="180">
        <v>117349</v>
      </c>
      <c r="D20" s="180"/>
      <c r="E20" s="297"/>
      <c r="F20" s="290">
        <v>31147</v>
      </c>
      <c r="G20" s="291">
        <f t="shared" ref="G20" si="6">E20+F20</f>
        <v>31147</v>
      </c>
      <c r="H20" s="307">
        <v>31176</v>
      </c>
      <c r="I20" s="308">
        <f t="shared" si="4"/>
        <v>31176</v>
      </c>
      <c r="J20" s="307">
        <f t="shared" ref="J20" si="7">SUM(K20:P20)</f>
        <v>31176</v>
      </c>
      <c r="K20" s="200">
        <v>16429</v>
      </c>
      <c r="L20" s="200">
        <v>14747</v>
      </c>
      <c r="M20" s="309"/>
      <c r="N20" s="309"/>
      <c r="O20" s="309"/>
      <c r="P20" s="309"/>
      <c r="Q20" s="310">
        <f t="shared" si="5"/>
        <v>0</v>
      </c>
      <c r="R20" s="205"/>
      <c r="S20" s="47"/>
      <c r="T20" s="160" t="s">
        <v>138</v>
      </c>
      <c r="U20" s="38"/>
    </row>
    <row r="21" spans="1:24" ht="20.100000000000001" customHeight="1" x14ac:dyDescent="0.2">
      <c r="A21" s="58" t="s">
        <v>95</v>
      </c>
      <c r="B21" s="179">
        <v>350789</v>
      </c>
      <c r="C21" s="180">
        <v>27915</v>
      </c>
      <c r="D21" s="180"/>
      <c r="E21" s="297">
        <v>322874</v>
      </c>
      <c r="F21" s="290">
        <f>16004 + 250000</f>
        <v>266004</v>
      </c>
      <c r="G21" s="291">
        <f t="shared" si="2"/>
        <v>588878</v>
      </c>
      <c r="H21" s="307">
        <v>786434</v>
      </c>
      <c r="I21" s="308">
        <f t="shared" si="4"/>
        <v>1109308</v>
      </c>
      <c r="J21" s="307">
        <f>O78</f>
        <v>496798</v>
      </c>
      <c r="K21" s="309"/>
      <c r="L21" s="309"/>
      <c r="M21" s="309"/>
      <c r="N21" s="309"/>
      <c r="O21" s="309">
        <f>J21</f>
        <v>496798</v>
      </c>
      <c r="P21" s="309"/>
      <c r="Q21" s="310">
        <f t="shared" si="5"/>
        <v>612510</v>
      </c>
      <c r="R21" s="230" t="s">
        <v>196</v>
      </c>
      <c r="S21" s="47"/>
      <c r="T21" s="149" t="s">
        <v>118</v>
      </c>
      <c r="U21" s="38"/>
    </row>
    <row r="22" spans="1:24" ht="20.100000000000001" customHeight="1" x14ac:dyDescent="0.2">
      <c r="A22" s="58" t="s">
        <v>37</v>
      </c>
      <c r="B22" s="179">
        <v>10970</v>
      </c>
      <c r="C22" s="180">
        <v>10970</v>
      </c>
      <c r="D22" s="180"/>
      <c r="E22" s="297"/>
      <c r="F22" s="290"/>
      <c r="G22" s="291">
        <f t="shared" si="2"/>
        <v>0</v>
      </c>
      <c r="H22" s="307"/>
      <c r="I22" s="308">
        <f t="shared" si="4"/>
        <v>0</v>
      </c>
      <c r="J22" s="307">
        <f t="shared" ref="J22:J31" si="8">SUM(K22:P22)</f>
        <v>0</v>
      </c>
      <c r="K22" s="309"/>
      <c r="L22" s="309"/>
      <c r="M22" s="309"/>
      <c r="N22" s="309"/>
      <c r="O22" s="309"/>
      <c r="P22" s="309"/>
      <c r="Q22" s="310">
        <f t="shared" si="5"/>
        <v>0</v>
      </c>
      <c r="R22" s="205"/>
      <c r="S22" s="47"/>
      <c r="T22" s="37"/>
      <c r="U22" s="38"/>
    </row>
    <row r="23" spans="1:24" ht="20.100000000000001" customHeight="1" x14ac:dyDescent="0.2">
      <c r="A23" s="58" t="s">
        <v>35</v>
      </c>
      <c r="B23" s="179">
        <v>21000</v>
      </c>
      <c r="C23" s="180">
        <v>14127</v>
      </c>
      <c r="D23" s="180"/>
      <c r="E23" s="297">
        <v>6873</v>
      </c>
      <c r="F23" s="290">
        <v>0</v>
      </c>
      <c r="G23" s="291">
        <f t="shared" si="2"/>
        <v>6873</v>
      </c>
      <c r="H23" s="307"/>
      <c r="I23" s="308">
        <f t="shared" si="4"/>
        <v>6873</v>
      </c>
      <c r="J23" s="307">
        <v>6873</v>
      </c>
      <c r="K23" s="309">
        <v>873</v>
      </c>
      <c r="L23" s="309">
        <v>6000</v>
      </c>
      <c r="M23" s="309"/>
      <c r="N23" s="309"/>
      <c r="O23" s="309"/>
      <c r="P23" s="309"/>
      <c r="Q23" s="310">
        <f t="shared" si="5"/>
        <v>0</v>
      </c>
      <c r="R23" s="205"/>
      <c r="S23" s="47"/>
      <c r="T23" s="37" t="s">
        <v>73</v>
      </c>
      <c r="U23" s="38" t="s">
        <v>106</v>
      </c>
      <c r="V23" s="149" t="s">
        <v>119</v>
      </c>
    </row>
    <row r="24" spans="1:24" ht="20.100000000000001" customHeight="1" x14ac:dyDescent="0.2">
      <c r="A24" s="75" t="s">
        <v>97</v>
      </c>
      <c r="B24" s="179">
        <v>0</v>
      </c>
      <c r="C24" s="180">
        <v>0</v>
      </c>
      <c r="D24" s="180"/>
      <c r="E24" s="297"/>
      <c r="F24" s="290">
        <v>72000</v>
      </c>
      <c r="G24" s="291">
        <f t="shared" si="2"/>
        <v>72000</v>
      </c>
      <c r="H24" s="307">
        <v>73956</v>
      </c>
      <c r="I24" s="308">
        <f>E24+H24</f>
        <v>73956</v>
      </c>
      <c r="J24" s="307">
        <f t="shared" si="8"/>
        <v>73956</v>
      </c>
      <c r="K24" s="309"/>
      <c r="L24" s="309">
        <v>73956</v>
      </c>
      <c r="M24" s="309"/>
      <c r="N24" s="309"/>
      <c r="O24" s="309"/>
      <c r="P24" s="309"/>
      <c r="Q24" s="310">
        <f t="shared" si="5"/>
        <v>0</v>
      </c>
      <c r="R24" s="205"/>
      <c r="S24" s="47"/>
      <c r="T24" s="37" t="s">
        <v>81</v>
      </c>
      <c r="U24" s="38" t="s">
        <v>137</v>
      </c>
      <c r="V24" s="150" t="s">
        <v>128</v>
      </c>
    </row>
    <row r="25" spans="1:24" ht="20.100000000000001" customHeight="1" x14ac:dyDescent="0.2">
      <c r="A25" s="58" t="s">
        <v>31</v>
      </c>
      <c r="B25" s="179">
        <v>19222</v>
      </c>
      <c r="C25" s="180">
        <v>19222</v>
      </c>
      <c r="D25" s="180"/>
      <c r="E25" s="297"/>
      <c r="F25" s="290"/>
      <c r="G25" s="291">
        <f t="shared" si="2"/>
        <v>0</v>
      </c>
      <c r="H25" s="307"/>
      <c r="I25" s="308">
        <f t="shared" si="4"/>
        <v>0</v>
      </c>
      <c r="J25" s="307">
        <f t="shared" si="8"/>
        <v>0</v>
      </c>
      <c r="K25" s="309"/>
      <c r="L25" s="309"/>
      <c r="M25" s="309"/>
      <c r="N25" s="309"/>
      <c r="O25" s="309"/>
      <c r="P25" s="309"/>
      <c r="Q25" s="310">
        <f t="shared" si="5"/>
        <v>0</v>
      </c>
      <c r="R25" s="205"/>
      <c r="S25" s="47"/>
      <c r="T25" s="37"/>
      <c r="U25" s="38"/>
    </row>
    <row r="26" spans="1:24" ht="20.100000000000001" customHeight="1" x14ac:dyDescent="0.2">
      <c r="A26" s="58" t="s">
        <v>32</v>
      </c>
      <c r="B26" s="179">
        <v>68176</v>
      </c>
      <c r="C26" s="180">
        <v>61149</v>
      </c>
      <c r="D26" s="180"/>
      <c r="E26" s="297">
        <v>7027</v>
      </c>
      <c r="F26" s="290"/>
      <c r="G26" s="291">
        <f t="shared" si="2"/>
        <v>7027</v>
      </c>
      <c r="H26" s="307"/>
      <c r="I26" s="308">
        <f t="shared" si="4"/>
        <v>7027</v>
      </c>
      <c r="J26" s="307">
        <v>7027</v>
      </c>
      <c r="K26" s="309">
        <v>392</v>
      </c>
      <c r="L26" s="309">
        <v>6635</v>
      </c>
      <c r="M26" s="309"/>
      <c r="N26" s="309"/>
      <c r="O26" s="309"/>
      <c r="P26" s="309"/>
      <c r="Q26" s="310">
        <f t="shared" si="5"/>
        <v>0</v>
      </c>
      <c r="R26" s="205"/>
      <c r="S26" s="47"/>
      <c r="T26" s="37"/>
      <c r="U26" s="38" t="s">
        <v>120</v>
      </c>
      <c r="V26" s="149" t="s">
        <v>124</v>
      </c>
    </row>
    <row r="27" spans="1:24" ht="20.100000000000001" customHeight="1" x14ac:dyDescent="0.2">
      <c r="A27" s="75" t="s">
        <v>49</v>
      </c>
      <c r="B27" s="179">
        <v>131000</v>
      </c>
      <c r="C27" s="179">
        <v>0</v>
      </c>
      <c r="D27" s="180"/>
      <c r="E27" s="297">
        <v>131000</v>
      </c>
      <c r="F27" s="290">
        <v>56200</v>
      </c>
      <c r="G27" s="291">
        <f t="shared" si="2"/>
        <v>187200</v>
      </c>
      <c r="H27" s="307">
        <v>56200</v>
      </c>
      <c r="I27" s="308">
        <f t="shared" si="4"/>
        <v>187200</v>
      </c>
      <c r="J27" s="307">
        <f t="shared" si="8"/>
        <v>159958</v>
      </c>
      <c r="K27" s="309"/>
      <c r="L27" s="309">
        <v>159958</v>
      </c>
      <c r="M27" s="309"/>
      <c r="N27" s="309"/>
      <c r="O27" s="309"/>
      <c r="P27" s="309"/>
      <c r="Q27" s="310">
        <f t="shared" si="5"/>
        <v>27242</v>
      </c>
      <c r="R27" s="230" t="s">
        <v>198</v>
      </c>
      <c r="S27" s="47"/>
      <c r="T27" s="37"/>
      <c r="U27" s="38" t="s">
        <v>136</v>
      </c>
    </row>
    <row r="28" spans="1:24" s="84" customFormat="1" ht="20.100000000000001" customHeight="1" x14ac:dyDescent="0.2">
      <c r="A28" s="75" t="s">
        <v>102</v>
      </c>
      <c r="B28" s="179">
        <v>93193</v>
      </c>
      <c r="C28" s="180">
        <v>93193</v>
      </c>
      <c r="D28" s="191"/>
      <c r="E28" s="297"/>
      <c r="F28" s="290">
        <v>155864</v>
      </c>
      <c r="G28" s="291">
        <f t="shared" si="2"/>
        <v>155864</v>
      </c>
      <c r="H28" s="307">
        <v>155864</v>
      </c>
      <c r="I28" s="308">
        <f t="shared" si="4"/>
        <v>155864</v>
      </c>
      <c r="J28" s="307">
        <f>I28</f>
        <v>155864</v>
      </c>
      <c r="K28" s="200"/>
      <c r="L28" s="309"/>
      <c r="M28" s="309"/>
      <c r="N28" s="309"/>
      <c r="O28" s="309"/>
      <c r="P28" s="309">
        <f>J28</f>
        <v>155864</v>
      </c>
      <c r="Q28" s="310">
        <f>I28-(K28+L28+M28+N28+O28+P28)</f>
        <v>0</v>
      </c>
      <c r="R28" s="195" t="s">
        <v>199</v>
      </c>
      <c r="S28" s="195"/>
      <c r="T28" s="81" t="s">
        <v>72</v>
      </c>
      <c r="U28" s="82" t="s">
        <v>121</v>
      </c>
      <c r="V28" s="151" t="s">
        <v>129</v>
      </c>
      <c r="W28" s="231"/>
      <c r="X28" s="83"/>
    </row>
    <row r="29" spans="1:24" s="84" customFormat="1" ht="20.100000000000001" customHeight="1" x14ac:dyDescent="0.2">
      <c r="A29" s="216" t="s">
        <v>153</v>
      </c>
      <c r="B29" s="179"/>
      <c r="C29" s="180"/>
      <c r="D29" s="191"/>
      <c r="E29" s="297"/>
      <c r="F29" s="290"/>
      <c r="G29" s="291"/>
      <c r="H29" s="307">
        <v>25000</v>
      </c>
      <c r="I29" s="308">
        <f t="shared" si="4"/>
        <v>25000</v>
      </c>
      <c r="J29" s="307">
        <v>22560</v>
      </c>
      <c r="K29" s="200"/>
      <c r="L29" s="309">
        <v>22560</v>
      </c>
      <c r="M29" s="309"/>
      <c r="N29" s="309"/>
      <c r="O29" s="309"/>
      <c r="P29" s="309"/>
      <c r="Q29" s="310">
        <f>I29-(K29+L29+M29+N29+O29+P29)</f>
        <v>2440</v>
      </c>
      <c r="R29" s="195" t="s">
        <v>197</v>
      </c>
      <c r="S29" s="195"/>
      <c r="T29" s="81"/>
      <c r="U29" s="82"/>
      <c r="V29" s="151"/>
      <c r="W29" s="83"/>
      <c r="X29" s="83"/>
    </row>
    <row r="30" spans="1:24" s="84" customFormat="1" ht="20.100000000000001" customHeight="1" x14ac:dyDescent="0.2">
      <c r="A30" s="216" t="s">
        <v>188</v>
      </c>
      <c r="B30" s="179"/>
      <c r="C30" s="180"/>
      <c r="D30" s="191"/>
      <c r="E30" s="297"/>
      <c r="F30" s="290"/>
      <c r="G30" s="291"/>
      <c r="H30" s="307">
        <v>31150</v>
      </c>
      <c r="I30" s="308">
        <f t="shared" si="4"/>
        <v>31150</v>
      </c>
      <c r="J30" s="307">
        <v>26565</v>
      </c>
      <c r="K30" s="200"/>
      <c r="L30" s="309">
        <v>26565</v>
      </c>
      <c r="M30" s="309"/>
      <c r="N30" s="309"/>
      <c r="O30" s="309"/>
      <c r="P30" s="309"/>
      <c r="Q30" s="310">
        <f>I30-(K30+L30+M30+N30+O30+P30)</f>
        <v>4585</v>
      </c>
      <c r="R30" s="230" t="s">
        <v>196</v>
      </c>
      <c r="S30" s="195"/>
      <c r="T30" s="81"/>
      <c r="U30" s="82"/>
      <c r="V30" s="151"/>
      <c r="W30" s="83"/>
      <c r="X30" s="83"/>
    </row>
    <row r="31" spans="1:24" ht="20.100000000000001" customHeight="1" x14ac:dyDescent="0.2">
      <c r="A31" s="196" t="s">
        <v>146</v>
      </c>
      <c r="B31" s="197">
        <f>SUM(B7:B28)</f>
        <v>1090465</v>
      </c>
      <c r="C31" s="197"/>
      <c r="D31" s="191"/>
      <c r="E31" s="298">
        <f>SUM(E17:E28)</f>
        <v>514096</v>
      </c>
      <c r="F31" s="290"/>
      <c r="G31" s="291"/>
      <c r="H31" s="307"/>
      <c r="I31" s="308"/>
      <c r="J31" s="307">
        <f t="shared" si="8"/>
        <v>0</v>
      </c>
      <c r="K31" s="309"/>
      <c r="L31" s="309"/>
      <c r="M31" s="309"/>
      <c r="N31" s="309"/>
      <c r="O31" s="309"/>
      <c r="P31" s="309"/>
      <c r="Q31" s="310">
        <f>I31-(K31+L31+M31+N31+O31+P31)</f>
        <v>0</v>
      </c>
      <c r="R31" s="198"/>
      <c r="S31" s="47"/>
      <c r="T31" s="37"/>
      <c r="U31" s="38"/>
    </row>
    <row r="32" spans="1:24" s="40" customFormat="1" ht="20.100000000000001" customHeight="1" x14ac:dyDescent="0.2">
      <c r="A32" s="259" t="s">
        <v>142</v>
      </c>
      <c r="B32" s="184"/>
      <c r="C32" s="184"/>
      <c r="D32" s="184"/>
      <c r="E32" s="292">
        <f>E5+E31</f>
        <v>784302</v>
      </c>
      <c r="F32" s="293">
        <f>SUM(F7:F31)</f>
        <v>840035.75</v>
      </c>
      <c r="G32" s="294">
        <f t="shared" ref="G32:P32" si="9">SUM(G5:G31)</f>
        <v>1624337.75</v>
      </c>
      <c r="H32" s="241">
        <f t="shared" si="9"/>
        <v>1280515</v>
      </c>
      <c r="I32" s="242">
        <f t="shared" ref="I32" si="10">SUM(I5:I31)</f>
        <v>2064817</v>
      </c>
      <c r="J32" s="241">
        <f>SUM(J5:J31)</f>
        <v>1102154</v>
      </c>
      <c r="K32" s="193">
        <f t="shared" si="9"/>
        <v>61306</v>
      </c>
      <c r="L32" s="193">
        <f t="shared" si="9"/>
        <v>324186</v>
      </c>
      <c r="M32" s="193">
        <f t="shared" si="9"/>
        <v>0</v>
      </c>
      <c r="N32" s="193">
        <f t="shared" si="9"/>
        <v>64000</v>
      </c>
      <c r="O32" s="193">
        <f t="shared" si="9"/>
        <v>496798</v>
      </c>
      <c r="P32" s="193">
        <f t="shared" si="9"/>
        <v>155864</v>
      </c>
      <c r="Q32" s="245">
        <f>I32-(K32+L32+M32+N32+O32+P32)-1</f>
        <v>962662</v>
      </c>
      <c r="R32" s="198"/>
      <c r="S32" s="201"/>
      <c r="T32" s="41"/>
      <c r="U32" s="42"/>
    </row>
    <row r="33" spans="1:19" s="40" customFormat="1" ht="20.100000000000001" customHeight="1" x14ac:dyDescent="0.2">
      <c r="A33" s="126"/>
      <c r="B33" s="198"/>
      <c r="C33" s="198"/>
      <c r="D33" s="198"/>
      <c r="E33" s="198"/>
      <c r="F33" s="198"/>
      <c r="G33" s="198"/>
      <c r="H33" s="215"/>
      <c r="I33" s="226"/>
      <c r="J33" s="226"/>
      <c r="K33" s="198"/>
      <c r="L33" s="198"/>
      <c r="M33" s="198"/>
      <c r="N33" s="201"/>
      <c r="O33" s="41"/>
      <c r="P33" s="42"/>
      <c r="Q33" s="42"/>
    </row>
    <row r="34" spans="1:19" s="40" customFormat="1" ht="20.100000000000001" customHeight="1" x14ac:dyDescent="0.2">
      <c r="A34" s="126"/>
      <c r="B34" s="226"/>
      <c r="C34" s="226"/>
      <c r="D34" s="226"/>
      <c r="E34" s="412" t="s">
        <v>161</v>
      </c>
      <c r="F34" s="413"/>
      <c r="G34" s="413"/>
      <c r="H34" s="413"/>
      <c r="I34" s="413"/>
      <c r="J34" s="246"/>
      <c r="K34" s="413" t="s">
        <v>162</v>
      </c>
      <c r="L34" s="413"/>
      <c r="M34" s="413"/>
      <c r="N34" s="413"/>
      <c r="O34" s="413"/>
      <c r="P34" s="414"/>
    </row>
    <row r="35" spans="1:19" s="189" customFormat="1" ht="45" customHeight="1" x14ac:dyDescent="0.2">
      <c r="A35" s="45"/>
      <c r="B35" s="176"/>
      <c r="C35" s="176" t="s">
        <v>96</v>
      </c>
      <c r="D35" s="176" t="s">
        <v>92</v>
      </c>
      <c r="E35" s="228"/>
      <c r="F35" s="229"/>
      <c r="G35" s="229"/>
      <c r="H35" s="229"/>
      <c r="I35" s="311" t="s">
        <v>175</v>
      </c>
      <c r="J35" s="247" t="s">
        <v>185</v>
      </c>
      <c r="K35" s="236" t="s">
        <v>12</v>
      </c>
      <c r="L35" s="236" t="s">
        <v>59</v>
      </c>
      <c r="M35" s="236" t="s">
        <v>53</v>
      </c>
      <c r="N35" s="236" t="s">
        <v>3</v>
      </c>
      <c r="O35" s="236" t="s">
        <v>9</v>
      </c>
      <c r="P35" s="232" t="s">
        <v>139</v>
      </c>
      <c r="Q35" s="219"/>
    </row>
    <row r="36" spans="1:19" s="150" customFormat="1" ht="20.100000000000001" customHeight="1" x14ac:dyDescent="0.2">
      <c r="A36" s="96" t="s">
        <v>144</v>
      </c>
      <c r="B36" s="220"/>
      <c r="C36" s="220"/>
      <c r="D36" s="220"/>
      <c r="E36" s="206"/>
      <c r="F36" s="192"/>
      <c r="G36" s="192"/>
      <c r="H36" s="192"/>
      <c r="I36" s="312"/>
      <c r="J36" s="248"/>
      <c r="K36" s="194"/>
      <c r="L36" s="194"/>
      <c r="M36" s="194"/>
      <c r="N36" s="194"/>
      <c r="O36" s="194"/>
      <c r="P36" s="255"/>
      <c r="Q36" s="221"/>
      <c r="R36" s="149"/>
      <c r="S36" s="38"/>
    </row>
    <row r="37" spans="1:19" s="150" customFormat="1" ht="20.100000000000001" customHeight="1" x14ac:dyDescent="0.2">
      <c r="A37" s="218" t="s">
        <v>173</v>
      </c>
      <c r="B37" s="185">
        <v>212136</v>
      </c>
      <c r="C37" s="185"/>
      <c r="D37" s="222"/>
      <c r="E37" s="207"/>
      <c r="F37" s="181"/>
      <c r="G37" s="181"/>
      <c r="H37" s="181"/>
      <c r="I37" s="313">
        <v>369500</v>
      </c>
      <c r="J37" s="249">
        <v>300332</v>
      </c>
      <c r="K37" s="185"/>
      <c r="L37" s="185"/>
      <c r="M37" s="185"/>
      <c r="N37" s="185"/>
      <c r="O37" s="185">
        <v>288332</v>
      </c>
      <c r="P37" s="256">
        <v>12000</v>
      </c>
      <c r="Q37" s="164" t="s">
        <v>145</v>
      </c>
      <c r="R37" s="149"/>
      <c r="S37" s="38"/>
    </row>
    <row r="38" spans="1:19" s="150" customFormat="1" ht="20.100000000000001" customHeight="1" x14ac:dyDescent="0.2">
      <c r="A38" s="96" t="s">
        <v>174</v>
      </c>
      <c r="B38" s="194"/>
      <c r="C38" s="194"/>
      <c r="D38" s="220"/>
      <c r="E38" s="206"/>
      <c r="F38" s="192"/>
      <c r="G38" s="192"/>
      <c r="H38" s="192"/>
      <c r="I38" s="312"/>
      <c r="J38" s="248"/>
      <c r="K38" s="194"/>
      <c r="L38" s="194"/>
      <c r="M38" s="194"/>
      <c r="N38" s="194"/>
      <c r="O38" s="194"/>
      <c r="P38" s="255"/>
      <c r="Q38" s="164"/>
      <c r="R38" s="149"/>
      <c r="S38" s="38"/>
    </row>
    <row r="39" spans="1:19" s="150" customFormat="1" ht="20.100000000000001" customHeight="1" x14ac:dyDescent="0.2">
      <c r="A39" s="223" t="s">
        <v>141</v>
      </c>
      <c r="B39" s="185"/>
      <c r="C39" s="185"/>
      <c r="D39" s="222"/>
      <c r="E39" s="276"/>
      <c r="F39" s="277"/>
      <c r="G39" s="277"/>
      <c r="H39" s="277"/>
      <c r="I39" s="314">
        <v>40000</v>
      </c>
      <c r="J39" s="250"/>
      <c r="K39" s="185"/>
      <c r="L39" s="185"/>
      <c r="M39" s="185"/>
      <c r="N39" s="185"/>
      <c r="O39" s="257"/>
      <c r="P39" s="256"/>
      <c r="Q39" s="164" t="s">
        <v>145</v>
      </c>
      <c r="R39" s="149"/>
      <c r="S39" s="38"/>
    </row>
    <row r="40" spans="1:19" s="150" customFormat="1" ht="20.100000000000001" customHeight="1" x14ac:dyDescent="0.2">
      <c r="A40" s="223" t="s">
        <v>147</v>
      </c>
      <c r="B40" s="185"/>
      <c r="C40" s="185"/>
      <c r="D40" s="222"/>
      <c r="E40" s="276"/>
      <c r="F40" s="277"/>
      <c r="G40" s="277"/>
      <c r="H40" s="277"/>
      <c r="I40" s="314">
        <v>20000</v>
      </c>
      <c r="J40" s="250"/>
      <c r="K40" s="185"/>
      <c r="L40" s="185"/>
      <c r="M40" s="185"/>
      <c r="N40" s="185"/>
      <c r="O40" s="257"/>
      <c r="P40" s="256"/>
      <c r="Q40" s="221"/>
      <c r="R40" s="149"/>
      <c r="S40" s="38"/>
    </row>
    <row r="41" spans="1:19" s="150" customFormat="1" ht="20.100000000000001" customHeight="1" x14ac:dyDescent="0.2">
      <c r="A41" s="223" t="s">
        <v>148</v>
      </c>
      <c r="B41" s="185"/>
      <c r="C41" s="185"/>
      <c r="D41" s="222"/>
      <c r="E41" s="276"/>
      <c r="F41" s="277"/>
      <c r="G41" s="277"/>
      <c r="H41" s="277"/>
      <c r="I41" s="314">
        <v>15000</v>
      </c>
      <c r="J41" s="250"/>
      <c r="K41" s="185"/>
      <c r="L41" s="185"/>
      <c r="M41" s="185"/>
      <c r="N41" s="185"/>
      <c r="O41" s="257"/>
      <c r="P41" s="256"/>
      <c r="Q41" s="221"/>
      <c r="R41" s="149"/>
      <c r="S41" s="38"/>
    </row>
    <row r="42" spans="1:19" s="150" customFormat="1" ht="20.100000000000001" customHeight="1" x14ac:dyDescent="0.2">
      <c r="A42" s="223" t="s">
        <v>140</v>
      </c>
      <c r="B42" s="185"/>
      <c r="C42" s="185"/>
      <c r="D42" s="222"/>
      <c r="E42" s="276"/>
      <c r="F42" s="277"/>
      <c r="G42" s="277"/>
      <c r="H42" s="277"/>
      <c r="I42" s="314">
        <v>30000</v>
      </c>
      <c r="J42" s="250">
        <v>1000</v>
      </c>
      <c r="K42" s="185"/>
      <c r="L42" s="185"/>
      <c r="M42" s="185"/>
      <c r="N42" s="185"/>
      <c r="O42" s="257">
        <v>1000</v>
      </c>
      <c r="P42" s="256"/>
      <c r="Q42" s="221"/>
      <c r="R42" s="149"/>
      <c r="S42" s="38"/>
    </row>
    <row r="43" spans="1:19" s="150" customFormat="1" ht="20.100000000000001" customHeight="1" x14ac:dyDescent="0.2">
      <c r="A43" s="223" t="s">
        <v>149</v>
      </c>
      <c r="B43" s="185"/>
      <c r="C43" s="185"/>
      <c r="D43" s="222"/>
      <c r="E43" s="276"/>
      <c r="F43" s="277"/>
      <c r="G43" s="277"/>
      <c r="H43" s="181"/>
      <c r="I43" s="314">
        <v>20000</v>
      </c>
      <c r="J43" s="250">
        <v>25080</v>
      </c>
      <c r="K43" s="185"/>
      <c r="L43" s="185"/>
      <c r="M43" s="185"/>
      <c r="N43" s="185"/>
      <c r="O43" s="257">
        <v>25080</v>
      </c>
      <c r="P43" s="256"/>
      <c r="Q43" s="221"/>
      <c r="R43" s="149"/>
      <c r="S43" s="38"/>
    </row>
    <row r="44" spans="1:19" s="150" customFormat="1" ht="20.100000000000001" customHeight="1" x14ac:dyDescent="0.2">
      <c r="A44" s="223" t="s">
        <v>55</v>
      </c>
      <c r="B44" s="185"/>
      <c r="C44" s="185"/>
      <c r="D44" s="222"/>
      <c r="E44" s="278"/>
      <c r="F44" s="279"/>
      <c r="G44" s="279"/>
      <c r="H44" s="279"/>
      <c r="I44" s="315">
        <v>20000</v>
      </c>
      <c r="J44" s="251"/>
      <c r="K44" s="185"/>
      <c r="L44" s="185"/>
      <c r="M44" s="185"/>
      <c r="N44" s="185"/>
      <c r="O44" s="258"/>
      <c r="P44" s="256"/>
      <c r="Q44" s="221"/>
      <c r="R44" s="149"/>
      <c r="S44" s="38"/>
    </row>
    <row r="45" spans="1:19" s="150" customFormat="1" ht="20.100000000000001" customHeight="1" x14ac:dyDescent="0.2">
      <c r="A45" s="223" t="s">
        <v>150</v>
      </c>
      <c r="B45" s="185"/>
      <c r="C45" s="185"/>
      <c r="D45" s="222"/>
      <c r="E45" s="276"/>
      <c r="F45" s="277"/>
      <c r="G45" s="277"/>
      <c r="H45" s="181"/>
      <c r="I45" s="314">
        <v>15000</v>
      </c>
      <c r="J45" s="250">
        <v>3011</v>
      </c>
      <c r="K45" s="185"/>
      <c r="L45" s="185"/>
      <c r="M45" s="185"/>
      <c r="N45" s="185"/>
      <c r="O45" s="257">
        <v>3011</v>
      </c>
      <c r="P45" s="256"/>
      <c r="Q45" s="221"/>
      <c r="R45" s="149"/>
      <c r="S45" s="38"/>
    </row>
    <row r="46" spans="1:19" s="150" customFormat="1" ht="20.100000000000001" customHeight="1" x14ac:dyDescent="0.2">
      <c r="A46" s="223" t="s">
        <v>57</v>
      </c>
      <c r="B46" s="185"/>
      <c r="C46" s="185"/>
      <c r="D46" s="222"/>
      <c r="E46" s="276"/>
      <c r="F46" s="277"/>
      <c r="G46" s="277"/>
      <c r="H46" s="277"/>
      <c r="I46" s="314">
        <v>25000</v>
      </c>
      <c r="J46" s="250"/>
      <c r="K46" s="185"/>
      <c r="L46" s="185"/>
      <c r="M46" s="185"/>
      <c r="N46" s="185"/>
      <c r="O46" s="257"/>
      <c r="P46" s="256"/>
      <c r="Q46" s="221"/>
      <c r="R46" s="149"/>
      <c r="S46" s="38"/>
    </row>
    <row r="47" spans="1:19" s="150" customFormat="1" ht="20.100000000000001" customHeight="1" x14ac:dyDescent="0.2">
      <c r="A47" s="223" t="s">
        <v>56</v>
      </c>
      <c r="B47" s="185"/>
      <c r="C47" s="185"/>
      <c r="D47" s="222"/>
      <c r="E47" s="278"/>
      <c r="F47" s="279"/>
      <c r="G47" s="279"/>
      <c r="H47" s="181"/>
      <c r="I47" s="315">
        <v>20000</v>
      </c>
      <c r="J47" s="251"/>
      <c r="K47" s="185"/>
      <c r="L47" s="185"/>
      <c r="M47" s="185"/>
      <c r="N47" s="185"/>
      <c r="O47" s="258"/>
      <c r="P47" s="256"/>
      <c r="Q47" s="221"/>
      <c r="R47" s="149"/>
      <c r="S47" s="38"/>
    </row>
    <row r="48" spans="1:19" s="150" customFormat="1" ht="20.100000000000001" customHeight="1" x14ac:dyDescent="0.2">
      <c r="A48" s="223" t="s">
        <v>154</v>
      </c>
      <c r="B48" s="185"/>
      <c r="C48" s="185"/>
      <c r="D48" s="222"/>
      <c r="E48" s="278"/>
      <c r="F48" s="279"/>
      <c r="G48" s="279"/>
      <c r="H48" s="181"/>
      <c r="I48" s="315"/>
      <c r="J48" s="251">
        <v>15015</v>
      </c>
      <c r="K48" s="185"/>
      <c r="L48" s="185"/>
      <c r="M48" s="185"/>
      <c r="N48" s="185"/>
      <c r="O48" s="258">
        <v>15015</v>
      </c>
      <c r="P48" s="256"/>
      <c r="Q48" s="221"/>
      <c r="R48" s="149"/>
      <c r="S48" s="38"/>
    </row>
    <row r="49" spans="1:19" s="150" customFormat="1" ht="20.100000000000001" customHeight="1" x14ac:dyDescent="0.2">
      <c r="A49" s="218"/>
      <c r="B49" s="185"/>
      <c r="C49" s="185"/>
      <c r="D49" s="222"/>
      <c r="E49" s="207"/>
      <c r="F49" s="181"/>
      <c r="G49" s="181"/>
      <c r="H49" s="181"/>
      <c r="I49" s="313"/>
      <c r="J49" s="249"/>
      <c r="K49" s="185"/>
      <c r="L49" s="185"/>
      <c r="M49" s="185"/>
      <c r="N49" s="185"/>
      <c r="O49" s="185"/>
      <c r="P49" s="256"/>
      <c r="Q49" s="221"/>
      <c r="R49" s="149"/>
      <c r="S49" s="38"/>
    </row>
    <row r="50" spans="1:19" s="150" customFormat="1" ht="20.100000000000001" customHeight="1" x14ac:dyDescent="0.2">
      <c r="A50" s="96" t="s">
        <v>103</v>
      </c>
      <c r="B50" s="220"/>
      <c r="C50" s="220"/>
      <c r="D50" s="220"/>
      <c r="E50" s="206"/>
      <c r="F50" s="192"/>
      <c r="G50" s="192"/>
      <c r="H50" s="192"/>
      <c r="I50" s="312"/>
      <c r="J50" s="248"/>
      <c r="K50" s="194"/>
      <c r="L50" s="194"/>
      <c r="M50" s="194"/>
      <c r="N50" s="194"/>
      <c r="O50" s="194"/>
      <c r="P50" s="255"/>
      <c r="Q50" s="221"/>
      <c r="R50" s="149"/>
      <c r="S50" s="38"/>
    </row>
    <row r="51" spans="1:19" s="150" customFormat="1" ht="20.100000000000001" customHeight="1" x14ac:dyDescent="0.2">
      <c r="A51" s="218" t="s">
        <v>61</v>
      </c>
      <c r="B51" s="222"/>
      <c r="C51" s="222"/>
      <c r="D51" s="222"/>
      <c r="E51" s="207"/>
      <c r="F51" s="181"/>
      <c r="G51" s="181"/>
      <c r="H51" s="181"/>
      <c r="I51" s="313">
        <v>26821</v>
      </c>
      <c r="J51" s="252"/>
      <c r="K51" s="185"/>
      <c r="L51" s="185"/>
      <c r="M51" s="185"/>
      <c r="N51" s="185"/>
      <c r="O51" s="185"/>
      <c r="P51" s="256"/>
      <c r="Q51" s="221"/>
      <c r="R51" s="149"/>
      <c r="S51" s="38"/>
    </row>
    <row r="52" spans="1:19" s="150" customFormat="1" ht="20.100000000000001" customHeight="1" x14ac:dyDescent="0.2">
      <c r="A52" s="218" t="s">
        <v>93</v>
      </c>
      <c r="B52" s="185">
        <v>20000</v>
      </c>
      <c r="C52" s="185"/>
      <c r="D52" s="222"/>
      <c r="E52" s="207"/>
      <c r="F52" s="181"/>
      <c r="G52" s="181"/>
      <c r="H52" s="181"/>
      <c r="I52" s="313">
        <v>29280</v>
      </c>
      <c r="J52" s="249">
        <v>13765</v>
      </c>
      <c r="K52" s="185"/>
      <c r="L52" s="185">
        <v>13765</v>
      </c>
      <c r="M52" s="185"/>
      <c r="N52" s="185"/>
      <c r="O52" s="185"/>
      <c r="P52" s="256"/>
      <c r="Q52" s="164" t="s">
        <v>156</v>
      </c>
      <c r="R52" s="149"/>
      <c r="S52" s="38"/>
    </row>
    <row r="53" spans="1:19" s="150" customFormat="1" ht="20.100000000000001" customHeight="1" x14ac:dyDescent="0.2">
      <c r="A53" s="218" t="s">
        <v>171</v>
      </c>
      <c r="B53" s="185"/>
      <c r="C53" s="185"/>
      <c r="D53" s="222"/>
      <c r="E53" s="207"/>
      <c r="F53" s="181"/>
      <c r="G53" s="181"/>
      <c r="H53" s="181"/>
      <c r="I53" s="313"/>
      <c r="J53" s="249"/>
      <c r="K53" s="185"/>
      <c r="L53" s="185"/>
      <c r="M53" s="185"/>
      <c r="N53" s="185"/>
      <c r="O53" s="185"/>
      <c r="P53" s="256"/>
      <c r="Q53" s="164"/>
      <c r="R53" s="149"/>
      <c r="S53" s="38"/>
    </row>
    <row r="54" spans="1:19" s="150" customFormat="1" ht="20.100000000000001" customHeight="1" x14ac:dyDescent="0.2">
      <c r="A54" s="218" t="s">
        <v>33</v>
      </c>
      <c r="B54" s="185">
        <v>117379</v>
      </c>
      <c r="C54" s="185"/>
      <c r="D54" s="222"/>
      <c r="E54" s="207"/>
      <c r="F54" s="181"/>
      <c r="G54" s="181"/>
      <c r="H54" s="181"/>
      <c r="I54" s="313">
        <v>31147</v>
      </c>
      <c r="J54" s="249">
        <v>14747</v>
      </c>
      <c r="K54" s="185"/>
      <c r="L54" s="185">
        <v>14747</v>
      </c>
      <c r="M54" s="185"/>
      <c r="N54" s="185"/>
      <c r="O54" s="185"/>
      <c r="P54" s="256"/>
      <c r="Q54" s="164" t="s">
        <v>155</v>
      </c>
      <c r="R54" s="149"/>
      <c r="S54" s="38"/>
    </row>
    <row r="55" spans="1:19" s="150" customFormat="1" ht="20.100000000000001" customHeight="1" x14ac:dyDescent="0.2">
      <c r="A55" s="218" t="s">
        <v>37</v>
      </c>
      <c r="B55" s="185">
        <v>10016</v>
      </c>
      <c r="C55" s="185"/>
      <c r="D55" s="222"/>
      <c r="E55" s="207"/>
      <c r="F55" s="181"/>
      <c r="G55" s="181"/>
      <c r="H55" s="181"/>
      <c r="I55" s="313"/>
      <c r="J55" s="249"/>
      <c r="K55" s="185"/>
      <c r="L55" s="185"/>
      <c r="M55" s="185"/>
      <c r="N55" s="185"/>
      <c r="O55" s="185"/>
      <c r="P55" s="256"/>
      <c r="Q55" s="164"/>
      <c r="R55" s="149"/>
      <c r="S55" s="38"/>
    </row>
    <row r="56" spans="1:19" s="150" customFormat="1" ht="20.100000000000001" customHeight="1" x14ac:dyDescent="0.2">
      <c r="A56" s="218" t="s">
        <v>35</v>
      </c>
      <c r="B56" s="185">
        <v>25815</v>
      </c>
      <c r="C56" s="185"/>
      <c r="D56" s="222"/>
      <c r="E56" s="207"/>
      <c r="F56" s="181"/>
      <c r="G56" s="181"/>
      <c r="H56" s="280"/>
      <c r="I56" s="313">
        <v>6873</v>
      </c>
      <c r="J56" s="249">
        <v>6000</v>
      </c>
      <c r="K56" s="185"/>
      <c r="L56" s="185">
        <v>6000</v>
      </c>
      <c r="M56" s="185"/>
      <c r="N56" s="185"/>
      <c r="O56" s="185"/>
      <c r="P56" s="256"/>
      <c r="Q56" s="164"/>
      <c r="R56" s="149"/>
      <c r="S56" s="38"/>
    </row>
    <row r="57" spans="1:19" s="150" customFormat="1" ht="20.100000000000001" customHeight="1" x14ac:dyDescent="0.2">
      <c r="A57" s="218" t="s">
        <v>31</v>
      </c>
      <c r="B57" s="185">
        <v>14529</v>
      </c>
      <c r="C57" s="222"/>
      <c r="D57" s="222"/>
      <c r="E57" s="207"/>
      <c r="F57" s="181"/>
      <c r="G57" s="181"/>
      <c r="H57" s="181"/>
      <c r="I57" s="313"/>
      <c r="J57" s="249"/>
      <c r="K57" s="185"/>
      <c r="L57" s="185"/>
      <c r="M57" s="185"/>
      <c r="N57" s="185"/>
      <c r="O57" s="185"/>
      <c r="P57" s="256"/>
      <c r="Q57" s="164"/>
      <c r="R57" s="149"/>
      <c r="S57" s="38"/>
    </row>
    <row r="58" spans="1:19" s="150" customFormat="1" ht="20.100000000000001" customHeight="1" x14ac:dyDescent="0.2">
      <c r="A58" s="218" t="s">
        <v>32</v>
      </c>
      <c r="B58" s="185">
        <v>85577</v>
      </c>
      <c r="C58" s="222"/>
      <c r="D58" s="222"/>
      <c r="E58" s="207"/>
      <c r="F58" s="181"/>
      <c r="G58" s="181"/>
      <c r="H58" s="181"/>
      <c r="I58" s="313">
        <v>7027</v>
      </c>
      <c r="J58" s="249">
        <v>6635</v>
      </c>
      <c r="K58" s="185"/>
      <c r="L58" s="185">
        <v>6635</v>
      </c>
      <c r="M58" s="185"/>
      <c r="N58" s="185"/>
      <c r="O58" s="185"/>
      <c r="P58" s="256"/>
      <c r="Q58" s="164"/>
      <c r="R58" s="149"/>
      <c r="S58" s="38"/>
    </row>
    <row r="59" spans="1:19" s="150" customFormat="1" ht="20.100000000000001" customHeight="1" x14ac:dyDescent="0.2">
      <c r="A59" s="224" t="s">
        <v>49</v>
      </c>
      <c r="B59" s="222"/>
      <c r="C59" s="222"/>
      <c r="D59" s="222"/>
      <c r="E59" s="207"/>
      <c r="F59" s="181"/>
      <c r="G59" s="181"/>
      <c r="H59" s="181"/>
      <c r="I59" s="313">
        <f>187200</f>
        <v>187200</v>
      </c>
      <c r="J59" s="249">
        <v>190907</v>
      </c>
      <c r="K59" s="185"/>
      <c r="L59" s="185">
        <v>159958</v>
      </c>
      <c r="M59" s="185"/>
      <c r="N59" s="185"/>
      <c r="O59" s="185">
        <v>30949</v>
      </c>
      <c r="P59" s="256"/>
      <c r="Q59" s="164" t="s">
        <v>176</v>
      </c>
      <c r="R59" s="149"/>
      <c r="S59" s="38"/>
    </row>
    <row r="60" spans="1:19" s="150" customFormat="1" ht="20.100000000000001" customHeight="1" x14ac:dyDescent="0.2">
      <c r="A60" s="224" t="s">
        <v>97</v>
      </c>
      <c r="B60" s="222"/>
      <c r="C60" s="222"/>
      <c r="D60" s="222"/>
      <c r="E60" s="207"/>
      <c r="F60" s="181"/>
      <c r="G60" s="181"/>
      <c r="H60" s="181"/>
      <c r="I60" s="313">
        <v>72000</v>
      </c>
      <c r="J60" s="249">
        <v>87812</v>
      </c>
      <c r="K60" s="185"/>
      <c r="L60" s="185">
        <v>73956</v>
      </c>
      <c r="M60" s="185"/>
      <c r="N60" s="185"/>
      <c r="O60" s="185">
        <v>13655</v>
      </c>
      <c r="P60" s="256">
        <v>202</v>
      </c>
      <c r="Q60" s="282" t="s">
        <v>177</v>
      </c>
      <c r="R60" s="149"/>
      <c r="S60" s="38"/>
    </row>
    <row r="61" spans="1:19" s="150" customFormat="1" ht="20.100000000000001" customHeight="1" x14ac:dyDescent="0.2">
      <c r="A61" s="224" t="s">
        <v>153</v>
      </c>
      <c r="B61" s="222"/>
      <c r="C61" s="222"/>
      <c r="D61" s="222"/>
      <c r="E61" s="207"/>
      <c r="F61" s="181"/>
      <c r="G61" s="181"/>
      <c r="H61" s="181"/>
      <c r="I61" s="313"/>
      <c r="J61" s="249">
        <v>22560</v>
      </c>
      <c r="K61" s="185"/>
      <c r="L61" s="185">
        <v>22560</v>
      </c>
      <c r="M61" s="185"/>
      <c r="N61" s="185"/>
      <c r="O61" s="185"/>
      <c r="P61" s="256"/>
      <c r="Q61" s="282"/>
      <c r="R61" s="149"/>
      <c r="S61" s="38"/>
    </row>
    <row r="62" spans="1:19" s="150" customFormat="1" ht="20.100000000000001" customHeight="1" x14ac:dyDescent="0.2">
      <c r="A62" s="224" t="s">
        <v>189</v>
      </c>
      <c r="B62" s="222"/>
      <c r="C62" s="222"/>
      <c r="D62" s="222"/>
      <c r="E62" s="207"/>
      <c r="F62" s="181"/>
      <c r="G62" s="181"/>
      <c r="H62" s="181"/>
      <c r="I62" s="313"/>
      <c r="J62" s="249">
        <v>26565</v>
      </c>
      <c r="K62" s="185"/>
      <c r="L62" s="185">
        <v>26565</v>
      </c>
      <c r="M62" s="185"/>
      <c r="N62" s="185"/>
      <c r="O62" s="185"/>
      <c r="P62" s="256"/>
      <c r="Q62" s="282"/>
      <c r="R62" s="149"/>
      <c r="S62" s="38"/>
    </row>
    <row r="63" spans="1:19" s="150" customFormat="1" ht="20.100000000000001" customHeight="1" x14ac:dyDescent="0.2">
      <c r="A63" s="104" t="s">
        <v>104</v>
      </c>
      <c r="B63" s="220"/>
      <c r="C63" s="220"/>
      <c r="D63" s="220"/>
      <c r="E63" s="206"/>
      <c r="F63" s="192"/>
      <c r="G63" s="192"/>
      <c r="H63" s="192"/>
      <c r="I63" s="312"/>
      <c r="J63" s="248"/>
      <c r="K63" s="194"/>
      <c r="L63" s="194"/>
      <c r="M63" s="194"/>
      <c r="N63" s="194"/>
      <c r="O63" s="194"/>
      <c r="P63" s="255"/>
      <c r="Q63" s="164"/>
      <c r="R63" s="149" t="s">
        <v>68</v>
      </c>
      <c r="S63" s="38"/>
    </row>
    <row r="64" spans="1:19" s="150" customFormat="1" ht="20.100000000000001" customHeight="1" x14ac:dyDescent="0.2">
      <c r="A64" s="218" t="s">
        <v>51</v>
      </c>
      <c r="B64" s="185">
        <v>44603</v>
      </c>
      <c r="C64" s="222"/>
      <c r="D64" s="222"/>
      <c r="E64" s="207"/>
      <c r="F64" s="181"/>
      <c r="G64" s="181"/>
      <c r="H64" s="181"/>
      <c r="I64" s="313">
        <v>68000</v>
      </c>
      <c r="J64" s="249">
        <v>89597</v>
      </c>
      <c r="K64" s="185"/>
      <c r="L64" s="185"/>
      <c r="M64" s="185"/>
      <c r="N64" s="185"/>
      <c r="O64" s="185">
        <f>21567-1</f>
        <v>21566</v>
      </c>
      <c r="P64" s="256">
        <v>68030</v>
      </c>
      <c r="Q64" s="164" t="s">
        <v>151</v>
      </c>
      <c r="R64" s="149"/>
      <c r="S64" s="38"/>
    </row>
    <row r="65" spans="1:20" s="150" customFormat="1" ht="20.100000000000001" customHeight="1" x14ac:dyDescent="0.2">
      <c r="A65" s="218" t="s">
        <v>178</v>
      </c>
      <c r="B65" s="222"/>
      <c r="C65" s="222"/>
      <c r="D65" s="222"/>
      <c r="E65" s="207"/>
      <c r="F65" s="181"/>
      <c r="G65" s="181"/>
      <c r="H65" s="181"/>
      <c r="I65" s="313">
        <v>52950</v>
      </c>
      <c r="J65" s="249">
        <v>43530</v>
      </c>
      <c r="K65" s="185"/>
      <c r="L65" s="185"/>
      <c r="M65" s="185"/>
      <c r="N65" s="185"/>
      <c r="O65" s="185">
        <v>19240</v>
      </c>
      <c r="P65" s="256">
        <v>24290</v>
      </c>
      <c r="Q65" s="164" t="s">
        <v>151</v>
      </c>
      <c r="R65" s="149"/>
      <c r="S65" s="38"/>
    </row>
    <row r="66" spans="1:20" s="150" customFormat="1" ht="20.100000000000001" customHeight="1" x14ac:dyDescent="0.2">
      <c r="A66" s="218" t="s">
        <v>1</v>
      </c>
      <c r="B66" s="185">
        <v>46893</v>
      </c>
      <c r="C66" s="222"/>
      <c r="D66" s="222"/>
      <c r="E66" s="207"/>
      <c r="F66" s="181"/>
      <c r="G66" s="181"/>
      <c r="H66" s="181"/>
      <c r="I66" s="313">
        <v>50000</v>
      </c>
      <c r="J66" s="249">
        <v>41117</v>
      </c>
      <c r="K66" s="185"/>
      <c r="L66" s="185"/>
      <c r="M66" s="185"/>
      <c r="N66" s="185"/>
      <c r="O66" s="185">
        <v>41117</v>
      </c>
      <c r="P66" s="256"/>
      <c r="Q66" s="221"/>
      <c r="R66" s="149"/>
      <c r="S66" s="38"/>
    </row>
    <row r="67" spans="1:20" s="150" customFormat="1" ht="20.100000000000001" customHeight="1" x14ac:dyDescent="0.2">
      <c r="A67" s="218" t="s">
        <v>157</v>
      </c>
      <c r="B67" s="185"/>
      <c r="C67" s="222"/>
      <c r="D67" s="222"/>
      <c r="E67" s="207"/>
      <c r="F67" s="181"/>
      <c r="G67" s="181"/>
      <c r="H67" s="181"/>
      <c r="I67" s="313"/>
      <c r="J67" s="249">
        <v>6250</v>
      </c>
      <c r="K67" s="185"/>
      <c r="L67" s="185"/>
      <c r="M67" s="185"/>
      <c r="N67" s="185"/>
      <c r="O67" s="185"/>
      <c r="P67" s="256">
        <v>6250</v>
      </c>
      <c r="Q67" s="221"/>
      <c r="R67" s="149"/>
      <c r="S67" s="38"/>
    </row>
    <row r="68" spans="1:20" s="150" customFormat="1" ht="20.100000000000001" customHeight="1" x14ac:dyDescent="0.2">
      <c r="A68" s="218" t="s">
        <v>158</v>
      </c>
      <c r="B68" s="185"/>
      <c r="C68" s="222"/>
      <c r="D68" s="222"/>
      <c r="E68" s="207"/>
      <c r="F68" s="181"/>
      <c r="G68" s="181"/>
      <c r="H68" s="181"/>
      <c r="I68" s="313"/>
      <c r="J68" s="249">
        <v>3468</v>
      </c>
      <c r="K68" s="185"/>
      <c r="L68" s="185"/>
      <c r="M68" s="185"/>
      <c r="N68" s="185"/>
      <c r="O68" s="185"/>
      <c r="P68" s="256">
        <v>3468</v>
      </c>
      <c r="Q68" s="221"/>
      <c r="R68" s="149"/>
      <c r="S68" s="38"/>
    </row>
    <row r="69" spans="1:20" s="150" customFormat="1" ht="20.100000000000001" customHeight="1" x14ac:dyDescent="0.2">
      <c r="A69" s="218" t="s">
        <v>26</v>
      </c>
      <c r="B69" s="185">
        <v>13859</v>
      </c>
      <c r="C69" s="222"/>
      <c r="D69" s="222"/>
      <c r="E69" s="207"/>
      <c r="F69" s="181"/>
      <c r="G69" s="181"/>
      <c r="H69" s="181"/>
      <c r="I69" s="313">
        <v>11000</v>
      </c>
      <c r="J69" s="249">
        <v>6630</v>
      </c>
      <c r="K69" s="185"/>
      <c r="L69" s="185"/>
      <c r="M69" s="185"/>
      <c r="N69" s="185"/>
      <c r="O69" s="185">
        <v>6630</v>
      </c>
      <c r="P69" s="256"/>
      <c r="Q69" s="221"/>
      <c r="R69" s="149"/>
      <c r="S69" s="38"/>
    </row>
    <row r="70" spans="1:20" s="150" customFormat="1" ht="20.100000000000001" customHeight="1" x14ac:dyDescent="0.2">
      <c r="A70" s="218" t="s">
        <v>2</v>
      </c>
      <c r="B70" s="185">
        <v>771</v>
      </c>
      <c r="C70" s="222"/>
      <c r="D70" s="222"/>
      <c r="E70" s="207"/>
      <c r="F70" s="181"/>
      <c r="G70" s="181"/>
      <c r="H70" s="181"/>
      <c r="I70" s="313">
        <v>800</v>
      </c>
      <c r="J70" s="249">
        <v>1095</v>
      </c>
      <c r="K70" s="185"/>
      <c r="L70" s="185"/>
      <c r="M70" s="185"/>
      <c r="N70" s="185"/>
      <c r="O70" s="185">
        <v>1095</v>
      </c>
      <c r="P70" s="256"/>
      <c r="Q70" s="221"/>
      <c r="R70" s="149"/>
      <c r="S70" s="38"/>
    </row>
    <row r="71" spans="1:20" s="150" customFormat="1" ht="20.100000000000001" customHeight="1" x14ac:dyDescent="0.2">
      <c r="A71" s="218" t="s">
        <v>25</v>
      </c>
      <c r="B71" s="185">
        <v>6820</v>
      </c>
      <c r="C71" s="222"/>
      <c r="D71" s="222"/>
      <c r="E71" s="207"/>
      <c r="F71" s="181"/>
      <c r="G71" s="181"/>
      <c r="H71" s="181"/>
      <c r="I71" s="313">
        <v>15000</v>
      </c>
      <c r="J71" s="249"/>
      <c r="K71" s="185"/>
      <c r="L71" s="185"/>
      <c r="M71" s="185"/>
      <c r="N71" s="185"/>
      <c r="O71" s="185"/>
      <c r="P71" s="256"/>
      <c r="Q71" s="221"/>
      <c r="R71" s="149"/>
      <c r="S71" s="38"/>
    </row>
    <row r="72" spans="1:20" s="150" customFormat="1" ht="20.100000000000001" customHeight="1" x14ac:dyDescent="0.2">
      <c r="A72" s="218" t="s">
        <v>24</v>
      </c>
      <c r="B72" s="185">
        <v>18290</v>
      </c>
      <c r="C72" s="222"/>
      <c r="D72" s="222"/>
      <c r="E72" s="207"/>
      <c r="F72" s="181"/>
      <c r="G72" s="181"/>
      <c r="H72" s="181"/>
      <c r="I72" s="313">
        <v>35000</v>
      </c>
      <c r="J72" s="249">
        <v>37659</v>
      </c>
      <c r="K72" s="185"/>
      <c r="L72" s="185"/>
      <c r="M72" s="185"/>
      <c r="N72" s="185"/>
      <c r="O72" s="185">
        <v>21060</v>
      </c>
      <c r="P72" s="256">
        <v>16599</v>
      </c>
      <c r="Q72" s="221"/>
      <c r="R72" s="149" t="s">
        <v>67</v>
      </c>
      <c r="S72" s="38" t="s">
        <v>99</v>
      </c>
    </row>
    <row r="73" spans="1:20" s="150" customFormat="1" ht="20.100000000000001" customHeight="1" x14ac:dyDescent="0.2">
      <c r="A73" s="218" t="s">
        <v>23</v>
      </c>
      <c r="B73" s="185">
        <v>66409</v>
      </c>
      <c r="C73" s="222"/>
      <c r="D73" s="222"/>
      <c r="E73" s="207"/>
      <c r="F73" s="181"/>
      <c r="G73" s="181"/>
      <c r="H73" s="181"/>
      <c r="I73" s="313">
        <v>89000</v>
      </c>
      <c r="J73" s="249">
        <v>95635</v>
      </c>
      <c r="K73" s="185"/>
      <c r="L73" s="185"/>
      <c r="M73" s="185"/>
      <c r="N73" s="185">
        <f>64000</f>
        <v>64000</v>
      </c>
      <c r="O73" s="185">
        <v>6610</v>
      </c>
      <c r="P73" s="256">
        <v>25025</v>
      </c>
      <c r="Q73" s="221"/>
      <c r="R73" s="149"/>
      <c r="S73" s="38"/>
    </row>
    <row r="74" spans="1:20" s="150" customFormat="1" ht="20.100000000000001" customHeight="1" x14ac:dyDescent="0.2">
      <c r="A74" s="218" t="s">
        <v>27</v>
      </c>
      <c r="B74" s="185">
        <v>2663</v>
      </c>
      <c r="C74" s="222"/>
      <c r="D74" s="222"/>
      <c r="E74" s="207"/>
      <c r="F74" s="181"/>
      <c r="G74" s="181"/>
      <c r="H74" s="181"/>
      <c r="I74" s="313">
        <v>3000</v>
      </c>
      <c r="J74" s="249">
        <v>2438</v>
      </c>
      <c r="K74" s="185"/>
      <c r="L74" s="185"/>
      <c r="M74" s="185"/>
      <c r="N74" s="185"/>
      <c r="O74" s="185">
        <v>2438</v>
      </c>
      <c r="P74" s="256"/>
      <c r="Q74" s="221"/>
      <c r="R74" s="149"/>
      <c r="S74" s="38"/>
    </row>
    <row r="75" spans="1:20" s="150" customFormat="1" ht="20.100000000000001" customHeight="1" x14ac:dyDescent="0.2">
      <c r="A75" s="218" t="s">
        <v>28</v>
      </c>
      <c r="B75" s="185">
        <v>6627</v>
      </c>
      <c r="C75" s="222"/>
      <c r="D75" s="222"/>
      <c r="E75" s="207"/>
      <c r="F75" s="181"/>
      <c r="G75" s="181"/>
      <c r="H75" s="181"/>
      <c r="I75" s="313"/>
      <c r="J75" s="249"/>
      <c r="K75" s="185"/>
      <c r="L75" s="185"/>
      <c r="M75" s="185"/>
      <c r="N75" s="185"/>
      <c r="O75" s="185"/>
      <c r="P75" s="256"/>
      <c r="Q75" s="221"/>
      <c r="R75" s="149"/>
      <c r="S75" s="38"/>
    </row>
    <row r="76" spans="1:20" s="150" customFormat="1" ht="20.100000000000001" customHeight="1" x14ac:dyDescent="0.2">
      <c r="A76" s="218" t="s">
        <v>40</v>
      </c>
      <c r="B76" s="185">
        <v>35580</v>
      </c>
      <c r="C76" s="222"/>
      <c r="D76" s="222"/>
      <c r="E76" s="207"/>
      <c r="F76" s="181"/>
      <c r="G76" s="181"/>
      <c r="H76" s="181"/>
      <c r="I76" s="313"/>
      <c r="J76" s="249">
        <v>32661</v>
      </c>
      <c r="K76" s="185">
        <v>32661</v>
      </c>
      <c r="L76" s="185"/>
      <c r="M76" s="185"/>
      <c r="N76" s="185"/>
      <c r="O76" s="185"/>
      <c r="P76" s="256"/>
      <c r="Q76" s="221"/>
      <c r="R76" s="149"/>
      <c r="S76" s="38"/>
    </row>
    <row r="77" spans="1:20" s="150" customFormat="1" ht="20.100000000000001" customHeight="1" x14ac:dyDescent="0.2">
      <c r="A77" s="218" t="s">
        <v>6</v>
      </c>
      <c r="B77" s="222"/>
      <c r="C77" s="222"/>
      <c r="D77" s="222"/>
      <c r="E77" s="208"/>
      <c r="F77" s="209"/>
      <c r="G77" s="209"/>
      <c r="H77" s="209"/>
      <c r="I77" s="316">
        <v>5000</v>
      </c>
      <c r="J77" s="253"/>
      <c r="K77" s="185"/>
      <c r="L77" s="185"/>
      <c r="M77" s="185"/>
      <c r="N77" s="185"/>
      <c r="O77" s="185"/>
      <c r="P77" s="256"/>
      <c r="Q77" s="221"/>
      <c r="R77" s="149"/>
      <c r="S77" s="38"/>
    </row>
    <row r="78" spans="1:20" s="150" customFormat="1" ht="20.100000000000001" customHeight="1" x14ac:dyDescent="0.2">
      <c r="A78" s="210" t="s">
        <v>38</v>
      </c>
      <c r="B78" s="211">
        <f>SUM(B37:B77)</f>
        <v>727967</v>
      </c>
      <c r="C78" s="211"/>
      <c r="D78" s="211"/>
      <c r="E78" s="212"/>
      <c r="F78" s="260"/>
      <c r="G78" s="211"/>
      <c r="H78" s="181"/>
      <c r="I78" s="317">
        <f>SUM(I37:I77)</f>
        <v>1264598</v>
      </c>
      <c r="J78" s="254">
        <f t="shared" ref="J78" si="11">SUM(J37:J77)</f>
        <v>1073509</v>
      </c>
      <c r="K78" s="238">
        <f t="shared" ref="K78:P78" si="12">SUM(K37:K77)</f>
        <v>32661</v>
      </c>
      <c r="L78" s="238">
        <f t="shared" si="12"/>
        <v>324186</v>
      </c>
      <c r="M78" s="238">
        <f t="shared" si="12"/>
        <v>0</v>
      </c>
      <c r="N78" s="238">
        <f t="shared" si="12"/>
        <v>64000</v>
      </c>
      <c r="O78" s="238">
        <f t="shared" si="12"/>
        <v>496798</v>
      </c>
      <c r="P78" s="235">
        <f t="shared" si="12"/>
        <v>155864</v>
      </c>
      <c r="Q78" s="217"/>
      <c r="R78" s="149"/>
      <c r="S78" s="38" t="s">
        <v>90</v>
      </c>
      <c r="T78" s="150" t="s">
        <v>126</v>
      </c>
    </row>
    <row r="79" spans="1:20" s="150" customFormat="1" ht="20.100000000000001" customHeight="1" x14ac:dyDescent="0.2">
      <c r="A79" s="213" t="s">
        <v>172</v>
      </c>
      <c r="B79" s="181">
        <f>+B31-B78</f>
        <v>362498</v>
      </c>
      <c r="C79" s="181"/>
      <c r="D79" s="181"/>
      <c r="E79" s="207"/>
      <c r="F79" s="181"/>
      <c r="G79" s="181"/>
      <c r="H79" s="181"/>
      <c r="I79" s="313">
        <f t="shared" ref="I79:P79" si="13">I32-I78</f>
        <v>800219</v>
      </c>
      <c r="J79" s="249">
        <f t="shared" si="13"/>
        <v>28645</v>
      </c>
      <c r="K79" s="237">
        <f t="shared" si="13"/>
        <v>28645</v>
      </c>
      <c r="L79" s="237">
        <f t="shared" si="13"/>
        <v>0</v>
      </c>
      <c r="M79" s="237">
        <f t="shared" si="13"/>
        <v>0</v>
      </c>
      <c r="N79" s="237">
        <f t="shared" si="13"/>
        <v>0</v>
      </c>
      <c r="O79" s="237">
        <f t="shared" si="13"/>
        <v>0</v>
      </c>
      <c r="P79" s="233">
        <f t="shared" si="13"/>
        <v>0</v>
      </c>
      <c r="Q79" s="217"/>
      <c r="R79" s="149"/>
      <c r="S79" s="38"/>
    </row>
    <row r="80" spans="1:20" s="150" customFormat="1" ht="20.100000000000001" customHeight="1" x14ac:dyDescent="0.2">
      <c r="A80" s="214" t="s">
        <v>5</v>
      </c>
      <c r="B80" s="209" t="e">
        <f>+#REF!+B79</f>
        <v>#REF!</v>
      </c>
      <c r="C80" s="209"/>
      <c r="D80" s="209"/>
      <c r="E80" s="208"/>
      <c r="F80" s="209"/>
      <c r="G80" s="209"/>
      <c r="H80" s="209"/>
      <c r="I80" s="316"/>
      <c r="J80" s="253"/>
      <c r="K80" s="239"/>
      <c r="L80" s="239"/>
      <c r="M80" s="239"/>
      <c r="N80" s="239"/>
      <c r="O80" s="239"/>
      <c r="P80" s="234"/>
      <c r="Q80" s="217"/>
      <c r="R80" s="149"/>
      <c r="S80" s="38"/>
    </row>
    <row r="81" spans="1:18" x14ac:dyDescent="0.2">
      <c r="O81" s="40"/>
      <c r="P81" s="41"/>
      <c r="Q81" s="38"/>
    </row>
    <row r="82" spans="1:18" s="40" customFormat="1" ht="24.95" customHeight="1" x14ac:dyDescent="0.2">
      <c r="B82" s="183"/>
      <c r="C82" s="183"/>
      <c r="D82" s="183"/>
      <c r="E82" s="183"/>
      <c r="F82" s="262" t="s">
        <v>194</v>
      </c>
      <c r="G82" s="263"/>
      <c r="H82" s="263"/>
      <c r="I82" s="263">
        <f>I32</f>
        <v>2064817</v>
      </c>
      <c r="J82" s="326" t="s">
        <v>192</v>
      </c>
      <c r="K82" s="264"/>
      <c r="L82" s="265"/>
      <c r="M82" s="183"/>
      <c r="N82" s="183"/>
      <c r="P82" s="41"/>
      <c r="Q82" s="42"/>
    </row>
    <row r="83" spans="1:18" ht="24.95" customHeight="1" x14ac:dyDescent="0.2">
      <c r="F83" s="273" t="s">
        <v>195</v>
      </c>
      <c r="G83" s="274"/>
      <c r="H83" s="274"/>
      <c r="I83" s="274">
        <f>J78</f>
        <v>1073509</v>
      </c>
      <c r="J83" s="327" t="s">
        <v>193</v>
      </c>
      <c r="K83" s="266"/>
      <c r="L83" s="267"/>
      <c r="O83" s="40"/>
      <c r="P83" s="41"/>
      <c r="Q83" s="41"/>
      <c r="R83" s="38"/>
    </row>
    <row r="84" spans="1:18" ht="24.95" customHeight="1" x14ac:dyDescent="0.2">
      <c r="A84" s="40"/>
      <c r="B84" s="183"/>
      <c r="C84" s="183"/>
      <c r="D84" s="183"/>
      <c r="E84" s="183"/>
      <c r="F84" s="268" t="s">
        <v>166</v>
      </c>
      <c r="G84" s="269"/>
      <c r="H84" s="269"/>
      <c r="I84" s="269">
        <f>I82-I83</f>
        <v>991308</v>
      </c>
      <c r="J84" s="270" t="s">
        <v>167</v>
      </c>
      <c r="K84" s="271"/>
      <c r="L84" s="272"/>
      <c r="O84" s="40"/>
      <c r="P84" s="41"/>
      <c r="Q84" s="41"/>
      <c r="R84" s="38"/>
    </row>
    <row r="85" spans="1:18" ht="15" x14ac:dyDescent="0.2">
      <c r="A85" s="128"/>
      <c r="B85" s="183"/>
      <c r="C85" s="183"/>
      <c r="D85" s="183"/>
      <c r="E85" s="183"/>
      <c r="F85" s="261"/>
      <c r="G85" s="261"/>
      <c r="H85" s="261"/>
      <c r="I85" s="261"/>
      <c r="O85" s="40"/>
      <c r="P85" s="41"/>
      <c r="Q85" s="41"/>
      <c r="R85" s="38"/>
    </row>
    <row r="86" spans="1:18" x14ac:dyDescent="0.2">
      <c r="A86" s="40"/>
      <c r="B86" s="183"/>
      <c r="C86" s="183"/>
      <c r="D86" s="183"/>
      <c r="E86" s="183"/>
      <c r="O86" s="40"/>
      <c r="P86" s="41"/>
      <c r="Q86" s="41"/>
      <c r="R86" s="38"/>
    </row>
    <row r="87" spans="1:18" x14ac:dyDescent="0.2">
      <c r="A87" s="162"/>
      <c r="B87" s="182"/>
      <c r="C87" s="182"/>
      <c r="D87" s="182"/>
      <c r="E87" s="183"/>
      <c r="O87" s="40"/>
      <c r="P87" s="41"/>
      <c r="Q87" s="41"/>
      <c r="R87" s="38"/>
    </row>
    <row r="88" spans="1:18" x14ac:dyDescent="0.2">
      <c r="A88" s="162"/>
      <c r="B88" s="182"/>
      <c r="C88" s="182"/>
      <c r="D88" s="182"/>
      <c r="E88" s="183"/>
      <c r="F88" s="183"/>
      <c r="G88" s="183"/>
      <c r="H88" s="183"/>
      <c r="I88" s="183"/>
      <c r="J88" s="183"/>
      <c r="O88" s="183"/>
      <c r="P88" s="183"/>
      <c r="Q88" s="183"/>
    </row>
    <row r="89" spans="1:18" x14ac:dyDescent="0.2">
      <c r="A89" s="128"/>
      <c r="B89" s="183"/>
      <c r="C89" s="183"/>
      <c r="D89" s="183"/>
      <c r="E89" s="183"/>
      <c r="F89" s="183"/>
      <c r="G89" s="183"/>
      <c r="H89" s="183"/>
      <c r="I89" s="183"/>
      <c r="J89" s="183"/>
      <c r="O89" s="183"/>
      <c r="P89" s="183"/>
      <c r="Q89" s="183"/>
    </row>
    <row r="90" spans="1:18" x14ac:dyDescent="0.2">
      <c r="A90" s="122"/>
      <c r="B90" s="183"/>
      <c r="C90" s="183"/>
      <c r="D90" s="183"/>
      <c r="E90" s="183"/>
      <c r="F90" s="183"/>
      <c r="G90" s="183"/>
      <c r="H90" s="183"/>
      <c r="I90" s="183"/>
      <c r="J90" s="183"/>
      <c r="O90" s="183"/>
      <c r="P90" s="183"/>
      <c r="Q90" s="183"/>
    </row>
    <row r="91" spans="1:18" x14ac:dyDescent="0.2">
      <c r="A91" s="40"/>
      <c r="B91" s="183"/>
      <c r="C91" s="183"/>
      <c r="D91" s="183"/>
      <c r="E91" s="183"/>
      <c r="F91" s="183"/>
      <c r="G91" s="183"/>
      <c r="H91" s="183"/>
      <c r="I91" s="183"/>
      <c r="J91" s="183"/>
      <c r="O91" s="183"/>
      <c r="P91" s="183"/>
      <c r="Q91" s="183"/>
    </row>
    <row r="92" spans="1:18" x14ac:dyDescent="0.2">
      <c r="A92" s="40"/>
      <c r="B92" s="183"/>
      <c r="C92" s="183"/>
      <c r="D92" s="183"/>
      <c r="E92" s="183"/>
      <c r="F92" s="183"/>
      <c r="G92" s="183"/>
      <c r="H92" s="183"/>
      <c r="I92" s="183"/>
      <c r="J92" s="183"/>
      <c r="O92" s="183"/>
      <c r="P92" s="183"/>
      <c r="Q92" s="183"/>
    </row>
    <row r="93" spans="1:18" x14ac:dyDescent="0.2">
      <c r="A93" s="40"/>
      <c r="B93" s="183"/>
      <c r="C93" s="183"/>
      <c r="D93" s="183"/>
      <c r="E93" s="183"/>
      <c r="F93" s="183"/>
      <c r="G93" s="183"/>
      <c r="H93" s="183"/>
      <c r="I93" s="183"/>
      <c r="J93" s="183"/>
      <c r="O93" s="183"/>
      <c r="P93" s="183"/>
      <c r="Q93" s="183"/>
    </row>
    <row r="94" spans="1:18" x14ac:dyDescent="0.2">
      <c r="A94" s="40"/>
      <c r="B94" s="183"/>
      <c r="C94" s="183"/>
      <c r="D94" s="183"/>
      <c r="E94" s="183"/>
      <c r="F94" s="183"/>
      <c r="G94" s="183"/>
      <c r="H94" s="183"/>
      <c r="I94" s="183"/>
      <c r="J94" s="183"/>
      <c r="O94" s="183"/>
      <c r="P94" s="183"/>
      <c r="Q94" s="183"/>
    </row>
    <row r="95" spans="1:18" x14ac:dyDescent="0.2">
      <c r="A95" s="40"/>
      <c r="B95" s="183"/>
      <c r="C95" s="183"/>
      <c r="D95" s="183"/>
      <c r="E95" s="183"/>
      <c r="F95" s="183"/>
      <c r="G95" s="183"/>
      <c r="H95" s="183"/>
      <c r="I95" s="183"/>
      <c r="J95" s="183"/>
      <c r="O95" s="183"/>
      <c r="P95" s="183"/>
      <c r="Q95" s="183"/>
    </row>
    <row r="96" spans="1:18" x14ac:dyDescent="0.2">
      <c r="A96" s="40"/>
      <c r="B96" s="183"/>
      <c r="C96" s="183"/>
      <c r="D96" s="183"/>
      <c r="E96" s="183"/>
      <c r="F96" s="183"/>
      <c r="G96" s="183"/>
      <c r="H96" s="183"/>
      <c r="I96" s="183"/>
      <c r="J96" s="183"/>
      <c r="O96" s="183"/>
      <c r="P96" s="183"/>
      <c r="Q96" s="183"/>
    </row>
    <row r="97" spans="1:17" x14ac:dyDescent="0.2">
      <c r="A97" s="40"/>
      <c r="B97" s="183"/>
      <c r="C97" s="183"/>
      <c r="D97" s="183"/>
      <c r="E97" s="183"/>
      <c r="F97" s="183"/>
      <c r="G97" s="183"/>
      <c r="H97" s="183"/>
      <c r="I97" s="183"/>
      <c r="J97" s="183"/>
      <c r="O97" s="183"/>
      <c r="P97" s="183"/>
      <c r="Q97" s="183"/>
    </row>
    <row r="98" spans="1:17" x14ac:dyDescent="0.2">
      <c r="A98" s="126"/>
      <c r="B98" s="182"/>
      <c r="C98" s="182"/>
      <c r="D98" s="182"/>
      <c r="E98" s="183"/>
      <c r="F98" s="183"/>
      <c r="G98" s="183"/>
      <c r="H98" s="183"/>
      <c r="I98" s="183"/>
      <c r="J98" s="183"/>
      <c r="O98" s="183"/>
      <c r="P98" s="183"/>
      <c r="Q98" s="183"/>
    </row>
    <row r="99" spans="1:17" x14ac:dyDescent="0.2">
      <c r="A99" s="40"/>
      <c r="B99" s="183"/>
      <c r="C99" s="183"/>
      <c r="D99" s="183"/>
      <c r="E99" s="183"/>
      <c r="F99" s="183"/>
      <c r="G99" s="183"/>
      <c r="H99" s="183"/>
      <c r="I99" s="183"/>
      <c r="J99" s="183"/>
      <c r="O99" s="183"/>
      <c r="P99" s="183"/>
      <c r="Q99" s="183"/>
    </row>
    <row r="100" spans="1:17" x14ac:dyDescent="0.2">
      <c r="A100" s="122"/>
      <c r="B100" s="183"/>
      <c r="C100" s="183"/>
      <c r="D100" s="183"/>
      <c r="E100" s="183"/>
      <c r="F100" s="183"/>
      <c r="G100" s="183"/>
      <c r="H100" s="183"/>
      <c r="I100" s="183"/>
      <c r="J100" s="183"/>
      <c r="O100" s="183"/>
      <c r="P100" s="183"/>
      <c r="Q100" s="183"/>
    </row>
    <row r="101" spans="1:17" x14ac:dyDescent="0.2">
      <c r="A101" s="40"/>
      <c r="B101" s="183"/>
      <c r="C101" s="183"/>
      <c r="D101" s="183"/>
      <c r="E101" s="183"/>
      <c r="F101" s="183"/>
      <c r="G101" s="183"/>
      <c r="H101" s="183"/>
      <c r="I101" s="183"/>
      <c r="J101" s="183"/>
      <c r="O101" s="183"/>
      <c r="P101" s="183"/>
      <c r="Q101" s="183"/>
    </row>
    <row r="102" spans="1:17" x14ac:dyDescent="0.2">
      <c r="A102" s="40"/>
      <c r="B102" s="183"/>
      <c r="C102" s="183"/>
      <c r="D102" s="183"/>
      <c r="E102" s="183"/>
      <c r="F102" s="183"/>
      <c r="G102" s="183"/>
      <c r="H102" s="183"/>
      <c r="I102" s="183"/>
      <c r="J102" s="183"/>
      <c r="O102" s="183"/>
      <c r="P102" s="183"/>
      <c r="Q102" s="183"/>
    </row>
    <row r="103" spans="1:17" x14ac:dyDescent="0.2">
      <c r="A103" s="40"/>
      <c r="B103" s="183"/>
      <c r="C103" s="183"/>
      <c r="D103" s="183"/>
      <c r="E103" s="183"/>
      <c r="F103" s="183"/>
      <c r="G103" s="183"/>
      <c r="H103" s="183"/>
      <c r="I103" s="183"/>
      <c r="J103" s="183"/>
      <c r="O103" s="183"/>
      <c r="P103" s="183"/>
      <c r="Q103" s="183"/>
    </row>
    <row r="104" spans="1:17" x14ac:dyDescent="0.2">
      <c r="A104" s="40"/>
      <c r="B104" s="183"/>
      <c r="C104" s="183"/>
      <c r="D104" s="183"/>
      <c r="E104" s="183"/>
      <c r="F104" s="183"/>
      <c r="G104" s="183"/>
      <c r="H104" s="183"/>
      <c r="I104" s="183"/>
      <c r="J104" s="183"/>
      <c r="O104" s="183"/>
      <c r="P104" s="183"/>
      <c r="Q104" s="183"/>
    </row>
    <row r="105" spans="1:17" x14ac:dyDescent="0.2">
      <c r="A105" s="40"/>
      <c r="B105" s="183"/>
      <c r="C105" s="183"/>
      <c r="D105" s="183"/>
      <c r="E105" s="183"/>
      <c r="F105" s="183"/>
      <c r="G105" s="183"/>
      <c r="H105" s="183"/>
      <c r="I105" s="183"/>
      <c r="J105" s="183"/>
      <c r="O105" s="183"/>
      <c r="P105" s="183"/>
      <c r="Q105" s="183"/>
    </row>
    <row r="106" spans="1:17" x14ac:dyDescent="0.2">
      <c r="A106" s="40"/>
      <c r="B106" s="183"/>
      <c r="C106" s="183"/>
      <c r="D106" s="183"/>
      <c r="E106" s="183"/>
      <c r="F106" s="183"/>
      <c r="G106" s="183"/>
      <c r="H106" s="183"/>
      <c r="I106" s="183"/>
      <c r="J106" s="183"/>
      <c r="O106" s="183"/>
      <c r="P106" s="183"/>
      <c r="Q106" s="183"/>
    </row>
    <row r="107" spans="1:17" x14ac:dyDescent="0.2">
      <c r="A107" s="40"/>
      <c r="B107" s="183"/>
      <c r="C107" s="183"/>
      <c r="D107" s="183"/>
      <c r="E107" s="183"/>
      <c r="F107" s="183"/>
      <c r="G107" s="183"/>
      <c r="H107" s="183"/>
      <c r="I107" s="183"/>
      <c r="J107" s="183"/>
      <c r="O107" s="183"/>
      <c r="P107" s="183"/>
      <c r="Q107" s="183"/>
    </row>
    <row r="108" spans="1:17" x14ac:dyDescent="0.2">
      <c r="A108" s="40"/>
      <c r="B108" s="183"/>
      <c r="C108" s="183"/>
      <c r="D108" s="183"/>
      <c r="E108" s="183"/>
      <c r="F108" s="183"/>
      <c r="G108" s="183"/>
      <c r="H108" s="183"/>
      <c r="I108" s="183"/>
      <c r="J108" s="183"/>
      <c r="O108" s="183"/>
      <c r="P108" s="183"/>
      <c r="Q108" s="183"/>
    </row>
    <row r="109" spans="1:17" x14ac:dyDescent="0.2">
      <c r="A109" s="40"/>
      <c r="B109" s="183"/>
      <c r="C109" s="183"/>
      <c r="D109" s="183"/>
      <c r="E109" s="183"/>
      <c r="F109" s="183"/>
      <c r="G109" s="183"/>
      <c r="H109" s="183"/>
      <c r="I109" s="183"/>
      <c r="J109" s="183"/>
      <c r="O109" s="183"/>
      <c r="P109" s="183"/>
      <c r="Q109" s="183"/>
    </row>
    <row r="110" spans="1:17" x14ac:dyDescent="0.2">
      <c r="A110" s="40"/>
      <c r="B110" s="183"/>
      <c r="C110" s="183"/>
      <c r="D110" s="183"/>
      <c r="E110" s="183"/>
      <c r="F110" s="183"/>
      <c r="G110" s="183"/>
      <c r="H110" s="183"/>
      <c r="I110" s="183"/>
      <c r="J110" s="183"/>
      <c r="O110" s="183"/>
      <c r="P110" s="183"/>
      <c r="Q110" s="183"/>
    </row>
    <row r="111" spans="1:17" x14ac:dyDescent="0.2">
      <c r="A111" s="40"/>
      <c r="B111" s="183"/>
      <c r="C111" s="183"/>
      <c r="D111" s="183"/>
      <c r="E111" s="183"/>
      <c r="F111" s="183"/>
      <c r="G111" s="183"/>
      <c r="H111" s="183"/>
      <c r="I111" s="183"/>
      <c r="J111" s="183"/>
      <c r="O111" s="183"/>
      <c r="P111" s="183"/>
      <c r="Q111" s="183"/>
    </row>
    <row r="112" spans="1:17" x14ac:dyDescent="0.2">
      <c r="A112" s="126"/>
      <c r="B112" s="183"/>
      <c r="C112" s="183"/>
      <c r="D112" s="183"/>
      <c r="E112" s="183"/>
      <c r="F112" s="183"/>
      <c r="G112" s="183"/>
      <c r="H112" s="183"/>
      <c r="I112" s="183"/>
      <c r="J112" s="183"/>
    </row>
    <row r="113" spans="1:10" x14ac:dyDescent="0.2">
      <c r="A113" s="40"/>
      <c r="B113" s="183"/>
      <c r="C113" s="183"/>
      <c r="D113" s="183"/>
      <c r="E113" s="183"/>
      <c r="F113" s="183"/>
      <c r="G113" s="183"/>
      <c r="H113" s="183"/>
      <c r="I113" s="183"/>
      <c r="J113" s="183"/>
    </row>
    <row r="114" spans="1:10" x14ac:dyDescent="0.2">
      <c r="A114" s="128"/>
      <c r="B114" s="183"/>
      <c r="C114" s="183"/>
      <c r="D114" s="183"/>
      <c r="E114" s="183"/>
      <c r="F114" s="183"/>
      <c r="G114" s="183"/>
      <c r="H114" s="183"/>
      <c r="I114" s="183"/>
      <c r="J114" s="183"/>
    </row>
    <row r="115" spans="1:10" x14ac:dyDescent="0.2">
      <c r="A115" s="40"/>
      <c r="B115" s="183"/>
      <c r="C115" s="183"/>
      <c r="D115" s="183"/>
      <c r="E115" s="183"/>
      <c r="F115" s="183"/>
      <c r="G115" s="183"/>
      <c r="H115" s="183"/>
      <c r="I115" s="183"/>
      <c r="J115" s="183"/>
    </row>
  </sheetData>
  <mergeCells count="6">
    <mergeCell ref="E34:I34"/>
    <mergeCell ref="K34:P34"/>
    <mergeCell ref="J3:Q3"/>
    <mergeCell ref="B2:D2"/>
    <mergeCell ref="E2:P2"/>
    <mergeCell ref="E3:I3"/>
  </mergeCells>
  <pageMargins left="0.70866141732283472" right="0.70866141732283472" top="0.74803149606299213" bottom="0.74803149606299213" header="0.31496062992125984" footer="0.31496062992125984"/>
  <pageSetup scale="22" fitToHeight="2" orientation="landscape" r:id="rId1"/>
  <ignoredErrors>
    <ignoredError sqref="I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06"/>
  <sheetViews>
    <sheetView showGridLines="0" topLeftCell="A3" zoomScale="90" zoomScaleNormal="90" zoomScaleSheetLayoutView="90" workbookViewId="0">
      <pane xSplit="1" ySplit="2" topLeftCell="B35" activePane="bottomRight" state="frozen"/>
      <selection activeCell="A3" sqref="A3"/>
      <selection pane="topRight" activeCell="B3" sqref="B3"/>
      <selection pane="bottomLeft" activeCell="A8" sqref="A8"/>
      <selection pane="bottomRight" activeCell="A44" sqref="A44:XFD44"/>
    </sheetView>
  </sheetViews>
  <sheetFormatPr defaultColWidth="9.140625" defaultRowHeight="24.95" customHeight="1" x14ac:dyDescent="0.2"/>
  <cols>
    <col min="1" max="1" width="48.42578125" style="15" customWidth="1"/>
    <col min="2" max="2" width="18" style="15" customWidth="1"/>
    <col min="3" max="3" width="17.42578125" style="15" customWidth="1"/>
    <col min="4" max="4" width="13.7109375" style="15" customWidth="1"/>
    <col min="5" max="5" width="13.140625" style="15" customWidth="1"/>
    <col min="6" max="6" width="14.140625" style="15" customWidth="1"/>
    <col min="7" max="7" width="14.28515625" style="15" customWidth="1"/>
    <col min="8" max="8" width="9.85546875" style="15" customWidth="1"/>
    <col min="9" max="9" width="68.140625" style="16" customWidth="1"/>
    <col min="10" max="10" width="56.7109375" style="17" customWidth="1"/>
    <col min="11" max="16384" width="9.140625" style="15"/>
  </cols>
  <sheetData>
    <row r="3" spans="1:10" ht="86.25" customHeight="1" x14ac:dyDescent="0.25">
      <c r="A3" s="14" t="s">
        <v>85</v>
      </c>
      <c r="D3" s="15" t="s">
        <v>7</v>
      </c>
      <c r="J3" s="17" t="s">
        <v>86</v>
      </c>
    </row>
    <row r="4" spans="1:10" ht="45" customHeight="1" x14ac:dyDescent="0.2">
      <c r="A4" s="18"/>
      <c r="B4" s="18">
        <v>2014</v>
      </c>
      <c r="C4" s="19">
        <v>2015</v>
      </c>
      <c r="D4" s="19" t="s">
        <v>12</v>
      </c>
      <c r="E4" s="20" t="s">
        <v>59</v>
      </c>
      <c r="F4" s="20" t="s">
        <v>53</v>
      </c>
      <c r="G4" s="19" t="s">
        <v>13</v>
      </c>
    </row>
    <row r="5" spans="1:10" ht="42.75" customHeight="1" x14ac:dyDescent="0.2">
      <c r="A5" s="21" t="s">
        <v>4</v>
      </c>
      <c r="B5" s="5">
        <f>623514-46446-10000</f>
        <v>567068</v>
      </c>
      <c r="C5" s="5">
        <f>+B57</f>
        <v>784302</v>
      </c>
      <c r="D5" s="22"/>
      <c r="E5" s="23">
        <f>182673-95000+221900-56200-49131</f>
        <v>204242</v>
      </c>
      <c r="F5" s="23">
        <f>784302-E5</f>
        <v>580060</v>
      </c>
      <c r="G5" s="24">
        <f>SUM(D5:F5)</f>
        <v>784302</v>
      </c>
      <c r="H5" s="25">
        <f t="shared" ref="H5:H13" si="0">+C5-G5</f>
        <v>0</v>
      </c>
      <c r="J5" s="17" t="s">
        <v>87</v>
      </c>
    </row>
    <row r="6" spans="1:10" ht="38.25" customHeight="1" x14ac:dyDescent="0.2">
      <c r="A6" s="26" t="s">
        <v>21</v>
      </c>
      <c r="B6" s="5"/>
      <c r="C6" s="5"/>
      <c r="D6" s="22"/>
      <c r="E6" s="22"/>
      <c r="F6" s="22"/>
      <c r="G6" s="24"/>
      <c r="H6" s="25">
        <f t="shared" si="0"/>
        <v>0</v>
      </c>
      <c r="J6" s="17" t="s">
        <v>88</v>
      </c>
    </row>
    <row r="7" spans="1:10" ht="24.95" customHeight="1" x14ac:dyDescent="0.2">
      <c r="A7" s="22" t="s">
        <v>0</v>
      </c>
      <c r="B7" s="5">
        <v>21000</v>
      </c>
      <c r="C7" s="5">
        <v>0</v>
      </c>
      <c r="D7" s="22"/>
      <c r="E7" s="22"/>
      <c r="F7" s="22"/>
      <c r="G7" s="24">
        <f t="shared" ref="G7:G13" si="1">SUM(D7:F7)</f>
        <v>0</v>
      </c>
      <c r="H7" s="25">
        <f t="shared" si="0"/>
        <v>0</v>
      </c>
      <c r="I7" s="16" t="s">
        <v>73</v>
      </c>
    </row>
    <row r="8" spans="1:10" ht="51.75" customHeight="1" x14ac:dyDescent="0.2">
      <c r="A8" s="9" t="s">
        <v>3</v>
      </c>
      <c r="B8" s="5">
        <v>56000</v>
      </c>
      <c r="C8" s="5">
        <v>64000</v>
      </c>
      <c r="D8" s="23">
        <f>C8</f>
        <v>64000</v>
      </c>
      <c r="E8" s="22"/>
      <c r="F8" s="22"/>
      <c r="G8" s="24">
        <f t="shared" si="1"/>
        <v>64000</v>
      </c>
      <c r="H8" s="25">
        <f t="shared" si="0"/>
        <v>0</v>
      </c>
      <c r="I8" s="16" t="s">
        <v>77</v>
      </c>
    </row>
    <row r="9" spans="1:10" ht="24.95" customHeight="1" x14ac:dyDescent="0.2">
      <c r="A9" s="9" t="s">
        <v>50</v>
      </c>
      <c r="B9" s="6"/>
      <c r="C9" s="6">
        <v>5000</v>
      </c>
      <c r="D9" s="23"/>
      <c r="E9" s="22"/>
      <c r="F9" s="23">
        <v>5000</v>
      </c>
      <c r="G9" s="24">
        <f t="shared" si="1"/>
        <v>5000</v>
      </c>
      <c r="H9" s="25">
        <f t="shared" si="0"/>
        <v>0</v>
      </c>
      <c r="I9" s="16" t="s">
        <v>75</v>
      </c>
      <c r="J9" s="17" t="s">
        <v>76</v>
      </c>
    </row>
    <row r="10" spans="1:10" ht="24.95" customHeight="1" x14ac:dyDescent="0.2">
      <c r="A10" s="2" t="s">
        <v>8</v>
      </c>
      <c r="B10" s="7"/>
      <c r="C10" s="7"/>
      <c r="D10" s="22"/>
      <c r="E10" s="22"/>
      <c r="F10" s="22"/>
      <c r="G10" s="24">
        <f t="shared" si="1"/>
        <v>0</v>
      </c>
      <c r="H10" s="25">
        <f t="shared" si="0"/>
        <v>0</v>
      </c>
    </row>
    <row r="11" spans="1:10" ht="24.95" customHeight="1" x14ac:dyDescent="0.2">
      <c r="A11" s="27" t="s">
        <v>63</v>
      </c>
      <c r="B11" s="22">
        <v>0</v>
      </c>
      <c r="C11" s="5">
        <v>93000</v>
      </c>
      <c r="D11" s="23">
        <f>+C11</f>
        <v>93000</v>
      </c>
      <c r="E11" s="22"/>
      <c r="F11" s="22"/>
      <c r="G11" s="24">
        <f t="shared" si="1"/>
        <v>93000</v>
      </c>
      <c r="H11" s="25">
        <f t="shared" si="0"/>
        <v>0</v>
      </c>
    </row>
    <row r="12" spans="1:10" ht="24.95" customHeight="1" x14ac:dyDescent="0.2">
      <c r="A12" s="27" t="s">
        <v>64</v>
      </c>
      <c r="B12" s="7"/>
      <c r="C12" s="7">
        <v>50000</v>
      </c>
      <c r="D12" s="23">
        <f>+C12</f>
        <v>50000</v>
      </c>
      <c r="E12" s="22"/>
      <c r="F12" s="22"/>
      <c r="G12" s="24">
        <f t="shared" si="1"/>
        <v>50000</v>
      </c>
      <c r="H12" s="25">
        <f t="shared" si="0"/>
        <v>0</v>
      </c>
      <c r="I12" s="16" t="s">
        <v>74</v>
      </c>
    </row>
    <row r="13" spans="1:10" ht="24.95" customHeight="1" x14ac:dyDescent="0.2">
      <c r="A13" s="27" t="s">
        <v>65</v>
      </c>
      <c r="B13" s="7">
        <v>47383</v>
      </c>
      <c r="C13" s="7">
        <v>50000</v>
      </c>
      <c r="D13" s="23">
        <f>+C13</f>
        <v>50000</v>
      </c>
      <c r="E13" s="22"/>
      <c r="F13" s="22"/>
      <c r="G13" s="24">
        <f t="shared" si="1"/>
        <v>50000</v>
      </c>
      <c r="H13" s="25">
        <f t="shared" si="0"/>
        <v>0</v>
      </c>
      <c r="I13" s="16" t="s">
        <v>78</v>
      </c>
      <c r="J13" s="17" t="s">
        <v>79</v>
      </c>
    </row>
    <row r="14" spans="1:10" ht="24.95" customHeight="1" x14ac:dyDescent="0.2">
      <c r="A14" s="28" t="s">
        <v>84</v>
      </c>
      <c r="B14" s="7"/>
      <c r="C14" s="7"/>
      <c r="D14" s="22"/>
      <c r="E14" s="23"/>
      <c r="F14" s="23"/>
      <c r="G14" s="24"/>
      <c r="H14" s="25"/>
    </row>
    <row r="15" spans="1:10" s="9" customFormat="1" ht="69" customHeight="1" x14ac:dyDescent="0.2">
      <c r="A15" s="29" t="s">
        <v>66</v>
      </c>
      <c r="B15" s="7">
        <v>93193</v>
      </c>
      <c r="C15" s="7">
        <v>209564</v>
      </c>
      <c r="D15" s="22"/>
      <c r="E15" s="23"/>
      <c r="F15" s="23">
        <f>+C15</f>
        <v>209564</v>
      </c>
      <c r="G15" s="24">
        <f t="shared" ref="G15:G26" si="2">SUM(D15:F15)</f>
        <v>209564</v>
      </c>
      <c r="H15" s="30"/>
      <c r="I15" s="16" t="s">
        <v>72</v>
      </c>
      <c r="J15" s="17" t="s">
        <v>89</v>
      </c>
    </row>
    <row r="16" spans="1:10" ht="51" x14ac:dyDescent="0.2">
      <c r="A16" s="29" t="s">
        <v>9</v>
      </c>
      <c r="B16" s="7">
        <v>350789</v>
      </c>
      <c r="C16" s="7">
        <f>16004 + 250000</f>
        <v>266004</v>
      </c>
      <c r="D16" s="22"/>
      <c r="E16" s="22"/>
      <c r="F16" s="23">
        <f>+C16</f>
        <v>266004</v>
      </c>
      <c r="G16" s="24">
        <f t="shared" si="2"/>
        <v>266004</v>
      </c>
      <c r="H16" s="25">
        <f t="shared" ref="H16:H55" si="3">+C16-G16</f>
        <v>0</v>
      </c>
      <c r="I16" s="16" t="s">
        <v>80</v>
      </c>
    </row>
    <row r="17" spans="1:10" ht="24.95" customHeight="1" x14ac:dyDescent="0.2">
      <c r="A17" s="29" t="s">
        <v>14</v>
      </c>
      <c r="B17" s="7"/>
      <c r="C17" s="7">
        <v>72000</v>
      </c>
      <c r="D17" s="22"/>
      <c r="E17" s="23">
        <f>+C17</f>
        <v>72000</v>
      </c>
      <c r="F17" s="23"/>
      <c r="G17" s="24">
        <f t="shared" si="2"/>
        <v>72000</v>
      </c>
      <c r="H17" s="25">
        <f t="shared" si="3"/>
        <v>0</v>
      </c>
      <c r="I17" s="16" t="s">
        <v>81</v>
      </c>
      <c r="J17" s="17" t="s">
        <v>82</v>
      </c>
    </row>
    <row r="18" spans="1:10" ht="24.95" customHeight="1" x14ac:dyDescent="0.2">
      <c r="A18" s="29" t="s">
        <v>10</v>
      </c>
      <c r="B18" s="7">
        <v>131000</v>
      </c>
      <c r="C18" s="7">
        <f>187200-131000</f>
        <v>56200</v>
      </c>
      <c r="D18" s="22"/>
      <c r="E18" s="23">
        <f>+C18</f>
        <v>56200</v>
      </c>
      <c r="F18" s="23"/>
      <c r="G18" s="24">
        <f t="shared" si="2"/>
        <v>56200</v>
      </c>
      <c r="H18" s="25">
        <f t="shared" si="3"/>
        <v>0</v>
      </c>
    </row>
    <row r="19" spans="1:10" ht="24.95" customHeight="1" x14ac:dyDescent="0.2">
      <c r="A19" s="29" t="s">
        <v>15</v>
      </c>
      <c r="B19" s="7">
        <v>68176</v>
      </c>
      <c r="C19" s="7"/>
      <c r="D19" s="22"/>
      <c r="E19" s="23"/>
      <c r="F19" s="23"/>
      <c r="G19" s="24">
        <f t="shared" si="2"/>
        <v>0</v>
      </c>
      <c r="H19" s="25">
        <f t="shared" si="3"/>
        <v>0</v>
      </c>
    </row>
    <row r="20" spans="1:10" ht="24.95" customHeight="1" x14ac:dyDescent="0.2">
      <c r="A20" s="29" t="s">
        <v>19</v>
      </c>
      <c r="B20" s="7">
        <v>19222</v>
      </c>
      <c r="C20" s="7"/>
      <c r="D20" s="22"/>
      <c r="E20" s="23"/>
      <c r="F20" s="23"/>
      <c r="G20" s="24">
        <f t="shared" si="2"/>
        <v>0</v>
      </c>
      <c r="H20" s="25">
        <f t="shared" si="3"/>
        <v>0</v>
      </c>
    </row>
    <row r="21" spans="1:10" ht="24.95" customHeight="1" x14ac:dyDescent="0.2">
      <c r="A21" s="29" t="s">
        <v>16</v>
      </c>
      <c r="B21" s="7">
        <v>49280</v>
      </c>
      <c r="C21" s="7"/>
      <c r="D21" s="22"/>
      <c r="E21" s="23"/>
      <c r="F21" s="23"/>
      <c r="G21" s="24">
        <f t="shared" si="2"/>
        <v>0</v>
      </c>
      <c r="H21" s="25">
        <f t="shared" si="3"/>
        <v>0</v>
      </c>
    </row>
    <row r="22" spans="1:10" ht="24.95" customHeight="1" x14ac:dyDescent="0.2">
      <c r="A22" s="29" t="s">
        <v>18</v>
      </c>
      <c r="B22" s="7">
        <v>117349</v>
      </c>
      <c r="C22" s="7">
        <v>49131</v>
      </c>
      <c r="D22" s="22"/>
      <c r="E22" s="23">
        <f>+C22</f>
        <v>49131</v>
      </c>
      <c r="F22" s="23"/>
      <c r="G22" s="24">
        <f t="shared" si="2"/>
        <v>49131</v>
      </c>
      <c r="H22" s="25">
        <f t="shared" si="3"/>
        <v>0</v>
      </c>
    </row>
    <row r="23" spans="1:10" ht="24.95" customHeight="1" x14ac:dyDescent="0.2">
      <c r="A23" s="29" t="s">
        <v>60</v>
      </c>
      <c r="B23" s="7"/>
      <c r="C23" s="7">
        <f>25000*1.07283</f>
        <v>26820.75</v>
      </c>
      <c r="D23" s="22"/>
      <c r="E23" s="23">
        <f>+C23</f>
        <v>26820.75</v>
      </c>
      <c r="F23" s="23"/>
      <c r="G23" s="24">
        <f t="shared" si="2"/>
        <v>26820.75</v>
      </c>
      <c r="H23" s="25">
        <f t="shared" si="3"/>
        <v>0</v>
      </c>
      <c r="I23" s="16" t="s">
        <v>70</v>
      </c>
    </row>
    <row r="24" spans="1:10" ht="24.95" customHeight="1" x14ac:dyDescent="0.2">
      <c r="A24" s="29" t="s">
        <v>20</v>
      </c>
      <c r="B24" s="7">
        <v>10970</v>
      </c>
      <c r="C24" s="7"/>
      <c r="D24" s="22"/>
      <c r="E24" s="23"/>
      <c r="F24" s="23"/>
      <c r="G24" s="24">
        <f t="shared" si="2"/>
        <v>0</v>
      </c>
      <c r="H24" s="25">
        <f t="shared" si="3"/>
        <v>0</v>
      </c>
    </row>
    <row r="25" spans="1:10" ht="24.95" customHeight="1" x14ac:dyDescent="0.2">
      <c r="A25" s="29" t="s">
        <v>17</v>
      </c>
      <c r="B25" s="7">
        <v>4950</v>
      </c>
      <c r="C25" s="7">
        <f>15000</f>
        <v>15000</v>
      </c>
      <c r="D25" s="23">
        <f>+C25</f>
        <v>15000</v>
      </c>
      <c r="E25" s="23"/>
      <c r="F25" s="23"/>
      <c r="G25" s="24">
        <f t="shared" si="2"/>
        <v>15000</v>
      </c>
      <c r="H25" s="25">
        <f t="shared" si="3"/>
        <v>0</v>
      </c>
      <c r="I25" s="16" t="s">
        <v>71</v>
      </c>
    </row>
    <row r="26" spans="1:10" ht="24.95" customHeight="1" x14ac:dyDescent="0.2">
      <c r="A26" s="29" t="s">
        <v>11</v>
      </c>
      <c r="B26" s="5">
        <v>3804</v>
      </c>
      <c r="C26" s="5">
        <v>5000</v>
      </c>
      <c r="D26" s="23">
        <f>5000-1900</f>
        <v>3100</v>
      </c>
      <c r="E26" s="22"/>
      <c r="F26" s="23">
        <v>1900</v>
      </c>
      <c r="G26" s="24">
        <f t="shared" si="2"/>
        <v>5000</v>
      </c>
      <c r="H26" s="25">
        <f t="shared" si="3"/>
        <v>0</v>
      </c>
    </row>
    <row r="27" spans="1:10" ht="24.95" customHeight="1" x14ac:dyDescent="0.2">
      <c r="A27" s="12" t="s">
        <v>22</v>
      </c>
      <c r="B27" s="31">
        <f>SUM(B7:B26)</f>
        <v>973116</v>
      </c>
      <c r="C27" s="31">
        <f>SUM(C7:C26)</f>
        <v>961719.75</v>
      </c>
      <c r="D27" s="31">
        <f>SUM(D5:D26)</f>
        <v>275100</v>
      </c>
      <c r="E27" s="31">
        <f>SUM(E5:E26)</f>
        <v>408393.75</v>
      </c>
      <c r="F27" s="31">
        <f>SUM(F5:F26)</f>
        <v>1062528</v>
      </c>
      <c r="G27" s="31">
        <f>SUM(G5:G26)</f>
        <v>1746021.75</v>
      </c>
      <c r="H27" s="25">
        <f t="shared" si="3"/>
        <v>-784302</v>
      </c>
    </row>
    <row r="28" spans="1:10" ht="24.95" customHeight="1" x14ac:dyDescent="0.2">
      <c r="A28" s="9"/>
      <c r="B28" s="5"/>
      <c r="C28" s="5"/>
      <c r="D28" s="22"/>
      <c r="E28" s="22"/>
      <c r="F28" s="22"/>
      <c r="G28" s="22"/>
      <c r="H28" s="25">
        <f t="shared" si="3"/>
        <v>0</v>
      </c>
    </row>
    <row r="29" spans="1:10" ht="24.95" customHeight="1" x14ac:dyDescent="0.2">
      <c r="A29" s="2" t="s">
        <v>54</v>
      </c>
      <c r="B29" s="5"/>
      <c r="C29" s="5"/>
      <c r="D29" s="22"/>
      <c r="E29" s="22"/>
      <c r="F29" s="22"/>
      <c r="G29" s="22"/>
      <c r="H29" s="25">
        <f t="shared" si="3"/>
        <v>0</v>
      </c>
    </row>
    <row r="30" spans="1:10" ht="24.95" customHeight="1" x14ac:dyDescent="0.2">
      <c r="A30" s="9" t="s">
        <v>29</v>
      </c>
      <c r="B30" s="7">
        <v>212136</v>
      </c>
      <c r="C30" s="7">
        <f>560000-338878</f>
        <v>221122</v>
      </c>
      <c r="D30" s="23"/>
      <c r="E30" s="23"/>
      <c r="F30" s="23">
        <f>+C30-D30</f>
        <v>221122</v>
      </c>
      <c r="G30" s="23">
        <f>SUM(D30:F30)</f>
        <v>221122</v>
      </c>
      <c r="H30" s="25">
        <f t="shared" si="3"/>
        <v>0</v>
      </c>
      <c r="I30" s="16" t="s">
        <v>69</v>
      </c>
    </row>
    <row r="31" spans="1:10" ht="24.95" customHeight="1" x14ac:dyDescent="0.2">
      <c r="A31" s="9" t="s">
        <v>30</v>
      </c>
      <c r="B31" s="7"/>
      <c r="C31" s="7"/>
      <c r="D31" s="23"/>
      <c r="E31" s="23"/>
      <c r="F31" s="23"/>
      <c r="G31" s="22"/>
      <c r="H31" s="25">
        <f t="shared" si="3"/>
        <v>0</v>
      </c>
    </row>
    <row r="32" spans="1:10" ht="24.95" customHeight="1" x14ac:dyDescent="0.2">
      <c r="A32" s="9" t="s">
        <v>31</v>
      </c>
      <c r="B32" s="7">
        <v>14529</v>
      </c>
      <c r="C32" s="7"/>
      <c r="D32" s="23"/>
      <c r="E32" s="23">
        <f t="shared" ref="E32:E37" si="4">+C32</f>
        <v>0</v>
      </c>
      <c r="F32" s="23"/>
      <c r="G32" s="23">
        <f t="shared" ref="G32:G54" si="5">SUM(D32:F32)</f>
        <v>0</v>
      </c>
      <c r="H32" s="25">
        <f t="shared" si="3"/>
        <v>0</v>
      </c>
    </row>
    <row r="33" spans="1:13" ht="24.95" customHeight="1" x14ac:dyDescent="0.2">
      <c r="A33" s="9" t="s">
        <v>32</v>
      </c>
      <c r="B33" s="7">
        <v>85577</v>
      </c>
      <c r="C33" s="7">
        <v>7027</v>
      </c>
      <c r="D33" s="23"/>
      <c r="E33" s="23">
        <f t="shared" si="4"/>
        <v>7027</v>
      </c>
      <c r="F33" s="23"/>
      <c r="G33" s="23">
        <f t="shared" si="5"/>
        <v>7027</v>
      </c>
      <c r="H33" s="25">
        <f t="shared" si="3"/>
        <v>0</v>
      </c>
    </row>
    <row r="34" spans="1:13" ht="24.95" customHeight="1" x14ac:dyDescent="0.2">
      <c r="A34" s="9" t="s">
        <v>33</v>
      </c>
      <c r="B34" s="7">
        <v>117379</v>
      </c>
      <c r="C34" s="7">
        <f>49131-16400</f>
        <v>32731</v>
      </c>
      <c r="D34" s="23"/>
      <c r="E34" s="23">
        <f t="shared" si="4"/>
        <v>32731</v>
      </c>
      <c r="F34" s="23"/>
      <c r="G34" s="23">
        <f t="shared" si="5"/>
        <v>32731</v>
      </c>
      <c r="H34" s="25">
        <f t="shared" si="3"/>
        <v>0</v>
      </c>
    </row>
    <row r="35" spans="1:13" ht="24.95" customHeight="1" x14ac:dyDescent="0.2">
      <c r="A35" s="9" t="s">
        <v>34</v>
      </c>
      <c r="B35" s="7">
        <v>20000</v>
      </c>
      <c r="C35" s="7">
        <f>29280-5280</f>
        <v>24000</v>
      </c>
      <c r="D35" s="23"/>
      <c r="E35" s="23">
        <f t="shared" si="4"/>
        <v>24000</v>
      </c>
      <c r="F35" s="23"/>
      <c r="G35" s="23">
        <f t="shared" si="5"/>
        <v>24000</v>
      </c>
      <c r="H35" s="25">
        <f t="shared" si="3"/>
        <v>0</v>
      </c>
    </row>
    <row r="36" spans="1:13" ht="39" customHeight="1" x14ac:dyDescent="0.2">
      <c r="A36" s="9" t="s">
        <v>48</v>
      </c>
      <c r="B36" s="7"/>
      <c r="C36" s="7">
        <v>17042</v>
      </c>
      <c r="D36" s="23"/>
      <c r="E36" s="23">
        <f t="shared" si="4"/>
        <v>17042</v>
      </c>
      <c r="F36" s="23"/>
      <c r="G36" s="23">
        <f t="shared" si="5"/>
        <v>17042</v>
      </c>
      <c r="H36" s="25">
        <f t="shared" si="3"/>
        <v>0</v>
      </c>
      <c r="J36" s="17" t="s">
        <v>94</v>
      </c>
    </row>
    <row r="37" spans="1:13" ht="24.95" customHeight="1" x14ac:dyDescent="0.2">
      <c r="A37" s="9" t="s">
        <v>35</v>
      </c>
      <c r="B37" s="7">
        <v>25815</v>
      </c>
      <c r="C37" s="7">
        <v>6873</v>
      </c>
      <c r="D37" s="23"/>
      <c r="E37" s="23">
        <f t="shared" si="4"/>
        <v>6873</v>
      </c>
      <c r="F37" s="23"/>
      <c r="G37" s="23">
        <f t="shared" si="5"/>
        <v>6873</v>
      </c>
      <c r="H37" s="25">
        <f t="shared" si="3"/>
        <v>0</v>
      </c>
    </row>
    <row r="38" spans="1:13" ht="24.95" customHeight="1" x14ac:dyDescent="0.2">
      <c r="A38" s="9" t="s">
        <v>36</v>
      </c>
      <c r="B38" s="7">
        <v>27915</v>
      </c>
      <c r="C38" s="7">
        <f>322874 + 16004+250000</f>
        <v>588878</v>
      </c>
      <c r="D38" s="23"/>
      <c r="E38" s="23"/>
      <c r="F38" s="23">
        <f>+C38</f>
        <v>588878</v>
      </c>
      <c r="G38" s="23">
        <f t="shared" si="5"/>
        <v>588878</v>
      </c>
      <c r="H38" s="25">
        <f t="shared" si="3"/>
        <v>0</v>
      </c>
    </row>
    <row r="39" spans="1:13" ht="24.95" customHeight="1" x14ac:dyDescent="0.2">
      <c r="A39" s="9" t="s">
        <v>61</v>
      </c>
      <c r="B39" s="7"/>
      <c r="C39" s="7">
        <v>26821</v>
      </c>
      <c r="D39" s="23"/>
      <c r="E39" s="23">
        <v>26821</v>
      </c>
      <c r="F39" s="23"/>
      <c r="G39" s="23">
        <f t="shared" si="5"/>
        <v>26821</v>
      </c>
      <c r="H39" s="25">
        <f t="shared" si="3"/>
        <v>0</v>
      </c>
    </row>
    <row r="40" spans="1:13" ht="24.95" customHeight="1" x14ac:dyDescent="0.2">
      <c r="A40" s="9" t="s">
        <v>37</v>
      </c>
      <c r="B40" s="7">
        <v>10016</v>
      </c>
      <c r="C40" s="7"/>
      <c r="D40" s="23"/>
      <c r="E40" s="23">
        <f>+C40</f>
        <v>0</v>
      </c>
      <c r="F40" s="23"/>
      <c r="G40" s="23">
        <f t="shared" si="5"/>
        <v>0</v>
      </c>
      <c r="H40" s="25">
        <f t="shared" si="3"/>
        <v>0</v>
      </c>
    </row>
    <row r="41" spans="1:13" ht="24.95" customHeight="1" x14ac:dyDescent="0.2">
      <c r="A41" s="29" t="s">
        <v>49</v>
      </c>
      <c r="B41" s="7"/>
      <c r="C41" s="7">
        <f>187200+34700</f>
        <v>221900</v>
      </c>
      <c r="D41" s="22"/>
      <c r="E41" s="23">
        <f>+C41</f>
        <v>221900</v>
      </c>
      <c r="F41" s="23"/>
      <c r="G41" s="23">
        <f t="shared" si="5"/>
        <v>221900</v>
      </c>
      <c r="H41" s="25">
        <f t="shared" si="3"/>
        <v>0</v>
      </c>
      <c r="M41" s="15" t="s">
        <v>7</v>
      </c>
    </row>
    <row r="42" spans="1:13" ht="24.95" customHeight="1" x14ac:dyDescent="0.2">
      <c r="A42" s="9" t="s">
        <v>58</v>
      </c>
      <c r="B42" s="7"/>
      <c r="C42" s="7">
        <v>72000</v>
      </c>
      <c r="D42" s="22"/>
      <c r="E42" s="23">
        <f>+C42</f>
        <v>72000</v>
      </c>
      <c r="F42" s="23"/>
      <c r="G42" s="23">
        <f t="shared" si="5"/>
        <v>72000</v>
      </c>
      <c r="H42" s="25">
        <f t="shared" si="3"/>
        <v>0</v>
      </c>
    </row>
    <row r="43" spans="1:13" ht="24.95" customHeight="1" x14ac:dyDescent="0.2">
      <c r="A43" s="9" t="s">
        <v>51</v>
      </c>
      <c r="B43" s="7">
        <v>44603</v>
      </c>
      <c r="C43" s="7">
        <f>22000+15000+6800</f>
        <v>43800</v>
      </c>
      <c r="D43" s="23">
        <f>+C43</f>
        <v>43800</v>
      </c>
      <c r="E43" s="22"/>
      <c r="F43" s="22"/>
      <c r="G43" s="23">
        <f t="shared" si="5"/>
        <v>43800</v>
      </c>
      <c r="H43" s="25">
        <f t="shared" si="3"/>
        <v>0</v>
      </c>
      <c r="I43" s="16" t="s">
        <v>68</v>
      </c>
    </row>
    <row r="44" spans="1:13" ht="24.95" customHeight="1" x14ac:dyDescent="0.2">
      <c r="A44" s="9" t="s">
        <v>52</v>
      </c>
      <c r="B44" s="7"/>
      <c r="C44" s="7">
        <f>37500+10000</f>
        <v>47500</v>
      </c>
      <c r="D44" s="23">
        <f t="shared" ref="D44:D49" si="6">+C44</f>
        <v>47500</v>
      </c>
      <c r="E44" s="22"/>
      <c r="F44" s="22"/>
      <c r="G44" s="23">
        <f t="shared" si="5"/>
        <v>47500</v>
      </c>
      <c r="H44" s="25">
        <f t="shared" si="3"/>
        <v>0</v>
      </c>
    </row>
    <row r="45" spans="1:13" ht="24.95" customHeight="1" x14ac:dyDescent="0.2">
      <c r="A45" s="9" t="s">
        <v>1</v>
      </c>
      <c r="B45" s="5">
        <v>46893</v>
      </c>
      <c r="C45" s="5">
        <v>50000</v>
      </c>
      <c r="D45" s="23">
        <f t="shared" si="6"/>
        <v>50000</v>
      </c>
      <c r="E45" s="22"/>
      <c r="F45" s="22"/>
      <c r="G45" s="23">
        <f t="shared" si="5"/>
        <v>50000</v>
      </c>
      <c r="H45" s="25">
        <f t="shared" si="3"/>
        <v>0</v>
      </c>
    </row>
    <row r="46" spans="1:13" ht="24.95" customHeight="1" x14ac:dyDescent="0.2">
      <c r="A46" s="9" t="s">
        <v>26</v>
      </c>
      <c r="B46" s="5">
        <v>13859</v>
      </c>
      <c r="C46" s="5">
        <v>11000</v>
      </c>
      <c r="D46" s="23">
        <f t="shared" si="6"/>
        <v>11000</v>
      </c>
      <c r="E46" s="22"/>
      <c r="F46" s="22"/>
      <c r="G46" s="23">
        <f t="shared" si="5"/>
        <v>11000</v>
      </c>
      <c r="H46" s="25">
        <f t="shared" si="3"/>
        <v>0</v>
      </c>
    </row>
    <row r="47" spans="1:13" ht="24.95" customHeight="1" x14ac:dyDescent="0.2">
      <c r="A47" s="9" t="s">
        <v>2</v>
      </c>
      <c r="B47" s="5">
        <v>771</v>
      </c>
      <c r="C47" s="5">
        <v>800</v>
      </c>
      <c r="D47" s="23">
        <f t="shared" si="6"/>
        <v>800</v>
      </c>
      <c r="E47" s="22"/>
      <c r="F47" s="22"/>
      <c r="G47" s="23">
        <f t="shared" si="5"/>
        <v>800</v>
      </c>
      <c r="H47" s="25">
        <f t="shared" si="3"/>
        <v>0</v>
      </c>
    </row>
    <row r="48" spans="1:13" ht="24.95" customHeight="1" x14ac:dyDescent="0.2">
      <c r="A48" s="9" t="s">
        <v>25</v>
      </c>
      <c r="B48" s="5">
        <v>6820</v>
      </c>
      <c r="C48" s="5">
        <v>15000</v>
      </c>
      <c r="D48" s="23">
        <f t="shared" si="6"/>
        <v>15000</v>
      </c>
      <c r="E48" s="22"/>
      <c r="F48" s="22"/>
      <c r="G48" s="23">
        <f t="shared" si="5"/>
        <v>15000</v>
      </c>
      <c r="H48" s="25">
        <f t="shared" si="3"/>
        <v>0</v>
      </c>
    </row>
    <row r="49" spans="1:10" ht="24.95" customHeight="1" x14ac:dyDescent="0.2">
      <c r="A49" s="9" t="s">
        <v>24</v>
      </c>
      <c r="B49" s="5">
        <v>18290</v>
      </c>
      <c r="C49" s="5">
        <v>35000</v>
      </c>
      <c r="D49" s="23">
        <f t="shared" si="6"/>
        <v>35000</v>
      </c>
      <c r="E49" s="22"/>
      <c r="F49" s="22"/>
      <c r="G49" s="23">
        <f t="shared" si="5"/>
        <v>35000</v>
      </c>
      <c r="H49" s="25">
        <f t="shared" si="3"/>
        <v>0</v>
      </c>
    </row>
    <row r="50" spans="1:10" ht="24.95" customHeight="1" x14ac:dyDescent="0.2">
      <c r="A50" s="9" t="s">
        <v>23</v>
      </c>
      <c r="B50" s="6">
        <v>66409</v>
      </c>
      <c r="C50" s="6">
        <v>81000</v>
      </c>
      <c r="D50" s="23">
        <v>64000</v>
      </c>
      <c r="E50" s="22"/>
      <c r="F50" s="23">
        <v>25000</v>
      </c>
      <c r="G50" s="23">
        <f t="shared" si="5"/>
        <v>89000</v>
      </c>
      <c r="H50" s="25">
        <f t="shared" si="3"/>
        <v>-8000</v>
      </c>
      <c r="I50" s="16" t="s">
        <v>67</v>
      </c>
    </row>
    <row r="51" spans="1:10" ht="24.95" customHeight="1" x14ac:dyDescent="0.2">
      <c r="A51" s="9" t="s">
        <v>27</v>
      </c>
      <c r="B51" s="5">
        <v>2663</v>
      </c>
      <c r="C51" s="5">
        <v>3000</v>
      </c>
      <c r="D51" s="23">
        <f>+C51</f>
        <v>3000</v>
      </c>
      <c r="E51" s="22"/>
      <c r="F51" s="22"/>
      <c r="G51" s="23">
        <f t="shared" si="5"/>
        <v>3000</v>
      </c>
      <c r="H51" s="25">
        <f t="shared" si="3"/>
        <v>0</v>
      </c>
    </row>
    <row r="52" spans="1:10" ht="24.95" customHeight="1" x14ac:dyDescent="0.2">
      <c r="A52" s="9" t="s">
        <v>28</v>
      </c>
      <c r="B52" s="5">
        <v>6627</v>
      </c>
      <c r="C52" s="5"/>
      <c r="D52" s="23"/>
      <c r="E52" s="22"/>
      <c r="F52" s="22"/>
      <c r="G52" s="23">
        <f t="shared" si="5"/>
        <v>0</v>
      </c>
      <c r="H52" s="25">
        <f t="shared" si="3"/>
        <v>0</v>
      </c>
    </row>
    <row r="53" spans="1:10" ht="24.95" customHeight="1" x14ac:dyDescent="0.2">
      <c r="A53" s="9" t="s">
        <v>40</v>
      </c>
      <c r="B53" s="5">
        <v>35580</v>
      </c>
      <c r="C53" s="5"/>
      <c r="D53" s="23"/>
      <c r="E53" s="22"/>
      <c r="F53" s="22"/>
      <c r="G53" s="23">
        <f t="shared" si="5"/>
        <v>0</v>
      </c>
      <c r="H53" s="25">
        <f t="shared" si="3"/>
        <v>0</v>
      </c>
    </row>
    <row r="54" spans="1:10" ht="24.95" customHeight="1" x14ac:dyDescent="0.2">
      <c r="A54" s="9" t="s">
        <v>6</v>
      </c>
      <c r="B54" s="6"/>
      <c r="C54" s="6">
        <v>5000</v>
      </c>
      <c r="D54" s="23">
        <f>+C54</f>
        <v>5000</v>
      </c>
      <c r="E54" s="22"/>
      <c r="F54" s="22"/>
      <c r="G54" s="23">
        <f t="shared" si="5"/>
        <v>5000</v>
      </c>
      <c r="H54" s="25">
        <f t="shared" si="3"/>
        <v>0</v>
      </c>
    </row>
    <row r="55" spans="1:10" ht="24.95" customHeight="1" x14ac:dyDescent="0.2">
      <c r="A55" s="12" t="s">
        <v>38</v>
      </c>
      <c r="B55" s="6">
        <f t="shared" ref="B55:G55" si="7">SUM(B30:B54)</f>
        <v>755882</v>
      </c>
      <c r="C55" s="6">
        <f t="shared" si="7"/>
        <v>1510494</v>
      </c>
      <c r="D55" s="6">
        <f t="shared" si="7"/>
        <v>275100</v>
      </c>
      <c r="E55" s="6">
        <f t="shared" si="7"/>
        <v>408394</v>
      </c>
      <c r="F55" s="6">
        <f t="shared" si="7"/>
        <v>835000</v>
      </c>
      <c r="G55" s="6">
        <f t="shared" si="7"/>
        <v>1518494</v>
      </c>
      <c r="H55" s="25">
        <f t="shared" si="3"/>
        <v>-8000</v>
      </c>
    </row>
    <row r="56" spans="1:10" ht="54" customHeight="1" x14ac:dyDescent="0.2">
      <c r="A56" s="9" t="s">
        <v>39</v>
      </c>
      <c r="B56" s="6">
        <f t="shared" ref="B56:G56" si="8">+B27-B55</f>
        <v>217234</v>
      </c>
      <c r="C56" s="6">
        <f t="shared" si="8"/>
        <v>-548774.25</v>
      </c>
      <c r="D56" s="23">
        <f t="shared" si="8"/>
        <v>0</v>
      </c>
      <c r="E56" s="23">
        <f t="shared" si="8"/>
        <v>-0.25</v>
      </c>
      <c r="F56" s="23">
        <f t="shared" si="8"/>
        <v>227528</v>
      </c>
      <c r="G56" s="23">
        <f t="shared" si="8"/>
        <v>227527.75</v>
      </c>
      <c r="J56" s="17" t="s">
        <v>90</v>
      </c>
    </row>
    <row r="57" spans="1:10" ht="24.95" customHeight="1" x14ac:dyDescent="0.2">
      <c r="A57" s="8" t="s">
        <v>5</v>
      </c>
      <c r="B57" s="6">
        <f>+B5+B56</f>
        <v>784302</v>
      </c>
      <c r="C57" s="7">
        <f>+C5+C56</f>
        <v>235527.75</v>
      </c>
      <c r="D57" s="22"/>
      <c r="E57" s="22"/>
      <c r="F57" s="22"/>
      <c r="G57" s="22"/>
    </row>
    <row r="58" spans="1:10" ht="24.95" customHeight="1" x14ac:dyDescent="0.2">
      <c r="A58" s="9" t="s">
        <v>41</v>
      </c>
      <c r="B58" s="22"/>
      <c r="C58" s="22"/>
      <c r="D58" s="22"/>
      <c r="E58" s="22"/>
      <c r="F58" s="22"/>
      <c r="G58" s="22"/>
    </row>
    <row r="59" spans="1:10" ht="24.95" customHeight="1" x14ac:dyDescent="0.2">
      <c r="A59" s="27" t="s">
        <v>0</v>
      </c>
      <c r="B59" s="23">
        <v>6873</v>
      </c>
      <c r="C59" s="22" t="s">
        <v>62</v>
      </c>
      <c r="D59" s="22"/>
      <c r="E59" s="22"/>
      <c r="F59" s="22"/>
      <c r="G59" s="22"/>
    </row>
    <row r="60" spans="1:10" ht="24.95" customHeight="1" x14ac:dyDescent="0.2">
      <c r="A60" s="27" t="s">
        <v>46</v>
      </c>
      <c r="B60" s="23">
        <v>17042</v>
      </c>
      <c r="C60" s="22" t="s">
        <v>62</v>
      </c>
      <c r="D60" s="22"/>
      <c r="E60" s="22"/>
      <c r="F60" s="22"/>
      <c r="G60" s="22"/>
    </row>
    <row r="61" spans="1:10" ht="24.95" customHeight="1" x14ac:dyDescent="0.2">
      <c r="A61" s="27" t="s">
        <v>42</v>
      </c>
      <c r="B61" s="23">
        <v>7027</v>
      </c>
      <c r="C61" s="22" t="s">
        <v>62</v>
      </c>
      <c r="D61" s="22"/>
      <c r="E61" s="22"/>
      <c r="F61" s="22"/>
      <c r="G61" s="22"/>
    </row>
    <row r="62" spans="1:10" ht="24.95" customHeight="1" x14ac:dyDescent="0.2">
      <c r="A62" s="27" t="s">
        <v>44</v>
      </c>
      <c r="B62" s="23">
        <v>131000</v>
      </c>
      <c r="C62" s="22" t="s">
        <v>62</v>
      </c>
      <c r="D62" s="22"/>
      <c r="E62" s="22"/>
      <c r="F62" s="22"/>
      <c r="G62" s="22"/>
    </row>
    <row r="63" spans="1:10" ht="24.95" customHeight="1" x14ac:dyDescent="0.2">
      <c r="A63" s="27" t="s">
        <v>45</v>
      </c>
      <c r="B63" s="23">
        <v>29280</v>
      </c>
      <c r="C63" s="22" t="s">
        <v>62</v>
      </c>
      <c r="D63" s="22"/>
      <c r="E63" s="22"/>
      <c r="F63" s="22"/>
      <c r="G63" s="22"/>
    </row>
    <row r="64" spans="1:10" ht="24.95" customHeight="1" x14ac:dyDescent="0.2">
      <c r="A64" s="27" t="s">
        <v>43</v>
      </c>
      <c r="B64" s="23">
        <v>322874</v>
      </c>
      <c r="C64" s="22" t="s">
        <v>62</v>
      </c>
      <c r="D64" s="22"/>
      <c r="E64" s="22"/>
      <c r="F64" s="22"/>
      <c r="G64" s="22"/>
    </row>
    <row r="65" spans="1:9" ht="24.95" customHeight="1" x14ac:dyDescent="0.2">
      <c r="A65" s="27" t="s">
        <v>47</v>
      </c>
      <c r="B65" s="32">
        <f>+B57-SUM(B59:B64)</f>
        <v>270206</v>
      </c>
      <c r="C65" s="22"/>
      <c r="D65" s="22"/>
      <c r="E65" s="22"/>
      <c r="F65" s="22"/>
      <c r="G65" s="22"/>
    </row>
    <row r="66" spans="1:9" ht="24.95" customHeight="1" x14ac:dyDescent="0.2">
      <c r="A66" s="9"/>
      <c r="B66" s="33"/>
    </row>
    <row r="67" spans="1:9" ht="24.95" customHeight="1" x14ac:dyDescent="0.2">
      <c r="A67" s="9"/>
      <c r="I67" s="34" t="s">
        <v>83</v>
      </c>
    </row>
    <row r="68" spans="1:9" ht="24.95" customHeight="1" x14ac:dyDescent="0.2">
      <c r="A68" s="9"/>
    </row>
    <row r="69" spans="1:9" ht="24.95" customHeight="1" x14ac:dyDescent="0.2">
      <c r="A69" s="9"/>
    </row>
    <row r="70" spans="1:9" ht="24.95" customHeight="1" x14ac:dyDescent="0.2">
      <c r="A70" s="9"/>
    </row>
    <row r="72" spans="1:9" ht="24.95" customHeight="1" x14ac:dyDescent="0.2">
      <c r="A72" s="22"/>
      <c r="B72" s="22"/>
      <c r="C72" s="22"/>
    </row>
    <row r="74" spans="1:9" ht="24.95" customHeight="1" x14ac:dyDescent="0.2">
      <c r="A74" s="9"/>
      <c r="B74" s="9"/>
      <c r="C74" s="9"/>
    </row>
    <row r="75" spans="1:9" ht="24.95" customHeight="1" x14ac:dyDescent="0.2">
      <c r="A75" s="9"/>
      <c r="B75" s="9"/>
      <c r="C75" s="9"/>
    </row>
    <row r="76" spans="1:9" ht="24.95" customHeight="1" x14ac:dyDescent="0.2">
      <c r="A76" s="8"/>
      <c r="B76" s="9"/>
      <c r="C76" s="9"/>
    </row>
    <row r="77" spans="1:9" ht="24.95" customHeight="1" x14ac:dyDescent="0.2">
      <c r="A77" s="9"/>
      <c r="B77" s="9"/>
      <c r="C77" s="9"/>
    </row>
    <row r="78" spans="1:9" ht="24.95" customHeight="1" x14ac:dyDescent="0.2">
      <c r="A78" s="10"/>
      <c r="B78" s="11"/>
      <c r="C78" s="9"/>
    </row>
    <row r="79" spans="1:9" ht="24.95" customHeight="1" x14ac:dyDescent="0.2">
      <c r="A79" s="10"/>
      <c r="B79" s="10"/>
      <c r="C79" s="9"/>
    </row>
    <row r="80" spans="1:9" ht="24.95" customHeight="1" x14ac:dyDescent="0.2">
      <c r="A80" s="8"/>
      <c r="B80" s="1"/>
      <c r="C80" s="9"/>
    </row>
    <row r="81" spans="1:3" ht="24.95" customHeight="1" x14ac:dyDescent="0.2">
      <c r="A81" s="2"/>
      <c r="B81" s="1"/>
      <c r="C81" s="9"/>
    </row>
    <row r="82" spans="1:3" ht="24.95" customHeight="1" x14ac:dyDescent="0.2">
      <c r="A82" s="9"/>
      <c r="B82" s="1"/>
      <c r="C82" s="9"/>
    </row>
    <row r="83" spans="1:3" ht="24.95" customHeight="1" x14ac:dyDescent="0.2">
      <c r="A83" s="9"/>
      <c r="B83" s="1"/>
      <c r="C83" s="9"/>
    </row>
    <row r="84" spans="1:3" ht="24.95" customHeight="1" x14ac:dyDescent="0.2">
      <c r="A84" s="9"/>
      <c r="B84" s="1"/>
      <c r="C84" s="9"/>
    </row>
    <row r="85" spans="1:3" ht="24.95" customHeight="1" x14ac:dyDescent="0.2">
      <c r="A85" s="9"/>
      <c r="B85" s="1"/>
      <c r="C85" s="9"/>
    </row>
    <row r="86" spans="1:3" ht="24.95" customHeight="1" x14ac:dyDescent="0.2">
      <c r="A86" s="9"/>
      <c r="B86" s="3"/>
      <c r="C86" s="9"/>
    </row>
    <row r="87" spans="1:3" ht="24.95" customHeight="1" x14ac:dyDescent="0.2">
      <c r="A87" s="9"/>
      <c r="B87" s="4"/>
      <c r="C87" s="9"/>
    </row>
    <row r="88" spans="1:3" ht="24.95" customHeight="1" x14ac:dyDescent="0.2">
      <c r="A88" s="9"/>
      <c r="B88" s="4"/>
      <c r="C88" s="9"/>
    </row>
    <row r="89" spans="1:3" ht="24.95" customHeight="1" x14ac:dyDescent="0.2">
      <c r="A89" s="12"/>
      <c r="B89" s="13"/>
      <c r="C89" s="9"/>
    </row>
    <row r="90" spans="1:3" ht="24.95" customHeight="1" x14ac:dyDescent="0.2">
      <c r="A90" s="9"/>
      <c r="B90" s="1"/>
      <c r="C90" s="1"/>
    </row>
    <row r="91" spans="1:3" ht="24.95" customHeight="1" x14ac:dyDescent="0.2">
      <c r="A91" s="2"/>
      <c r="B91" s="1"/>
      <c r="C91" s="9"/>
    </row>
    <row r="92" spans="1:3" ht="24.95" customHeight="1" x14ac:dyDescent="0.2">
      <c r="A92" s="9"/>
      <c r="B92" s="1"/>
      <c r="C92" s="9"/>
    </row>
    <row r="93" spans="1:3" ht="24.95" customHeight="1" x14ac:dyDescent="0.2">
      <c r="A93" s="9"/>
      <c r="B93" s="1"/>
      <c r="C93" s="9"/>
    </row>
    <row r="94" spans="1:3" ht="24.95" customHeight="1" x14ac:dyDescent="0.2">
      <c r="A94" s="9"/>
      <c r="B94" s="1"/>
      <c r="C94" s="9"/>
    </row>
    <row r="95" spans="1:3" ht="24.95" customHeight="1" x14ac:dyDescent="0.2">
      <c r="A95" s="9"/>
      <c r="B95" s="1"/>
      <c r="C95" s="9"/>
    </row>
    <row r="96" spans="1:3" ht="24.95" customHeight="1" x14ac:dyDescent="0.2">
      <c r="A96" s="9"/>
      <c r="B96" s="1"/>
      <c r="C96" s="9"/>
    </row>
    <row r="97" spans="1:3" ht="24.95" customHeight="1" x14ac:dyDescent="0.2">
      <c r="A97" s="9"/>
      <c r="B97" s="1"/>
      <c r="C97" s="9"/>
    </row>
    <row r="98" spans="1:3" ht="24.95" customHeight="1" x14ac:dyDescent="0.2">
      <c r="A98" s="9"/>
      <c r="B98" s="1"/>
      <c r="C98" s="9"/>
    </row>
    <row r="99" spans="1:3" ht="24.95" customHeight="1" x14ac:dyDescent="0.2">
      <c r="A99" s="9"/>
      <c r="B99" s="1"/>
      <c r="C99" s="9"/>
    </row>
    <row r="100" spans="1:3" ht="24.95" customHeight="1" x14ac:dyDescent="0.2">
      <c r="A100" s="9"/>
      <c r="B100" s="1"/>
      <c r="C100" s="9"/>
    </row>
    <row r="101" spans="1:3" ht="24.95" customHeight="1" x14ac:dyDescent="0.2">
      <c r="A101" s="9"/>
      <c r="B101" s="1"/>
      <c r="C101" s="9"/>
    </row>
    <row r="102" spans="1:3" ht="24.95" customHeight="1" x14ac:dyDescent="0.2">
      <c r="A102" s="9"/>
      <c r="B102" s="3"/>
      <c r="C102" s="9"/>
    </row>
    <row r="103" spans="1:3" ht="24.95" customHeight="1" x14ac:dyDescent="0.2">
      <c r="A103" s="12"/>
      <c r="B103" s="3"/>
      <c r="C103" s="9"/>
    </row>
    <row r="104" spans="1:3" ht="24.95" customHeight="1" x14ac:dyDescent="0.2">
      <c r="A104" s="9"/>
      <c r="B104" s="3"/>
      <c r="C104" s="9"/>
    </row>
    <row r="105" spans="1:3" ht="24.95" customHeight="1" x14ac:dyDescent="0.2">
      <c r="A105" s="8"/>
      <c r="B105" s="3"/>
      <c r="C105" s="9"/>
    </row>
    <row r="106" spans="1:3" ht="24.95" customHeight="1" x14ac:dyDescent="0.2">
      <c r="A106" s="9"/>
      <c r="B106" s="9"/>
      <c r="C106" s="9"/>
    </row>
  </sheetData>
  <phoneticPr fontId="4" type="noConversion"/>
  <hyperlinks>
    <hyperlink ref="B65" r:id="rId1" display="=+C57-@sum(C59:C64)"/>
  </hyperlinks>
  <pageMargins left="0.70866141732283472" right="0.70866141732283472" top="0.74803149606299213" bottom="0.74803149606299213" header="0.31496062992125984" footer="0.31496062992125984"/>
  <pageSetup scale="60" fitToHeight="2" orientation="landscape" horizontalDpi="200" verticalDpi="200" r:id="rId2"/>
  <rowBreaks count="1" manualBreakCount="1">
    <brk id="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zoomScale="80" zoomScaleNormal="80" workbookViewId="0">
      <selection activeCell="A43" sqref="A1:XFD1048576"/>
    </sheetView>
  </sheetViews>
  <sheetFormatPr defaultColWidth="9.140625" defaultRowHeight="12.75" x14ac:dyDescent="0.2"/>
  <cols>
    <col min="1" max="1" width="48.42578125" style="36" customWidth="1"/>
    <col min="2" max="2" width="18" style="36" customWidth="1"/>
    <col min="3" max="3" width="17.5703125" style="36" customWidth="1"/>
    <col min="4" max="4" width="18" style="36" customWidth="1"/>
    <col min="5" max="5" width="17.42578125" style="36" customWidth="1"/>
    <col min="6" max="6" width="13.7109375" style="36" customWidth="1"/>
    <col min="7" max="7" width="13.140625" style="36" customWidth="1"/>
    <col min="8" max="8" width="14.140625" style="36" customWidth="1"/>
    <col min="9" max="9" width="9.85546875" style="36" customWidth="1"/>
    <col min="10" max="10" width="68.140625" style="37" customWidth="1"/>
    <col min="11" max="11" width="77.5703125" style="38" customWidth="1"/>
    <col min="12" max="12" width="57.7109375" style="36" customWidth="1"/>
    <col min="13" max="16384" width="9.140625" style="36"/>
  </cols>
  <sheetData>
    <row r="1" spans="1:12" ht="34.5" customHeight="1" x14ac:dyDescent="0.2">
      <c r="A1" s="35" t="s">
        <v>85</v>
      </c>
      <c r="F1" s="36" t="s">
        <v>7</v>
      </c>
      <c r="K1" s="38" t="s">
        <v>101</v>
      </c>
      <c r="L1" s="149" t="s">
        <v>127</v>
      </c>
    </row>
    <row r="2" spans="1:12" s="40" customFormat="1" ht="23.25" customHeight="1" x14ac:dyDescent="0.2">
      <c r="A2" s="39"/>
      <c r="B2" s="420">
        <v>2014</v>
      </c>
      <c r="C2" s="421"/>
      <c r="D2" s="422"/>
      <c r="E2" s="420">
        <v>2015</v>
      </c>
      <c r="F2" s="421"/>
      <c r="G2" s="421"/>
      <c r="H2" s="421"/>
      <c r="J2" s="41"/>
      <c r="K2" s="42"/>
    </row>
    <row r="3" spans="1:12" s="40" customFormat="1" ht="45" customHeight="1" x14ac:dyDescent="0.2">
      <c r="A3" s="39"/>
      <c r="B3" s="43" t="s">
        <v>91</v>
      </c>
      <c r="C3" s="39" t="s">
        <v>96</v>
      </c>
      <c r="D3" s="44" t="s">
        <v>92</v>
      </c>
      <c r="E3" s="153" t="s">
        <v>132</v>
      </c>
      <c r="F3" s="39"/>
      <c r="G3" s="45"/>
      <c r="H3" s="45"/>
      <c r="J3" s="41"/>
      <c r="K3" s="42"/>
    </row>
    <row r="4" spans="1:12" s="173" customFormat="1" ht="64.5" customHeight="1" x14ac:dyDescent="0.2">
      <c r="A4" s="46" t="s">
        <v>4</v>
      </c>
      <c r="B4" s="165">
        <f>623514-46446-10000</f>
        <v>567068</v>
      </c>
      <c r="C4" s="166">
        <v>279820</v>
      </c>
      <c r="D4" s="167">
        <f>B4-C4</f>
        <v>287248</v>
      </c>
      <c r="E4" s="168">
        <f>+B63</f>
        <v>784302</v>
      </c>
      <c r="F4" s="169"/>
      <c r="G4" s="170"/>
      <c r="H4" s="170"/>
      <c r="I4" s="114"/>
      <c r="J4" s="171"/>
      <c r="K4" s="172" t="s">
        <v>108</v>
      </c>
      <c r="L4" s="171" t="s">
        <v>123</v>
      </c>
    </row>
    <row r="5" spans="1:12" s="40" customFormat="1" ht="27" customHeight="1" x14ac:dyDescent="0.2">
      <c r="A5" s="128"/>
      <c r="B5" s="420">
        <v>2014</v>
      </c>
      <c r="C5" s="421"/>
      <c r="D5" s="422"/>
      <c r="E5" s="420">
        <v>2015</v>
      </c>
      <c r="F5" s="421"/>
      <c r="G5" s="421"/>
      <c r="H5" s="421"/>
      <c r="I5" s="156"/>
      <c r="J5" s="41"/>
      <c r="K5" s="42"/>
      <c r="L5" s="157"/>
    </row>
    <row r="6" spans="1:12" s="40" customFormat="1" ht="36" customHeight="1" x14ac:dyDescent="0.2">
      <c r="A6" s="128"/>
      <c r="B6" s="43"/>
      <c r="C6" s="39"/>
      <c r="D6" s="44"/>
      <c r="E6" s="153" t="s">
        <v>133</v>
      </c>
      <c r="F6" s="423" t="s">
        <v>134</v>
      </c>
      <c r="G6" s="423"/>
      <c r="H6" s="423"/>
      <c r="I6" s="156"/>
      <c r="J6" s="41"/>
      <c r="K6" s="42"/>
      <c r="L6" s="157"/>
    </row>
    <row r="7" spans="1:12" s="40" customFormat="1" ht="43.5" customHeight="1" x14ac:dyDescent="0.2">
      <c r="A7" s="128"/>
      <c r="B7" s="43" t="s">
        <v>91</v>
      </c>
      <c r="C7" s="39" t="s">
        <v>96</v>
      </c>
      <c r="D7" s="44" t="s">
        <v>92</v>
      </c>
      <c r="E7" s="153"/>
      <c r="F7" s="39" t="s">
        <v>12</v>
      </c>
      <c r="G7" s="45" t="s">
        <v>59</v>
      </c>
      <c r="H7" s="45" t="s">
        <v>53</v>
      </c>
      <c r="I7" s="156"/>
      <c r="J7" s="41"/>
      <c r="K7" s="42"/>
      <c r="L7" s="157"/>
    </row>
    <row r="8" spans="1:12" ht="38.25" customHeight="1" x14ac:dyDescent="0.2">
      <c r="A8" s="48" t="s">
        <v>109</v>
      </c>
      <c r="B8" s="49"/>
      <c r="C8" s="50"/>
      <c r="D8" s="51"/>
      <c r="E8" s="49"/>
      <c r="F8" s="52"/>
      <c r="G8" s="52"/>
      <c r="H8" s="52"/>
      <c r="I8" s="47"/>
    </row>
    <row r="9" spans="1:12" ht="59.45" customHeight="1" x14ac:dyDescent="0.2">
      <c r="A9" s="53" t="s">
        <v>50</v>
      </c>
      <c r="B9" s="54"/>
      <c r="C9" s="55"/>
      <c r="D9" s="56"/>
      <c r="E9" s="54">
        <v>5000</v>
      </c>
      <c r="F9" s="57"/>
      <c r="G9" s="58"/>
      <c r="H9" s="57">
        <v>5000</v>
      </c>
      <c r="I9" s="47"/>
      <c r="J9" s="37" t="s">
        <v>75</v>
      </c>
      <c r="K9" s="38" t="s">
        <v>76</v>
      </c>
      <c r="L9" s="149" t="s">
        <v>115</v>
      </c>
    </row>
    <row r="10" spans="1:12" ht="24.95" customHeight="1" x14ac:dyDescent="0.2">
      <c r="A10" s="53" t="s">
        <v>17</v>
      </c>
      <c r="B10" s="59">
        <v>4950</v>
      </c>
      <c r="C10" s="73">
        <v>4950</v>
      </c>
      <c r="D10" s="61"/>
      <c r="E10" s="59">
        <f>15000</f>
        <v>15000</v>
      </c>
      <c r="F10" s="57">
        <f>+E10</f>
        <v>15000</v>
      </c>
      <c r="G10" s="57"/>
      <c r="H10" s="57"/>
      <c r="I10" s="47"/>
      <c r="J10" s="149" t="s">
        <v>116</v>
      </c>
      <c r="K10" s="38" t="s">
        <v>98</v>
      </c>
      <c r="L10" s="37" t="s">
        <v>114</v>
      </c>
    </row>
    <row r="11" spans="1:12" ht="24.95" customHeight="1" x14ac:dyDescent="0.2">
      <c r="A11" s="53" t="s">
        <v>11</v>
      </c>
      <c r="B11" s="62">
        <v>3804</v>
      </c>
      <c r="C11" s="65">
        <v>3804</v>
      </c>
      <c r="D11" s="63"/>
      <c r="E11" s="62">
        <v>5000</v>
      </c>
      <c r="F11" s="57">
        <f>5000-1900</f>
        <v>3100</v>
      </c>
      <c r="G11" s="58"/>
      <c r="H11" s="57">
        <v>1900</v>
      </c>
      <c r="I11" s="47"/>
    </row>
    <row r="12" spans="1:12" ht="24.95" customHeight="1" x14ac:dyDescent="0.2">
      <c r="A12" s="134" t="s">
        <v>8</v>
      </c>
      <c r="B12" s="54"/>
      <c r="C12" s="55"/>
      <c r="D12" s="56"/>
      <c r="E12" s="54"/>
      <c r="F12" s="53"/>
      <c r="G12" s="53"/>
      <c r="H12" s="53"/>
      <c r="I12" s="47"/>
    </row>
    <row r="13" spans="1:12" ht="51.75" customHeight="1" x14ac:dyDescent="0.2">
      <c r="A13" s="53" t="s">
        <v>3</v>
      </c>
      <c r="B13" s="62">
        <v>56000</v>
      </c>
      <c r="C13" s="65">
        <v>56000</v>
      </c>
      <c r="D13" s="63"/>
      <c r="E13" s="62">
        <v>64000</v>
      </c>
      <c r="F13" s="57">
        <f>E13</f>
        <v>64000</v>
      </c>
      <c r="G13" s="58"/>
      <c r="H13" s="58"/>
      <c r="I13" s="47"/>
      <c r="J13" s="37" t="s">
        <v>77</v>
      </c>
    </row>
    <row r="14" spans="1:12" ht="51" customHeight="1" x14ac:dyDescent="0.2">
      <c r="A14" s="53" t="s">
        <v>111</v>
      </c>
      <c r="B14" s="66">
        <v>0</v>
      </c>
      <c r="C14" s="58"/>
      <c r="D14" s="67"/>
      <c r="E14" s="62">
        <v>43000</v>
      </c>
      <c r="F14" s="57">
        <f>+E14</f>
        <v>43000</v>
      </c>
      <c r="G14" s="58"/>
      <c r="H14" s="58"/>
      <c r="I14" s="47"/>
      <c r="K14" s="38" t="s">
        <v>113</v>
      </c>
      <c r="L14" s="149" t="s">
        <v>125</v>
      </c>
    </row>
    <row r="15" spans="1:12" ht="24.95" customHeight="1" x14ac:dyDescent="0.2">
      <c r="A15" s="53" t="s">
        <v>112</v>
      </c>
      <c r="B15" s="66">
        <v>0</v>
      </c>
      <c r="C15" s="58"/>
      <c r="D15" s="67"/>
      <c r="E15" s="62">
        <v>50000</v>
      </c>
      <c r="F15" s="57">
        <f>+E15</f>
        <v>50000</v>
      </c>
      <c r="G15" s="58"/>
      <c r="H15" s="58"/>
      <c r="I15" s="47"/>
    </row>
    <row r="16" spans="1:12" ht="24.95" customHeight="1" x14ac:dyDescent="0.2">
      <c r="A16" s="53" t="s">
        <v>64</v>
      </c>
      <c r="B16" s="66">
        <v>0</v>
      </c>
      <c r="C16" s="60"/>
      <c r="D16" s="61"/>
      <c r="E16" s="59">
        <v>50000</v>
      </c>
      <c r="F16" s="57">
        <f>+E16</f>
        <v>50000</v>
      </c>
      <c r="G16" s="58"/>
      <c r="H16" s="58"/>
      <c r="I16" s="47"/>
      <c r="J16" s="37" t="s">
        <v>74</v>
      </c>
    </row>
    <row r="17" spans="1:14" ht="24.95" customHeight="1" x14ac:dyDescent="0.2">
      <c r="A17" s="53" t="s">
        <v>65</v>
      </c>
      <c r="B17" s="59">
        <v>47383</v>
      </c>
      <c r="C17" s="73">
        <v>47383</v>
      </c>
      <c r="D17" s="61"/>
      <c r="E17" s="59">
        <v>50000</v>
      </c>
      <c r="F17" s="57">
        <f>+E17</f>
        <v>50000</v>
      </c>
      <c r="G17" s="58"/>
      <c r="H17" s="58"/>
      <c r="I17" s="47"/>
      <c r="J17" s="37" t="s">
        <v>78</v>
      </c>
      <c r="K17" s="38" t="s">
        <v>79</v>
      </c>
      <c r="L17" s="149" t="s">
        <v>117</v>
      </c>
    </row>
    <row r="18" spans="1:14" ht="24.95" customHeight="1" x14ac:dyDescent="0.2">
      <c r="A18" s="68" t="s">
        <v>100</v>
      </c>
      <c r="B18" s="69"/>
      <c r="C18" s="70"/>
      <c r="D18" s="71"/>
      <c r="E18" s="69"/>
      <c r="F18" s="52"/>
      <c r="G18" s="72"/>
      <c r="H18" s="72"/>
      <c r="I18" s="47"/>
    </row>
    <row r="19" spans="1:14" s="40" customFormat="1" ht="28.5" customHeight="1" x14ac:dyDescent="0.2">
      <c r="A19" s="58" t="s">
        <v>61</v>
      </c>
      <c r="B19" s="59">
        <v>0</v>
      </c>
      <c r="C19" s="73">
        <v>0</v>
      </c>
      <c r="D19" s="61"/>
      <c r="E19" s="59">
        <f>25000*1.07283</f>
        <v>26820.75</v>
      </c>
      <c r="F19" s="58"/>
      <c r="G19" s="57">
        <f>+E19</f>
        <v>26820.75</v>
      </c>
      <c r="H19" s="57"/>
      <c r="I19" s="47"/>
      <c r="J19" s="37" t="s">
        <v>70</v>
      </c>
      <c r="K19" s="38"/>
      <c r="L19" s="36"/>
      <c r="M19" s="36"/>
      <c r="N19" s="36"/>
    </row>
    <row r="20" spans="1:14" ht="21" customHeight="1" x14ac:dyDescent="0.2">
      <c r="A20" s="58" t="s">
        <v>93</v>
      </c>
      <c r="B20" s="59">
        <v>49280</v>
      </c>
      <c r="C20" s="73">
        <v>20000</v>
      </c>
      <c r="D20" s="74">
        <f t="shared" ref="D20:D28" si="0">B20-C20</f>
        <v>29280</v>
      </c>
      <c r="E20" s="59"/>
      <c r="F20" s="58"/>
      <c r="G20" s="57"/>
      <c r="H20" s="57"/>
      <c r="I20" s="47"/>
    </row>
    <row r="21" spans="1:14" ht="24.95" customHeight="1" x14ac:dyDescent="0.2">
      <c r="A21" s="58" t="s">
        <v>33</v>
      </c>
      <c r="B21" s="59">
        <v>117349</v>
      </c>
      <c r="C21" s="73">
        <v>117349</v>
      </c>
      <c r="D21" s="74">
        <f t="shared" si="0"/>
        <v>0</v>
      </c>
      <c r="E21" s="158">
        <v>49131</v>
      </c>
      <c r="F21" s="58"/>
      <c r="G21" s="57">
        <f>+E21</f>
        <v>49131</v>
      </c>
      <c r="H21" s="57"/>
      <c r="I21" s="47"/>
      <c r="J21" s="160" t="s">
        <v>138</v>
      </c>
    </row>
    <row r="22" spans="1:14" ht="24.95" customHeight="1" x14ac:dyDescent="0.2">
      <c r="A22" s="58" t="s">
        <v>95</v>
      </c>
      <c r="B22" s="59">
        <v>350789</v>
      </c>
      <c r="C22" s="73">
        <v>27915</v>
      </c>
      <c r="D22" s="74">
        <f t="shared" si="0"/>
        <v>322874</v>
      </c>
      <c r="E22" s="59">
        <f>16004 + 250000</f>
        <v>266004</v>
      </c>
      <c r="F22" s="58"/>
      <c r="G22" s="58"/>
      <c r="H22" s="57">
        <f>+E22</f>
        <v>266004</v>
      </c>
      <c r="I22" s="47"/>
      <c r="J22" s="149" t="s">
        <v>118</v>
      </c>
    </row>
    <row r="23" spans="1:14" ht="24.95" customHeight="1" x14ac:dyDescent="0.2">
      <c r="A23" s="58" t="s">
        <v>37</v>
      </c>
      <c r="B23" s="59">
        <v>10970</v>
      </c>
      <c r="C23" s="73">
        <v>10970</v>
      </c>
      <c r="D23" s="74">
        <f t="shared" si="0"/>
        <v>0</v>
      </c>
      <c r="E23" s="59"/>
      <c r="F23" s="58"/>
      <c r="G23" s="57"/>
      <c r="H23" s="57"/>
      <c r="I23" s="47"/>
    </row>
    <row r="24" spans="1:14" ht="24.95" customHeight="1" x14ac:dyDescent="0.2">
      <c r="A24" s="58" t="s">
        <v>35</v>
      </c>
      <c r="B24" s="62">
        <v>21000</v>
      </c>
      <c r="C24" s="73">
        <v>14127</v>
      </c>
      <c r="D24" s="74">
        <f t="shared" si="0"/>
        <v>6873</v>
      </c>
      <c r="E24" s="62">
        <v>0</v>
      </c>
      <c r="F24" s="58"/>
      <c r="G24" s="58"/>
      <c r="H24" s="58"/>
      <c r="I24" s="47"/>
      <c r="J24" s="37" t="s">
        <v>73</v>
      </c>
      <c r="K24" s="38" t="s">
        <v>106</v>
      </c>
      <c r="L24" s="149" t="s">
        <v>119</v>
      </c>
    </row>
    <row r="25" spans="1:14" ht="24.95" customHeight="1" x14ac:dyDescent="0.2">
      <c r="A25" s="75" t="s">
        <v>97</v>
      </c>
      <c r="B25" s="59">
        <v>0</v>
      </c>
      <c r="C25" s="73">
        <v>0</v>
      </c>
      <c r="D25" s="74">
        <f t="shared" si="0"/>
        <v>0</v>
      </c>
      <c r="E25" s="59">
        <v>72000</v>
      </c>
      <c r="F25" s="58"/>
      <c r="G25" s="57">
        <f>+E25</f>
        <v>72000</v>
      </c>
      <c r="H25" s="57"/>
      <c r="I25" s="47"/>
      <c r="J25" s="37" t="s">
        <v>81</v>
      </c>
      <c r="K25" s="38" t="s">
        <v>137</v>
      </c>
      <c r="L25" s="150" t="s">
        <v>128</v>
      </c>
    </row>
    <row r="26" spans="1:14" ht="24.95" customHeight="1" x14ac:dyDescent="0.2">
      <c r="A26" s="58" t="s">
        <v>31</v>
      </c>
      <c r="B26" s="59">
        <v>19222</v>
      </c>
      <c r="C26" s="73">
        <v>19222</v>
      </c>
      <c r="D26" s="74">
        <f t="shared" si="0"/>
        <v>0</v>
      </c>
      <c r="E26" s="59"/>
      <c r="F26" s="58"/>
      <c r="G26" s="57"/>
      <c r="H26" s="57"/>
      <c r="I26" s="47"/>
    </row>
    <row r="27" spans="1:14" ht="81.599999999999994" customHeight="1" x14ac:dyDescent="0.2">
      <c r="A27" s="58" t="s">
        <v>32</v>
      </c>
      <c r="B27" s="59">
        <v>68176</v>
      </c>
      <c r="C27" s="73">
        <v>61149</v>
      </c>
      <c r="D27" s="74">
        <f t="shared" si="0"/>
        <v>7027</v>
      </c>
      <c r="E27" s="59"/>
      <c r="F27" s="58"/>
      <c r="G27" s="57"/>
      <c r="H27" s="57"/>
      <c r="I27" s="47"/>
      <c r="K27" s="38" t="s">
        <v>120</v>
      </c>
      <c r="L27" s="149" t="s">
        <v>124</v>
      </c>
    </row>
    <row r="28" spans="1:14" ht="24.95" customHeight="1" x14ac:dyDescent="0.2">
      <c r="A28" s="75" t="s">
        <v>49</v>
      </c>
      <c r="B28" s="59">
        <v>131000</v>
      </c>
      <c r="C28" s="60">
        <v>0</v>
      </c>
      <c r="D28" s="74">
        <f t="shared" si="0"/>
        <v>131000</v>
      </c>
      <c r="E28" s="59">
        <f>187200-131000</f>
        <v>56200</v>
      </c>
      <c r="F28" s="58"/>
      <c r="G28" s="57">
        <f>+E28</f>
        <v>56200</v>
      </c>
      <c r="H28" s="57"/>
      <c r="I28" s="47"/>
      <c r="K28" s="38" t="s">
        <v>136</v>
      </c>
    </row>
    <row r="29" spans="1:14" s="84" customFormat="1" ht="69" customHeight="1" x14ac:dyDescent="0.2">
      <c r="A29" s="75" t="s">
        <v>102</v>
      </c>
      <c r="B29" s="76">
        <v>93193</v>
      </c>
      <c r="C29" s="77">
        <v>93193</v>
      </c>
      <c r="D29" s="78">
        <v>0</v>
      </c>
      <c r="E29" s="161">
        <v>209564</v>
      </c>
      <c r="F29" s="75"/>
      <c r="G29" s="79"/>
      <c r="H29" s="79">
        <f>+E29</f>
        <v>209564</v>
      </c>
      <c r="I29" s="80"/>
      <c r="J29" s="81" t="s">
        <v>72</v>
      </c>
      <c r="K29" s="82" t="s">
        <v>121</v>
      </c>
      <c r="L29" s="151" t="s">
        <v>129</v>
      </c>
      <c r="M29" s="83"/>
      <c r="N29" s="83"/>
    </row>
    <row r="30" spans="1:14" ht="24.95" customHeight="1" x14ac:dyDescent="0.2">
      <c r="A30" s="64" t="s">
        <v>22</v>
      </c>
      <c r="B30" s="85">
        <f>SUM(B9:B29)</f>
        <v>973116</v>
      </c>
      <c r="C30" s="86"/>
      <c r="D30" s="159">
        <f>SUM(D19:D29)</f>
        <v>497054</v>
      </c>
      <c r="E30" s="85">
        <f>SUM(E9:E29)</f>
        <v>961719.75</v>
      </c>
      <c r="F30" s="86">
        <f>SUM(F4:F29)</f>
        <v>275100</v>
      </c>
      <c r="G30" s="86">
        <f>SUM(G4:G29)</f>
        <v>204151.75</v>
      </c>
      <c r="H30" s="86">
        <f>SUM(H4:H29)</f>
        <v>482468</v>
      </c>
      <c r="I30" s="47"/>
    </row>
    <row r="31" spans="1:14" s="40" customFormat="1" ht="24.95" customHeight="1" x14ac:dyDescent="0.2">
      <c r="A31" s="126" t="s">
        <v>142</v>
      </c>
      <c r="B31" s="154"/>
      <c r="C31" s="133"/>
      <c r="D31" s="155"/>
      <c r="E31" s="154">
        <f>E30+E4</f>
        <v>1746021.75</v>
      </c>
      <c r="F31" s="133"/>
      <c r="G31" s="133"/>
      <c r="H31" s="133"/>
      <c r="I31" s="156"/>
      <c r="J31" s="41"/>
      <c r="K31" s="42"/>
    </row>
    <row r="32" spans="1:14" s="40" customFormat="1" ht="42" customHeight="1" x14ac:dyDescent="0.2">
      <c r="A32" s="126"/>
      <c r="B32" s="420">
        <v>2014</v>
      </c>
      <c r="C32" s="421"/>
      <c r="D32" s="422"/>
      <c r="E32" s="420">
        <v>2015</v>
      </c>
      <c r="F32" s="421"/>
      <c r="G32" s="421"/>
      <c r="H32" s="421"/>
      <c r="I32" s="156"/>
      <c r="J32" s="41"/>
      <c r="K32" s="42"/>
    </row>
    <row r="33" spans="1:14" s="40" customFormat="1" ht="50.25" customHeight="1" x14ac:dyDescent="0.2">
      <c r="A33" s="126"/>
      <c r="B33" s="43"/>
      <c r="C33" s="39" t="s">
        <v>96</v>
      </c>
      <c r="D33" s="44" t="s">
        <v>92</v>
      </c>
      <c r="E33" s="153" t="s">
        <v>131</v>
      </c>
      <c r="F33" s="39" t="s">
        <v>12</v>
      </c>
      <c r="G33" s="45" t="s">
        <v>59</v>
      </c>
      <c r="H33" s="45" t="s">
        <v>53</v>
      </c>
      <c r="I33" s="156"/>
      <c r="J33" s="41"/>
      <c r="K33" s="42"/>
    </row>
    <row r="34" spans="1:14" ht="24.95" customHeight="1" x14ac:dyDescent="0.2">
      <c r="A34" s="87" t="s">
        <v>105</v>
      </c>
      <c r="B34" s="88"/>
      <c r="C34" s="89"/>
      <c r="D34" s="90"/>
      <c r="E34" s="88"/>
      <c r="F34" s="91"/>
      <c r="G34" s="91"/>
      <c r="H34" s="91"/>
      <c r="I34" s="47"/>
    </row>
    <row r="35" spans="1:14" ht="24.95" customHeight="1" x14ac:dyDescent="0.2">
      <c r="A35" s="91" t="s">
        <v>29</v>
      </c>
      <c r="B35" s="101">
        <v>212136</v>
      </c>
      <c r="C35" s="102"/>
      <c r="D35" s="94"/>
      <c r="E35" s="92">
        <f>560000-338878</f>
        <v>221122</v>
      </c>
      <c r="F35" s="95"/>
      <c r="G35" s="95"/>
      <c r="H35" s="95">
        <f>+E35-F35</f>
        <v>221122</v>
      </c>
      <c r="I35" s="47"/>
      <c r="J35" s="37" t="s">
        <v>69</v>
      </c>
    </row>
    <row r="36" spans="1:14" ht="24.95" customHeight="1" x14ac:dyDescent="0.2">
      <c r="A36" s="96" t="s">
        <v>103</v>
      </c>
      <c r="B36" s="97"/>
      <c r="C36" s="98"/>
      <c r="D36" s="99"/>
      <c r="E36" s="97"/>
      <c r="F36" s="100"/>
      <c r="G36" s="100"/>
      <c r="H36" s="100"/>
      <c r="I36" s="47"/>
    </row>
    <row r="37" spans="1:14" ht="24.95" customHeight="1" x14ac:dyDescent="0.2">
      <c r="A37" s="91" t="s">
        <v>61</v>
      </c>
      <c r="B37" s="92"/>
      <c r="C37" s="93"/>
      <c r="D37" s="94"/>
      <c r="E37" s="92">
        <v>26821</v>
      </c>
      <c r="F37" s="95"/>
      <c r="G37" s="95">
        <v>26821</v>
      </c>
      <c r="H37" s="95"/>
      <c r="I37" s="47"/>
    </row>
    <row r="38" spans="1:14" ht="24.95" customHeight="1" x14ac:dyDescent="0.2">
      <c r="A38" s="91" t="s">
        <v>48</v>
      </c>
      <c r="B38" s="92"/>
      <c r="C38" s="93"/>
      <c r="D38" s="94"/>
      <c r="E38" s="92">
        <v>17042</v>
      </c>
      <c r="F38" s="95"/>
      <c r="G38" s="95">
        <f>+E38</f>
        <v>17042</v>
      </c>
      <c r="H38" s="95"/>
      <c r="I38" s="47"/>
    </row>
    <row r="39" spans="1:14" ht="24.95" customHeight="1" x14ac:dyDescent="0.2">
      <c r="A39" s="91" t="s">
        <v>93</v>
      </c>
      <c r="B39" s="101">
        <v>20000</v>
      </c>
      <c r="C39" s="102"/>
      <c r="D39" s="94"/>
      <c r="E39" s="92">
        <f>29280-5280</f>
        <v>24000</v>
      </c>
      <c r="F39" s="95"/>
      <c r="G39" s="95">
        <f>+E39</f>
        <v>24000</v>
      </c>
      <c r="H39" s="95"/>
      <c r="I39" s="47"/>
    </row>
    <row r="40" spans="1:14" ht="24.95" customHeight="1" x14ac:dyDescent="0.2">
      <c r="A40" s="91" t="s">
        <v>33</v>
      </c>
      <c r="B40" s="101">
        <v>117379</v>
      </c>
      <c r="C40" s="102"/>
      <c r="D40" s="94"/>
      <c r="E40" s="92">
        <f>49131-16400</f>
        <v>32731</v>
      </c>
      <c r="F40" s="95"/>
      <c r="G40" s="95">
        <f>+E40</f>
        <v>32731</v>
      </c>
      <c r="H40" s="95"/>
      <c r="I40" s="47">
        <f>E21-E40</f>
        <v>16400</v>
      </c>
      <c r="J40" s="149" t="s">
        <v>135</v>
      </c>
    </row>
    <row r="41" spans="1:14" ht="24.95" customHeight="1" x14ac:dyDescent="0.2">
      <c r="A41" s="91" t="s">
        <v>95</v>
      </c>
      <c r="B41" s="101">
        <v>27915</v>
      </c>
      <c r="C41" s="102"/>
      <c r="D41" s="94"/>
      <c r="E41" s="92">
        <f>322874 + 16004+250000</f>
        <v>588878</v>
      </c>
      <c r="F41" s="95"/>
      <c r="G41" s="95"/>
      <c r="H41" s="95">
        <f>+E41</f>
        <v>588878</v>
      </c>
      <c r="I41" s="47"/>
    </row>
    <row r="42" spans="1:14" ht="24.95" customHeight="1" x14ac:dyDescent="0.2">
      <c r="A42" s="91" t="s">
        <v>37</v>
      </c>
      <c r="B42" s="101">
        <v>10016</v>
      </c>
      <c r="C42" s="102"/>
      <c r="D42" s="94"/>
      <c r="E42" s="92"/>
      <c r="F42" s="95"/>
      <c r="G42" s="95">
        <f t="shared" ref="G42:G47" si="1">+E42</f>
        <v>0</v>
      </c>
      <c r="H42" s="95"/>
      <c r="I42" s="47"/>
    </row>
    <row r="43" spans="1:14" ht="24.95" customHeight="1" x14ac:dyDescent="0.2">
      <c r="A43" s="91" t="s">
        <v>35</v>
      </c>
      <c r="B43" s="101">
        <v>25815</v>
      </c>
      <c r="C43" s="102"/>
      <c r="D43" s="94"/>
      <c r="E43" s="92">
        <v>6873</v>
      </c>
      <c r="F43" s="95"/>
      <c r="G43" s="95">
        <f t="shared" si="1"/>
        <v>6873</v>
      </c>
      <c r="H43" s="95"/>
      <c r="I43" s="47"/>
    </row>
    <row r="44" spans="1:14" ht="24.95" customHeight="1" x14ac:dyDescent="0.2">
      <c r="A44" s="91" t="s">
        <v>31</v>
      </c>
      <c r="B44" s="101">
        <v>14529</v>
      </c>
      <c r="C44" s="93"/>
      <c r="D44" s="94"/>
      <c r="E44" s="92"/>
      <c r="F44" s="95"/>
      <c r="G44" s="95">
        <f t="shared" si="1"/>
        <v>0</v>
      </c>
      <c r="H44" s="95"/>
      <c r="I44" s="47"/>
    </row>
    <row r="45" spans="1:14" ht="24.95" customHeight="1" x14ac:dyDescent="0.2">
      <c r="A45" s="91" t="s">
        <v>32</v>
      </c>
      <c r="B45" s="101">
        <v>85577</v>
      </c>
      <c r="C45" s="93"/>
      <c r="D45" s="94"/>
      <c r="E45" s="92">
        <v>7027</v>
      </c>
      <c r="F45" s="95"/>
      <c r="G45" s="95">
        <f t="shared" si="1"/>
        <v>7027</v>
      </c>
      <c r="H45" s="95"/>
      <c r="I45" s="47"/>
    </row>
    <row r="46" spans="1:14" ht="24.95" customHeight="1" x14ac:dyDescent="0.2">
      <c r="A46" s="103" t="s">
        <v>49</v>
      </c>
      <c r="B46" s="92"/>
      <c r="C46" s="93"/>
      <c r="D46" s="94"/>
      <c r="E46" s="92">
        <f>187200+34700</f>
        <v>221900</v>
      </c>
      <c r="F46" s="91"/>
      <c r="G46" s="95">
        <f t="shared" si="1"/>
        <v>221900</v>
      </c>
      <c r="H46" s="95"/>
      <c r="I46" s="47"/>
      <c r="N46" s="36" t="s">
        <v>7</v>
      </c>
    </row>
    <row r="47" spans="1:14" ht="24.95" customHeight="1" x14ac:dyDescent="0.2">
      <c r="A47" s="103" t="s">
        <v>97</v>
      </c>
      <c r="B47" s="92"/>
      <c r="C47" s="93"/>
      <c r="D47" s="94"/>
      <c r="E47" s="92">
        <v>72000</v>
      </c>
      <c r="F47" s="91"/>
      <c r="G47" s="95">
        <f t="shared" si="1"/>
        <v>72000</v>
      </c>
      <c r="H47" s="95"/>
      <c r="I47" s="47"/>
    </row>
    <row r="48" spans="1:14" ht="24.95" customHeight="1" x14ac:dyDescent="0.2">
      <c r="A48" s="104" t="s">
        <v>104</v>
      </c>
      <c r="B48" s="97"/>
      <c r="C48" s="98"/>
      <c r="D48" s="99"/>
      <c r="E48" s="97"/>
      <c r="F48" s="105"/>
      <c r="G48" s="100"/>
      <c r="H48" s="100"/>
      <c r="I48" s="47"/>
    </row>
    <row r="49" spans="1:12" ht="24.95" customHeight="1" x14ac:dyDescent="0.2">
      <c r="A49" s="91" t="s">
        <v>51</v>
      </c>
      <c r="B49" s="101">
        <v>44603</v>
      </c>
      <c r="C49" s="93"/>
      <c r="D49" s="94"/>
      <c r="E49" s="92">
        <v>68000</v>
      </c>
      <c r="F49" s="163">
        <f>+E49</f>
        <v>68000</v>
      </c>
      <c r="G49" s="91"/>
      <c r="H49" s="91"/>
      <c r="I49" s="47"/>
      <c r="J49" s="37" t="s">
        <v>68</v>
      </c>
    </row>
    <row r="50" spans="1:12" ht="24.95" customHeight="1" x14ac:dyDescent="0.2">
      <c r="A50" s="91" t="s">
        <v>52</v>
      </c>
      <c r="B50" s="92"/>
      <c r="C50" s="93"/>
      <c r="D50" s="94"/>
      <c r="E50" s="92">
        <v>52950</v>
      </c>
      <c r="F50" s="95">
        <f t="shared" ref="F50:F56" si="2">+E50</f>
        <v>52950</v>
      </c>
      <c r="G50" s="91"/>
      <c r="H50" s="91"/>
      <c r="I50" s="47"/>
    </row>
    <row r="51" spans="1:12" ht="24.95" customHeight="1" x14ac:dyDescent="0.2">
      <c r="A51" s="91" t="s">
        <v>1</v>
      </c>
      <c r="B51" s="152">
        <v>46893</v>
      </c>
      <c r="C51" s="89"/>
      <c r="D51" s="90"/>
      <c r="E51" s="88">
        <v>50000</v>
      </c>
      <c r="F51" s="95">
        <f t="shared" si="2"/>
        <v>50000</v>
      </c>
      <c r="G51" s="91"/>
      <c r="H51" s="91"/>
      <c r="I51" s="47"/>
    </row>
    <row r="52" spans="1:12" ht="24.95" customHeight="1" x14ac:dyDescent="0.2">
      <c r="A52" s="91" t="s">
        <v>26</v>
      </c>
      <c r="B52" s="152">
        <v>13859</v>
      </c>
      <c r="C52" s="89"/>
      <c r="D52" s="90"/>
      <c r="E52" s="88">
        <v>11000</v>
      </c>
      <c r="F52" s="95">
        <f t="shared" si="2"/>
        <v>11000</v>
      </c>
      <c r="G52" s="91"/>
      <c r="H52" s="91"/>
      <c r="I52" s="47"/>
    </row>
    <row r="53" spans="1:12" ht="24.95" customHeight="1" x14ac:dyDescent="0.2">
      <c r="A53" s="91" t="s">
        <v>2</v>
      </c>
      <c r="B53" s="152">
        <v>771</v>
      </c>
      <c r="C53" s="89"/>
      <c r="D53" s="90"/>
      <c r="E53" s="88">
        <v>800</v>
      </c>
      <c r="F53" s="95">
        <f t="shared" si="2"/>
        <v>800</v>
      </c>
      <c r="G53" s="91"/>
      <c r="H53" s="91"/>
      <c r="I53" s="47"/>
    </row>
    <row r="54" spans="1:12" ht="24.95" customHeight="1" x14ac:dyDescent="0.2">
      <c r="A54" s="91" t="s">
        <v>25</v>
      </c>
      <c r="B54" s="152">
        <v>6820</v>
      </c>
      <c r="C54" s="89"/>
      <c r="D54" s="90"/>
      <c r="E54" s="88">
        <v>15000</v>
      </c>
      <c r="F54" s="95">
        <f t="shared" si="2"/>
        <v>15000</v>
      </c>
      <c r="G54" s="91"/>
      <c r="H54" s="91"/>
      <c r="I54" s="47"/>
    </row>
    <row r="55" spans="1:12" ht="24.95" customHeight="1" x14ac:dyDescent="0.2">
      <c r="A55" s="91" t="s">
        <v>24</v>
      </c>
      <c r="B55" s="152">
        <v>18290</v>
      </c>
      <c r="C55" s="89"/>
      <c r="D55" s="90"/>
      <c r="E55" s="88">
        <v>35000</v>
      </c>
      <c r="F55" s="95">
        <f t="shared" si="2"/>
        <v>35000</v>
      </c>
      <c r="G55" s="91"/>
      <c r="H55" s="91"/>
      <c r="I55" s="47"/>
    </row>
    <row r="56" spans="1:12" ht="24.95" customHeight="1" x14ac:dyDescent="0.2">
      <c r="A56" s="91" t="s">
        <v>23</v>
      </c>
      <c r="B56" s="106">
        <v>66409</v>
      </c>
      <c r="C56" s="107"/>
      <c r="D56" s="108"/>
      <c r="E56" s="109">
        <v>89000</v>
      </c>
      <c r="F56" s="95">
        <f t="shared" si="2"/>
        <v>89000</v>
      </c>
      <c r="G56" s="91"/>
      <c r="H56" s="95"/>
      <c r="I56" s="47"/>
      <c r="J56" s="37" t="s">
        <v>67</v>
      </c>
      <c r="K56" s="38" t="s">
        <v>99</v>
      </c>
    </row>
    <row r="57" spans="1:12" ht="24.95" customHeight="1" x14ac:dyDescent="0.2">
      <c r="A57" s="91" t="s">
        <v>27</v>
      </c>
      <c r="B57" s="152">
        <v>2663</v>
      </c>
      <c r="C57" s="89"/>
      <c r="D57" s="90"/>
      <c r="E57" s="88">
        <v>3000</v>
      </c>
      <c r="F57" s="95">
        <f>+E57</f>
        <v>3000</v>
      </c>
      <c r="G57" s="91"/>
      <c r="H57" s="91"/>
      <c r="I57" s="47"/>
    </row>
    <row r="58" spans="1:12" ht="24.95" customHeight="1" x14ac:dyDescent="0.2">
      <c r="A58" s="91" t="s">
        <v>28</v>
      </c>
      <c r="B58" s="152">
        <v>6627</v>
      </c>
      <c r="C58" s="89"/>
      <c r="D58" s="90"/>
      <c r="E58" s="88"/>
      <c r="F58" s="95"/>
      <c r="G58" s="91"/>
      <c r="H58" s="91"/>
      <c r="I58" s="47"/>
    </row>
    <row r="59" spans="1:12" ht="24.95" customHeight="1" x14ac:dyDescent="0.2">
      <c r="A59" s="91" t="s">
        <v>40</v>
      </c>
      <c r="B59" s="152">
        <v>35580</v>
      </c>
      <c r="C59" s="89"/>
      <c r="D59" s="90"/>
      <c r="E59" s="88"/>
      <c r="F59" s="95"/>
      <c r="G59" s="91"/>
      <c r="H59" s="91"/>
      <c r="I59" s="47"/>
    </row>
    <row r="60" spans="1:12" ht="24.95" customHeight="1" x14ac:dyDescent="0.2">
      <c r="A60" s="91" t="s">
        <v>6</v>
      </c>
      <c r="B60" s="109"/>
      <c r="C60" s="107"/>
      <c r="D60" s="108"/>
      <c r="E60" s="109">
        <v>5000</v>
      </c>
      <c r="F60" s="95">
        <f>+E60</f>
        <v>5000</v>
      </c>
      <c r="G60" s="91"/>
      <c r="H60" s="91"/>
      <c r="I60" s="47"/>
    </row>
    <row r="61" spans="1:12" ht="24.95" customHeight="1" x14ac:dyDescent="0.2">
      <c r="A61" s="110" t="s">
        <v>38</v>
      </c>
      <c r="B61" s="111">
        <f>SUM(B35:B60)</f>
        <v>755882</v>
      </c>
      <c r="C61" s="112"/>
      <c r="D61" s="113"/>
      <c r="E61" s="111">
        <f>SUM(E35:E60)</f>
        <v>1548144</v>
      </c>
      <c r="F61" s="112">
        <f>SUM(F35:F60)</f>
        <v>329750</v>
      </c>
      <c r="G61" s="112">
        <f>SUM(G35:G60)</f>
        <v>408394</v>
      </c>
      <c r="H61" s="112">
        <f>SUM(H35:H60)</f>
        <v>810000</v>
      </c>
      <c r="I61" s="114"/>
    </row>
    <row r="62" spans="1:12" ht="54" customHeight="1" x14ac:dyDescent="0.2">
      <c r="A62" s="87" t="s">
        <v>39</v>
      </c>
      <c r="B62" s="111">
        <f>+B30-B61</f>
        <v>217234</v>
      </c>
      <c r="C62" s="112"/>
      <c r="D62" s="113"/>
      <c r="E62" s="111">
        <f>+E30-E61</f>
        <v>-586424.25</v>
      </c>
      <c r="F62" s="115">
        <f>+F30-F61</f>
        <v>-54650</v>
      </c>
      <c r="G62" s="115">
        <f>+G30-G61</f>
        <v>-204242.25</v>
      </c>
      <c r="H62" s="115">
        <f>+H30-H61</f>
        <v>-327532</v>
      </c>
      <c r="K62" s="38" t="s">
        <v>90</v>
      </c>
      <c r="L62" s="150" t="s">
        <v>126</v>
      </c>
    </row>
    <row r="63" spans="1:12" ht="24.95" customHeight="1" x14ac:dyDescent="0.2">
      <c r="A63" s="116" t="s">
        <v>5</v>
      </c>
      <c r="B63" s="117">
        <f>+B4+B62</f>
        <v>784302</v>
      </c>
      <c r="C63" s="118"/>
      <c r="D63" s="119"/>
      <c r="E63" s="120">
        <f>+E4+E62</f>
        <v>197877.75</v>
      </c>
      <c r="F63" s="121"/>
      <c r="G63" s="121"/>
      <c r="H63" s="121"/>
    </row>
    <row r="64" spans="1:12" s="40" customFormat="1" ht="24.95" customHeight="1" x14ac:dyDescent="0.2">
      <c r="A64" s="128"/>
      <c r="B64" s="133"/>
      <c r="C64" s="133"/>
      <c r="D64" s="133"/>
      <c r="E64" s="135"/>
      <c r="F64" s="122"/>
      <c r="G64" s="122"/>
      <c r="H64" s="122"/>
      <c r="J64" s="41"/>
      <c r="K64" s="42"/>
    </row>
    <row r="65" spans="1:11" ht="24.95" customHeight="1" x14ac:dyDescent="0.2">
      <c r="A65" s="136" t="s">
        <v>41</v>
      </c>
      <c r="B65" s="137"/>
      <c r="C65" s="138"/>
      <c r="D65" s="123"/>
      <c r="E65" s="123"/>
      <c r="F65" s="123"/>
      <c r="G65" s="123"/>
      <c r="H65" s="123"/>
    </row>
    <row r="66" spans="1:11" ht="24.95" customHeight="1" x14ac:dyDescent="0.2">
      <c r="A66" s="139" t="s">
        <v>35</v>
      </c>
      <c r="B66" s="140">
        <v>6873</v>
      </c>
      <c r="C66" s="141"/>
      <c r="D66" s="124"/>
      <c r="E66" s="125"/>
      <c r="F66" s="125"/>
      <c r="G66" s="125"/>
      <c r="H66" s="125"/>
    </row>
    <row r="67" spans="1:11" ht="24.95" customHeight="1" x14ac:dyDescent="0.2">
      <c r="A67" s="139" t="s">
        <v>48</v>
      </c>
      <c r="B67" s="140">
        <v>17042</v>
      </c>
      <c r="C67" s="141"/>
      <c r="D67" s="124"/>
      <c r="E67" s="125"/>
      <c r="F67" s="125"/>
      <c r="G67" s="125"/>
      <c r="H67" s="125"/>
    </row>
    <row r="68" spans="1:11" ht="24.95" customHeight="1" x14ac:dyDescent="0.2">
      <c r="A68" s="139" t="s">
        <v>32</v>
      </c>
      <c r="B68" s="140">
        <v>7027</v>
      </c>
      <c r="C68" s="141"/>
      <c r="D68" s="124"/>
      <c r="E68" s="125"/>
      <c r="F68" s="125"/>
      <c r="G68" s="125"/>
      <c r="H68" s="125"/>
    </row>
    <row r="69" spans="1:11" ht="24.95" customHeight="1" x14ac:dyDescent="0.2">
      <c r="A69" s="139" t="s">
        <v>49</v>
      </c>
      <c r="B69" s="140">
        <v>131000</v>
      </c>
      <c r="C69" s="141"/>
      <c r="D69" s="124"/>
      <c r="E69" s="125"/>
      <c r="F69" s="125"/>
      <c r="G69" s="125"/>
      <c r="H69" s="125"/>
    </row>
    <row r="70" spans="1:11" ht="24.95" customHeight="1" x14ac:dyDescent="0.2">
      <c r="A70" s="139" t="s">
        <v>93</v>
      </c>
      <c r="B70" s="140">
        <v>29280</v>
      </c>
      <c r="C70" s="141"/>
      <c r="D70" s="124"/>
      <c r="E70" s="125"/>
      <c r="F70" s="125"/>
      <c r="G70" s="125"/>
      <c r="H70" s="125"/>
    </row>
    <row r="71" spans="1:11" ht="24.95" customHeight="1" x14ac:dyDescent="0.2">
      <c r="A71" s="139" t="s">
        <v>95</v>
      </c>
      <c r="B71" s="140">
        <v>322874</v>
      </c>
      <c r="C71" s="141"/>
      <c r="D71" s="124"/>
      <c r="E71" s="125"/>
      <c r="F71" s="125"/>
      <c r="G71" s="125"/>
      <c r="H71" s="125"/>
    </row>
    <row r="72" spans="1:11" ht="24.95" customHeight="1" x14ac:dyDescent="0.2">
      <c r="A72" s="142" t="s">
        <v>47</v>
      </c>
      <c r="B72" s="143">
        <f>+B63-SUM(B66:B71)</f>
        <v>270206</v>
      </c>
      <c r="C72" s="144"/>
      <c r="D72" s="127" t="s">
        <v>122</v>
      </c>
      <c r="E72" s="125"/>
      <c r="F72" s="125"/>
      <c r="G72" s="125"/>
      <c r="H72" s="125"/>
    </row>
    <row r="73" spans="1:11" ht="24.95" customHeight="1" x14ac:dyDescent="0.2">
      <c r="A73" s="145"/>
      <c r="B73" s="140"/>
      <c r="C73" s="141"/>
      <c r="D73" s="127"/>
    </row>
    <row r="74" spans="1:11" ht="24.95" customHeight="1" x14ac:dyDescent="0.2">
      <c r="A74" s="146" t="s">
        <v>107</v>
      </c>
      <c r="B74" s="147">
        <f>SUM(B66:B71)</f>
        <v>514096</v>
      </c>
      <c r="C74" s="148"/>
      <c r="D74" s="127"/>
      <c r="J74" s="36"/>
      <c r="K74" s="127"/>
    </row>
    <row r="75" spans="1:11" ht="24.95" customHeight="1" x14ac:dyDescent="0.2">
      <c r="A75" s="40"/>
    </row>
    <row r="76" spans="1:11" ht="24.95" customHeight="1" x14ac:dyDescent="0.2">
      <c r="A76" s="40"/>
      <c r="D76" s="127" t="s">
        <v>110</v>
      </c>
      <c r="J76" s="149" t="s">
        <v>130</v>
      </c>
    </row>
    <row r="77" spans="1:11" ht="24.95" customHeight="1" x14ac:dyDescent="0.2">
      <c r="A77" s="40"/>
    </row>
    <row r="78" spans="1:11" ht="24.95" customHeight="1" x14ac:dyDescent="0.2"/>
    <row r="79" spans="1:11" ht="24.95" customHeight="1" x14ac:dyDescent="0.2">
      <c r="A79" s="125"/>
      <c r="B79" s="125"/>
      <c r="C79" s="125"/>
      <c r="D79" s="125"/>
      <c r="E79" s="125"/>
    </row>
    <row r="80" spans="1:11" ht="24.95" customHeight="1" x14ac:dyDescent="0.2"/>
    <row r="81" spans="1:5" ht="24.95" customHeight="1" x14ac:dyDescent="0.2">
      <c r="A81" s="40"/>
      <c r="B81" s="40"/>
      <c r="C81" s="40"/>
      <c r="D81" s="40"/>
      <c r="E81" s="40"/>
    </row>
    <row r="82" spans="1:5" ht="24.95" customHeight="1" x14ac:dyDescent="0.2">
      <c r="A82" s="40"/>
      <c r="B82" s="40"/>
      <c r="C82" s="40"/>
      <c r="D82" s="40"/>
      <c r="E82" s="40"/>
    </row>
    <row r="83" spans="1:5" ht="24.95" customHeight="1" x14ac:dyDescent="0.2">
      <c r="A83" s="128"/>
      <c r="B83" s="40"/>
      <c r="C83" s="40"/>
      <c r="D83" s="40"/>
      <c r="E83" s="40"/>
    </row>
    <row r="84" spans="1:5" ht="24.95" customHeight="1" x14ac:dyDescent="0.2">
      <c r="A84" s="40"/>
      <c r="B84" s="40"/>
      <c r="C84" s="40"/>
      <c r="D84" s="40"/>
      <c r="E84" s="40"/>
    </row>
    <row r="85" spans="1:5" ht="24.95" customHeight="1" x14ac:dyDescent="0.2">
      <c r="A85" s="39"/>
      <c r="B85" s="129"/>
      <c r="C85" s="129"/>
      <c r="D85" s="129"/>
      <c r="E85" s="40"/>
    </row>
    <row r="86" spans="1:5" ht="24.95" customHeight="1" x14ac:dyDescent="0.2">
      <c r="A86" s="39"/>
      <c r="B86" s="39"/>
      <c r="C86" s="39"/>
      <c r="D86" s="39"/>
      <c r="E86" s="40"/>
    </row>
    <row r="87" spans="1:5" ht="24.95" customHeight="1" x14ac:dyDescent="0.2">
      <c r="A87" s="128"/>
      <c r="B87" s="130"/>
      <c r="C87" s="130"/>
      <c r="D87" s="130"/>
      <c r="E87" s="40"/>
    </row>
    <row r="88" spans="1:5" ht="24.95" customHeight="1" x14ac:dyDescent="0.2">
      <c r="A88" s="122"/>
      <c r="B88" s="130"/>
      <c r="C88" s="130"/>
      <c r="D88" s="130"/>
      <c r="E88" s="40"/>
    </row>
    <row r="89" spans="1:5" ht="24.95" customHeight="1" x14ac:dyDescent="0.2">
      <c r="A89" s="40"/>
      <c r="B89" s="130"/>
      <c r="C89" s="130"/>
      <c r="D89" s="130"/>
      <c r="E89" s="40"/>
    </row>
    <row r="90" spans="1:5" ht="24.95" customHeight="1" x14ac:dyDescent="0.2">
      <c r="A90" s="40"/>
      <c r="B90" s="130"/>
      <c r="C90" s="130"/>
      <c r="D90" s="130"/>
      <c r="E90" s="40"/>
    </row>
    <row r="91" spans="1:5" ht="24.95" customHeight="1" x14ac:dyDescent="0.2">
      <c r="A91" s="40"/>
      <c r="B91" s="130"/>
      <c r="C91" s="130"/>
      <c r="D91" s="130"/>
      <c r="E91" s="40"/>
    </row>
    <row r="92" spans="1:5" ht="24.95" customHeight="1" x14ac:dyDescent="0.2">
      <c r="A92" s="40"/>
      <c r="B92" s="130"/>
      <c r="C92" s="130"/>
      <c r="D92" s="130"/>
      <c r="E92" s="40"/>
    </row>
    <row r="93" spans="1:5" ht="24.95" customHeight="1" x14ac:dyDescent="0.2">
      <c r="A93" s="40"/>
      <c r="B93" s="131"/>
      <c r="C93" s="131"/>
      <c r="D93" s="131"/>
      <c r="E93" s="40"/>
    </row>
    <row r="94" spans="1:5" ht="24.95" customHeight="1" x14ac:dyDescent="0.2">
      <c r="A94" s="40"/>
      <c r="B94" s="132"/>
      <c r="C94" s="132"/>
      <c r="D94" s="132"/>
      <c r="E94" s="40"/>
    </row>
    <row r="95" spans="1:5" ht="24.95" customHeight="1" x14ac:dyDescent="0.2">
      <c r="A95" s="40"/>
      <c r="B95" s="132"/>
      <c r="C95" s="132"/>
      <c r="D95" s="132"/>
      <c r="E95" s="40"/>
    </row>
    <row r="96" spans="1:5" ht="24.95" customHeight="1" x14ac:dyDescent="0.2">
      <c r="A96" s="126"/>
      <c r="B96" s="133"/>
      <c r="C96" s="133"/>
      <c r="D96" s="133"/>
      <c r="E96" s="40"/>
    </row>
    <row r="97" spans="1:5" ht="24.95" customHeight="1" x14ac:dyDescent="0.2">
      <c r="A97" s="40"/>
      <c r="B97" s="130"/>
      <c r="C97" s="130"/>
      <c r="D97" s="130"/>
      <c r="E97" s="130"/>
    </row>
    <row r="98" spans="1:5" ht="24.95" customHeight="1" x14ac:dyDescent="0.2">
      <c r="A98" s="122"/>
      <c r="B98" s="130"/>
      <c r="C98" s="130"/>
      <c r="D98" s="130"/>
      <c r="E98" s="40"/>
    </row>
    <row r="99" spans="1:5" ht="24.95" customHeight="1" x14ac:dyDescent="0.2">
      <c r="A99" s="40"/>
      <c r="B99" s="130"/>
      <c r="C99" s="130"/>
      <c r="D99" s="130"/>
      <c r="E99" s="40"/>
    </row>
    <row r="100" spans="1:5" ht="24.95" customHeight="1" x14ac:dyDescent="0.2">
      <c r="A100" s="40"/>
      <c r="B100" s="130"/>
      <c r="C100" s="130"/>
      <c r="D100" s="130"/>
      <c r="E100" s="40"/>
    </row>
    <row r="101" spans="1:5" ht="24.95" customHeight="1" x14ac:dyDescent="0.2">
      <c r="A101" s="40"/>
      <c r="B101" s="130"/>
      <c r="C101" s="130"/>
      <c r="D101" s="130"/>
      <c r="E101" s="40"/>
    </row>
    <row r="102" spans="1:5" ht="24.95" customHeight="1" x14ac:dyDescent="0.2">
      <c r="A102" s="40"/>
      <c r="B102" s="130"/>
      <c r="C102" s="130"/>
      <c r="D102" s="130"/>
      <c r="E102" s="40"/>
    </row>
    <row r="103" spans="1:5" ht="24.95" customHeight="1" x14ac:dyDescent="0.2">
      <c r="A103" s="40"/>
      <c r="B103" s="130"/>
      <c r="C103" s="130"/>
      <c r="D103" s="130"/>
      <c r="E103" s="40"/>
    </row>
    <row r="104" spans="1:5" ht="24.95" customHeight="1" x14ac:dyDescent="0.2">
      <c r="A104" s="40"/>
      <c r="B104" s="130"/>
      <c r="C104" s="130"/>
      <c r="D104" s="130"/>
      <c r="E104" s="40"/>
    </row>
    <row r="105" spans="1:5" ht="24.95" customHeight="1" x14ac:dyDescent="0.2">
      <c r="A105" s="40"/>
      <c r="B105" s="130"/>
      <c r="C105" s="130"/>
      <c r="D105" s="130"/>
      <c r="E105" s="40"/>
    </row>
    <row r="106" spans="1:5" ht="24.95" customHeight="1" x14ac:dyDescent="0.2">
      <c r="A106" s="40"/>
      <c r="B106" s="130"/>
      <c r="C106" s="130"/>
      <c r="D106" s="130"/>
      <c r="E106" s="40"/>
    </row>
    <row r="107" spans="1:5" ht="24.95" customHeight="1" x14ac:dyDescent="0.2">
      <c r="A107" s="40"/>
      <c r="B107" s="130"/>
      <c r="C107" s="130"/>
      <c r="D107" s="130"/>
      <c r="E107" s="40"/>
    </row>
    <row r="108" spans="1:5" ht="24.95" customHeight="1" x14ac:dyDescent="0.2">
      <c r="A108" s="40"/>
      <c r="B108" s="130"/>
      <c r="C108" s="130"/>
      <c r="D108" s="130"/>
      <c r="E108" s="40"/>
    </row>
    <row r="109" spans="1:5" ht="24.95" customHeight="1" x14ac:dyDescent="0.2">
      <c r="A109" s="40"/>
      <c r="B109" s="131"/>
      <c r="C109" s="131"/>
      <c r="D109" s="131"/>
      <c r="E109" s="40"/>
    </row>
    <row r="110" spans="1:5" ht="24.95" customHeight="1" x14ac:dyDescent="0.2">
      <c r="A110" s="126"/>
      <c r="B110" s="131"/>
      <c r="C110" s="131"/>
      <c r="D110" s="131"/>
      <c r="E110" s="40"/>
    </row>
    <row r="111" spans="1:5" ht="24.95" customHeight="1" x14ac:dyDescent="0.2">
      <c r="A111" s="40"/>
      <c r="B111" s="131"/>
      <c r="C111" s="131"/>
      <c r="D111" s="131"/>
      <c r="E111" s="40"/>
    </row>
    <row r="112" spans="1:5" ht="24.95" customHeight="1" x14ac:dyDescent="0.2">
      <c r="A112" s="128"/>
      <c r="B112" s="131"/>
      <c r="C112" s="131"/>
      <c r="D112" s="131"/>
      <c r="E112" s="40"/>
    </row>
    <row r="113" spans="1:5" ht="24.95" customHeight="1" x14ac:dyDescent="0.2">
      <c r="A113" s="40"/>
      <c r="B113" s="40"/>
      <c r="C113" s="40"/>
      <c r="D113" s="40"/>
      <c r="E113" s="40"/>
    </row>
  </sheetData>
  <sortState ref="A31:N41">
    <sortCondition ref="A31"/>
  </sortState>
  <mergeCells count="7">
    <mergeCell ref="E2:H2"/>
    <mergeCell ref="B2:D2"/>
    <mergeCell ref="B32:D32"/>
    <mergeCell ref="E32:H32"/>
    <mergeCell ref="B5:D5"/>
    <mergeCell ref="E5:H5"/>
    <mergeCell ref="F6:H6"/>
  </mergeCells>
  <hyperlinks>
    <hyperlink ref="B72" r:id="rId1" display="=+C57-@sum(C59:C64)"/>
  </hyperlinks>
  <pageMargins left="0.70866141732283472" right="0.70866141732283472" top="0.74803149606299213" bottom="0.74803149606299213" header="0.31496062992125984" footer="0.31496062992125984"/>
  <pageSetup paperSize="5" scale="48" fitToHeight="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8" workbookViewId="0">
      <selection activeCell="B34" sqref="B34"/>
    </sheetView>
  </sheetViews>
  <sheetFormatPr defaultRowHeight="12.75" x14ac:dyDescent="0.2"/>
  <sheetData/>
  <phoneticPr fontId="4"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2016 Projected Revised Budget</vt:lpstr>
      <vt:lpstr>2015 Budget-Acutals</vt:lpstr>
      <vt:lpstr>2015 Cash In  Out Summary </vt:lpstr>
      <vt:lpstr>Revised Budget</vt:lpstr>
      <vt:lpstr>Sheet2</vt:lpstr>
      <vt:lpstr>Sheet3</vt:lpstr>
      <vt:lpstr>'2016 Projected Revised Budget'!Print_Area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2016-09-15T08:14:17Z</dcterms:created>
  <dcterms:modified xsi:type="dcterms:W3CDTF">2016-09-15T08:14:22Z</dcterms:modified>
</cp:coreProperties>
</file>