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robindey/Library/Mobile Documents/com~apple~CloudDocs/Documents/04WORK/03GIVEWELL_WORK/Work Files/CNW 2017on/File Uploads/HKI/"/>
    </mc:Choice>
  </mc:AlternateContent>
  <xr:revisionPtr revIDLastSave="0" documentId="13_ncr:1_{E00449BA-EEBC-D34D-88BD-F0D8CB909985}" xr6:coauthVersionLast="47" xr6:coauthVersionMax="47" xr10:uidLastSave="{00000000-0000-0000-0000-000000000000}"/>
  <bookViews>
    <workbookView xWindow="0" yWindow="500" windowWidth="35840" windowHeight="19680" xr2:uid="{DB2A7821-0057-4CD3-855D-714E05F697F5}"/>
  </bookViews>
  <sheets>
    <sheet name="summary" sheetId="12" r:id="rId1"/>
    <sheet name="Burkina Faso" sheetId="1" r:id="rId2"/>
    <sheet name="Cote d'Ivoire" sheetId="9" r:id="rId3"/>
    <sheet name="Guinea" sheetId="3" r:id="rId4"/>
    <sheet name="Kenya" sheetId="4" r:id="rId5"/>
    <sheet name="Mali" sheetId="5" r:id="rId6"/>
    <sheet name="Niger" sheetId="7" r:id="rId7"/>
    <sheet name="Nigeria" sheetId="6" r:id="rId8"/>
    <sheet name="DRC"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2" l="1"/>
  <c r="I42" i="12"/>
  <c r="J38" i="12"/>
  <c r="K37" i="12"/>
  <c r="F23" i="12"/>
  <c r="F27" i="12"/>
  <c r="F26" i="12"/>
  <c r="F25" i="12"/>
  <c r="F24" i="12"/>
  <c r="E21" i="12"/>
  <c r="F21" i="12" s="1"/>
  <c r="F29" i="12" l="1"/>
  <c r="E29" i="12"/>
  <c r="M35" i="5"/>
  <c r="M18" i="5"/>
  <c r="O17" i="5"/>
  <c r="O16" i="5"/>
  <c r="O15" i="5"/>
  <c r="O14" i="5"/>
  <c r="K18" i="5"/>
  <c r="O35" i="5"/>
  <c r="M26" i="5"/>
  <c r="M27" i="5"/>
  <c r="M28" i="5"/>
  <c r="M29" i="5"/>
  <c r="M30" i="5"/>
  <c r="M31" i="5"/>
  <c r="M32" i="5"/>
  <c r="M33" i="5"/>
  <c r="M34" i="5"/>
  <c r="K35" i="5"/>
  <c r="K25" i="5"/>
  <c r="K24" i="5"/>
  <c r="S13" i="5"/>
  <c r="Q18" i="5"/>
  <c r="M17" i="5"/>
  <c r="M16" i="5"/>
  <c r="M15" i="5"/>
  <c r="M14" i="5"/>
  <c r="M13" i="5"/>
  <c r="M12" i="5"/>
  <c r="K13" i="5"/>
  <c r="K12" i="5"/>
  <c r="K11" i="5"/>
  <c r="K10" i="5"/>
  <c r="K3" i="5"/>
</calcChain>
</file>

<file path=xl/sharedStrings.xml><?xml version="1.0" encoding="utf-8"?>
<sst xmlns="http://schemas.openxmlformats.org/spreadsheetml/2006/main" count="1790" uniqueCount="481">
  <si>
    <t>HKI supported regions</t>
  </si>
  <si>
    <t>Region</t>
  </si>
  <si>
    <t>Year</t>
  </si>
  <si>
    <t>Distribution round</t>
  </si>
  <si>
    <t>Campaign date</t>
  </si>
  <si>
    <t>Distribution method</t>
  </si>
  <si>
    <t>Additional interventions delivered</t>
  </si>
  <si>
    <t>Campaign duration</t>
  </si>
  <si>
    <t>Which regions were supported by HKI? (Names)</t>
  </si>
  <si>
    <t>What was the target population in HKI-supported regions? (6-59 months of age)</t>
  </si>
  <si>
    <t>Admin - Reported VAS coverage in HKI-supported regions</t>
  </si>
  <si>
    <t>PECS - Surveyed VAS coverage in HKI-supported regions</t>
  </si>
  <si>
    <t>Spending by Ministry of health</t>
  </si>
  <si>
    <t>Indicate if PECS only for HKI region or includes others</t>
  </si>
  <si>
    <t>Burkina Faso</t>
  </si>
  <si>
    <t>First</t>
  </si>
  <si>
    <t xml:space="preserve">Milieu urbain : 
26 au 30/06/2020
Milieu rural :
26/06 au 25/07/2020 </t>
  </si>
  <si>
    <t>Door to Door</t>
  </si>
  <si>
    <t>Screening for acute malnutrition in children 6-59 months
Deworming of children aged 12-59 months</t>
  </si>
  <si>
    <t>4 days in urban areas
1 month in rural areas</t>
  </si>
  <si>
    <t>Centre -Ouest
Centre -Sud
Plateau - Central
Sud Ouest
Hauts Bassins</t>
  </si>
  <si>
    <t>Centre -ouest : 121,6%
Centre -sud : 102.5%
Haut bassin : 118.3%
Plateau –central : 106.3%
Sud-Ouest : 105.1%</t>
  </si>
  <si>
    <t xml:space="preserve">No PECS for the round </t>
  </si>
  <si>
    <t>Contribution for the monthly payment of community health workers (ASBC)</t>
  </si>
  <si>
    <t xml:space="preserve">No PECS for the first round </t>
  </si>
  <si>
    <t>Second</t>
  </si>
  <si>
    <t xml:space="preserve">Milieu urbain :
 03 au 06/12/2020
Milieu rural :
03/12/2020 au 02/01/2021 </t>
  </si>
  <si>
    <t>5 days in urban areas
1 month in rural areas</t>
  </si>
  <si>
    <t>Centre -ouest : 98.6%
Centre -sud : 101.0%
Haut bassin : 96.3%
Plateau –central : 96.3%
Sud-Ouest : 112.2%</t>
  </si>
  <si>
    <t xml:space="preserve">Not Yet Available </t>
  </si>
  <si>
    <t>PECS in  Helen keller five regions</t>
  </si>
  <si>
    <t>First round 2020</t>
  </si>
  <si>
    <t>all country</t>
  </si>
  <si>
    <t>Regions - list all regions of the country</t>
  </si>
  <si>
    <t>Campaign date - R1</t>
  </si>
  <si>
    <t>Distribution method - R1</t>
  </si>
  <si>
    <t>Additional interventions delivered - R1</t>
  </si>
  <si>
    <t>spending by HKI</t>
  </si>
  <si>
    <t>spending by UNICEF</t>
  </si>
  <si>
    <t xml:space="preserve">Other support from external partner? (World Bank) </t>
  </si>
  <si>
    <t>Spending from other external partner (add collumns for all additional partners</t>
  </si>
  <si>
    <r>
      <t>Admin</t>
    </r>
    <r>
      <rPr>
        <sz val="10"/>
        <color rgb="FF000000"/>
        <rFont val="Arial"/>
        <family val="2"/>
      </rPr>
      <t xml:space="preserve"> - Reported VAS coverage</t>
    </r>
  </si>
  <si>
    <r>
      <t>PECS</t>
    </r>
    <r>
      <rPr>
        <sz val="10"/>
        <color rgb="FF000000"/>
        <rFont val="Arial"/>
        <family val="2"/>
      </rPr>
      <t xml:space="preserve"> - Surveyed VAS coverage per stratum </t>
    </r>
  </si>
  <si>
    <t> </t>
  </si>
  <si>
    <t>What did they fund</t>
  </si>
  <si>
    <t>amount in usd</t>
  </si>
  <si>
    <t>Boucle du Mouhoun</t>
  </si>
  <si>
    <t xml:space="preserve">Milieu urbain : 
26 au 30/06/2020
Milieu rural :
26/06 au 25/07/2020 </t>
  </si>
  <si>
    <t xml:space="preserve">Door to Door </t>
  </si>
  <si>
    <t>Supervision,  distribution</t>
  </si>
  <si>
    <t>Payment of ASBC salaries</t>
  </si>
  <si>
    <t xml:space="preserve">No PECS </t>
  </si>
  <si>
    <t>Cascades</t>
  </si>
  <si>
    <t>Centre</t>
  </si>
  <si>
    <t>Centre-Est</t>
  </si>
  <si>
    <t>Centre-Nord</t>
  </si>
  <si>
    <t>Centre-Ouest</t>
  </si>
  <si>
    <t>Supervision, Covid protection equipment, distribution and social mobilization</t>
  </si>
  <si>
    <t>121,60%</t>
  </si>
  <si>
    <t>Centre-Sud</t>
  </si>
  <si>
    <t>Est</t>
  </si>
  <si>
    <t>Hauts-Bassins</t>
  </si>
  <si>
    <t>Nord</t>
  </si>
  <si>
    <t>Plateau-Central</t>
  </si>
  <si>
    <t>Sahel</t>
  </si>
  <si>
    <t>Sud-Ouest</t>
  </si>
  <si>
    <t>National level spending</t>
  </si>
  <si>
    <t>Communication/
social mobilization</t>
  </si>
  <si>
    <t>Second round 2020</t>
  </si>
  <si>
    <t>Campaign date - R2</t>
  </si>
  <si>
    <t>Distribution method - R2</t>
  </si>
  <si>
    <t>Additional interventions delivered - R2</t>
  </si>
  <si>
    <t>Other support from external partner? (World Bank) - name all if multiple</t>
  </si>
  <si>
    <t xml:space="preserve">Milieu urbain :
 03 au 06/12/2020
Milieu rural :
03/12/2020 au 02/01/2021 </t>
  </si>
  <si>
    <t xml:space="preserve">Result not yet available </t>
  </si>
  <si>
    <t>List partners supporting VAS</t>
  </si>
  <si>
    <t>Any available information on whether organizations are likely to incur any other direct or indirect costs for VAS campaigns other than grants to governments (i.e., does the organization have on-the-ground staff working on the program, or are they primarily only providing funding?):</t>
  </si>
  <si>
    <t>World Bank</t>
  </si>
  <si>
    <t>Spending by Ministry of health $</t>
  </si>
  <si>
    <t xml:space="preserve">Côte d'Ivoire </t>
  </si>
  <si>
    <t>June 24 to 27, 2020</t>
  </si>
  <si>
    <t>Screening and management of acute malnutrition cases 
Research and supplementation of cases of avitaminosis B1
Sensitization of the population on good nutritional practices and hygiene measures to be observed</t>
  </si>
  <si>
    <t>4 days</t>
  </si>
  <si>
    <t xml:space="preserve">72 Health districts
1.	Abobo Est
2.	Abobo Ouest
3.	Yopougon Est
4.	Yopougon Ouest-Songon
5.	Port bouet-Vridi
6.	Koumassi
7.	Treichville-Marcory
8.	Agboville
9.	Sikensi
10.	Tiassalé
11.	Touba
12.	Koro
13.	Ouaninou
14.	Boundiali
15.	Kouto
16.	Toumodi
17.	Didiévi
18.	Bloléquin
19.	Toulepleu
20.	Bouaké  Nord-Est
21.	Béoumi
22.	Botro
23.	Bouaké  Nord-Ouest
24.	Bouaké  Sud
25.	Sakassou
26.	Sassandra
27.	Fresco
28.	Gagnoa 1
29.	Gagnoa 2
30.	Oumé
31.	Bondoukou
32.	Koun Fao
33.	Sandegue
34.	Tanda
35.	Transua
36.	Dabou
37.	Grand-Lahou
38.	Duékoué
39.	Bangolo
40.	Katiola
41.	Daloa
42.	Zoukougbeu
43.	Daoukro
44.	Abengourou
45.	Agnibilékrou
46.	Bettié
47.	Odienné
48.	Madinani
49.	Divo
50.	Guitry
51.	Lakota
52.	Zuénoula
53.	Adzopé
54.	Akoupé
55.	Alépé
56.	Yakassé Attobrou
57.	Soubré
58.	Buyo
59.	Méagui
60.	Dimbokro
61.	Bocanda
62.	Kouassi Kouassi Kro
63.	San Pedro
64.	Tabou
65.	Aboisso
66.	Adiaké
67.	Tiapoum
68.	Man
69.	Biankouma
70.	Danané
71.	Séguéla
Kani
</t>
  </si>
  <si>
    <t xml:space="preserve">Districts	Coverage 
Abengourou	100,28%
Abobo Est	90,78%
Abobo Ouest	94,29%
Aboisso	94,51%
Adiaké	98,67%
Adzopé	99,48%
Agboville	85,29%
Agnibilékrou	97,10%
Akoupé	96,18%
Alépé	98,35%
Bangolo	98,14%
Béoumi	98,67%
Bettié	96,23%
Biankouma	100,34%
Bloléquin	103,41%
Bocanda	95,58%
Bondoukou	95,39%
Botro	93,24%
Bouaké  Nord-Est	97,26%
Bouaké  Nord-Ouest	99,82%
Bouaké  Sud	98,77%
Boundiali	98,22%
Buyo	99,33%
Dabou	99,05%
Daloa	101,97%
Danané	96,81%
Daoukro	96,66%
Didiévi	90,99%
Dimbokro	94,09%
Divo	97,72%
Duékoué	98,67%
Fresco	93,57%
Gagnoa 1	96,69%
Gagnoa 2	95,77%
Grand-Lahou	97,88%
Guitry	98,25%
Kani	97,90%
Katiola	95,10%
Koro	99,71%
Kouassi Kouassi Kro	95,43%
Koumassi	92,44%
Koun Fao	99,79%
Kouto	98,05%
Lakota	86,25%
Madinani	91,91%
Man	101,49%
Méagui	95,83%
Odienné	107,91%
Ouaninou	88,97%
Oumé	94,55%
Port bouet-Vridi	95,24%
Sakassou	90,08%
San Pedro	100,00%
Sandegue	105,57%
Sassandra	96,60%
Séguéla	100,79%
Sikensi	95,41%
Soubré	97,23%
Tabou	89,40%
Tanda	99,39%
Tiapoum	98,56%
Tiassalé	94,62%
Touba	94,55%
Toulepleu	102,50%
Toumodi	94,49%
Transua	98,25%
Treichville-Marcory	95,32%
Yakassé Attobrou	98,63%
Yopougon Est	96,72%
Yopougon Ouest-Songon	97,37%
Zoukougbeu	100,46%
Zuénoula	93,00%
Total	96,64%
</t>
  </si>
  <si>
    <t>January 22 to 25, 2021</t>
  </si>
  <si>
    <t>Screening for malnutrition in three health districts (Bloléquin, Toulepleu and Danané)
Sensitization of the population on good nutritional practices and hygiene measures to be observed</t>
  </si>
  <si>
    <t xml:space="preserve">45 Health districts
1.     Abobo Est
2.	Abobo Ouest
3.	Yopougon Est
4.	Yopougon Ouest-Songon
5.	Port bouet-Vridi
6.	Koumassi
7.	Treichville-Marcory
8.	Agboville
9.	Sikensi
10.	Tiassalé
11.	Touba
12.	Koro
13.	Ouaninou
14.	Boundiali
15.	Kouto
16.	Bloléquin
17.	Toulepleu
18.	Bouaké  Nord-Est
19.	Béoumi
20.	Botro
21.	Bouaké  Nord-Ouest
22.	Bouaké  Sud
23.	Sakassou
24.	Bondoukou
25.	Koun Fao
26.	Sandegue
27.	Tanda
28.	Transua
29.	Dabou
30.	Grand-Lahou
31.	Duékoué
32.	Bangolo
33.	Katiola
34.	Daoukro
35.	Odienné
36.	Madinani
37.	Adzopé
38.	Akoupé
39.	Alépé
40.	Yakassé Attobrou
41.	Man
42.	Biankouma
43.	Danané
44.	Séguéla
45.	Kani
</t>
  </si>
  <si>
    <t xml:space="preserve">Abobo Est	96,67%
Abobo Ouest	98,55%
Yopougon Est	100,21%
Yopougon Ouest-Songon	98,71%
Port bouet-Vridi	98,40%
Koumassi	96,79%
Treichville-Marcory	102,45%
Agboville	95,20%
Sikensi	101,32%
Tiassalé	98,16%
Touba	100,92%
Koro	100,21%
Ouaninou	101,86%
Boundiali	100,59%
Kouto	99,19%
Bloléquin	99,93%
Toulepleu	104,49%
Bouaké  Nord-Est	102,45%
Béoumi	99,85%
Botro	84,39%
Bouaké  Nord-Ouest	96,58%
Bouaké  Sud	97,58%
Sakassou	95,87%
Bondoukou	98,70%
Koun Fao	97,80%
Sandegue	98,88%
Tanda	99,45%
Transua	95,81%
Dabou	94,09%
Grand-Lahou	98,27%
Duékoué	92,61%
Bangolo	97,01%
Katiola	101,81%
Daoukro	98,81%
Odienné	93,03%
Madinani	101,63%
Adzopé	96,40%
Akoupé	97,75%
Alépé	97,30%
Yakasse Attobrou	104,28%
Man	101,75%
Biankouma	99,48%
Danané	100,50%
Séguéla	102,66%
Kani	98,97%
TOTAL	98,47%
</t>
  </si>
  <si>
    <t xml:space="preserve">The PECS was carried out in three strata: urban, rural and capital (Abidjan) </t>
  </si>
  <si>
    <t xml:space="preserve">No financial contribution </t>
  </si>
  <si>
    <t>90.2% in Abidjan
90.3% in urban areas excluding Abidjan 
97.7% in rural areas</t>
  </si>
  <si>
    <t>Regions - list all districts of the country in campaign</t>
  </si>
  <si>
    <t xml:space="preserve">Other support from external partner? (OLAM) </t>
  </si>
  <si>
    <r>
      <rPr>
        <sz val="10"/>
        <color rgb="FFFF0000"/>
        <rFont val="Arial"/>
        <family val="2"/>
      </rPr>
      <t>Admin</t>
    </r>
    <r>
      <rPr>
        <sz val="10"/>
        <color theme="1"/>
        <rFont val="Arial"/>
        <family val="2"/>
      </rPr>
      <t xml:space="preserve"> - Reported VAS coverage</t>
    </r>
  </si>
  <si>
    <r>
      <rPr>
        <sz val="10"/>
        <color rgb="FFFF0000"/>
        <rFont val="Arial"/>
        <family val="2"/>
      </rPr>
      <t>PECS</t>
    </r>
    <r>
      <rPr>
        <sz val="10"/>
        <color theme="1"/>
        <rFont val="Arial"/>
        <family val="2"/>
      </rPr>
      <t xml:space="preserve"> - Surveyed VAS coverage per stratum </t>
    </r>
  </si>
  <si>
    <t xml:space="preserve">What did they fund </t>
  </si>
  <si>
    <t>Abengourou</t>
  </si>
  <si>
    <t xml:space="preserve">Perdiem and training cost of administrators, supervisors, and mobilizers. Social mobilization cost , transportation of supplies and supervisors. </t>
  </si>
  <si>
    <t>Abobo Est</t>
  </si>
  <si>
    <t>Abobo Ouest</t>
  </si>
  <si>
    <t>Aboisso</t>
  </si>
  <si>
    <t>Adiaké</t>
  </si>
  <si>
    <t>Adzopé</t>
  </si>
  <si>
    <t>Agboville</t>
  </si>
  <si>
    <t>Agnibilékrou</t>
  </si>
  <si>
    <t>Akoupé</t>
  </si>
  <si>
    <t>Alépé</t>
  </si>
  <si>
    <t>Bangolo</t>
  </si>
  <si>
    <t>Béoumi</t>
  </si>
  <si>
    <t>Bettié</t>
  </si>
  <si>
    <t>Biankouma</t>
  </si>
  <si>
    <t>Bloléquin</t>
  </si>
  <si>
    <t>Bocanda</t>
  </si>
  <si>
    <t>Bondoukou</t>
  </si>
  <si>
    <t>Botro</t>
  </si>
  <si>
    <t>Bouaké  Nord-Est</t>
  </si>
  <si>
    <t>Bouaké  Nord-Ouest</t>
  </si>
  <si>
    <t>Bouaké  Sud</t>
  </si>
  <si>
    <t>Boundiali</t>
  </si>
  <si>
    <t>Buyo</t>
  </si>
  <si>
    <t>Dabou</t>
  </si>
  <si>
    <t>Daloa</t>
  </si>
  <si>
    <t>Danané</t>
  </si>
  <si>
    <t>Daoukro</t>
  </si>
  <si>
    <t>Didiévi</t>
  </si>
  <si>
    <t>Dimbokro</t>
  </si>
  <si>
    <t>Divo</t>
  </si>
  <si>
    <t>Duékoué</t>
  </si>
  <si>
    <t>Fresco</t>
  </si>
  <si>
    <t>Gagnoa 1</t>
  </si>
  <si>
    <t>Gagnoa 2</t>
  </si>
  <si>
    <t>Grand-Lahou</t>
  </si>
  <si>
    <t>Guitry</t>
  </si>
  <si>
    <t>Kani</t>
  </si>
  <si>
    <t>Katiola</t>
  </si>
  <si>
    <t>Koro</t>
  </si>
  <si>
    <t>Kouassi Kouassi Kro</t>
  </si>
  <si>
    <t>Koumassi</t>
  </si>
  <si>
    <t>Koun Fao</t>
  </si>
  <si>
    <t>Kouto</t>
  </si>
  <si>
    <t>Lakota</t>
  </si>
  <si>
    <t>Madinani</t>
  </si>
  <si>
    <t>Man</t>
  </si>
  <si>
    <t>Méagui</t>
  </si>
  <si>
    <t>Odienné</t>
  </si>
  <si>
    <t>Ouaninou</t>
  </si>
  <si>
    <t>Oumé</t>
  </si>
  <si>
    <t>Port bouet-Vridi</t>
  </si>
  <si>
    <t>Sakassou</t>
  </si>
  <si>
    <t>San Pedro</t>
  </si>
  <si>
    <t>Sandegue</t>
  </si>
  <si>
    <t>Sassandra</t>
  </si>
  <si>
    <t>Séguéla</t>
  </si>
  <si>
    <t>Sikensi</t>
  </si>
  <si>
    <t>Soubré</t>
  </si>
  <si>
    <t>Tabou</t>
  </si>
  <si>
    <t>Tanda</t>
  </si>
  <si>
    <t>Tiapoum</t>
  </si>
  <si>
    <t>Tiassalé</t>
  </si>
  <si>
    <t>Touba</t>
  </si>
  <si>
    <t>Toulepleu</t>
  </si>
  <si>
    <t>Toumodi</t>
  </si>
  <si>
    <t>Transua</t>
  </si>
  <si>
    <t>Treichville-Marcory</t>
  </si>
  <si>
    <t>Yakassé Attobrou</t>
  </si>
  <si>
    <t>Yopougon Est</t>
  </si>
  <si>
    <t>Yopougon Ouest-Songon</t>
  </si>
  <si>
    <t>Zoukougbeu</t>
  </si>
  <si>
    <t>Zuénoula</t>
  </si>
  <si>
    <t>Korhogo 1</t>
  </si>
  <si>
    <t xml:space="preserve">Perdiem and training cost of administrators, supervisors, and mobilizers. Social mobilization cost , transportation of supplies and supervisors.  cost management of malnutrition cases and supplies. 
</t>
  </si>
  <si>
    <t>No VAS campaign
Screening and management of acute malnutrition cases 
Research and supplementation of cases of avitaminosis B1</t>
  </si>
  <si>
    <t>Korhogo 2</t>
  </si>
  <si>
    <t>Mankono</t>
  </si>
  <si>
    <t>Dianra</t>
  </si>
  <si>
    <t>Dikodougou</t>
  </si>
  <si>
    <t xml:space="preserve">Perdiem and training cost of administrators, supervisors, and mobilizers. Social mobilization cost , transportation of supplies and supervisors.  cost management of malnutrition cases and supplies. </t>
  </si>
  <si>
    <t>M’Bengué</t>
  </si>
  <si>
    <t>Sinématiali</t>
  </si>
  <si>
    <t>Ferkéssédougou</t>
  </si>
  <si>
    <t>Kong</t>
  </si>
  <si>
    <t>Ouangolodougou</t>
  </si>
  <si>
    <t>Bouna</t>
  </si>
  <si>
    <t>Doropo</t>
  </si>
  <si>
    <t>Nassian</t>
  </si>
  <si>
    <t>Téhini</t>
  </si>
  <si>
    <t>Minignan</t>
  </si>
  <si>
    <t>Kaniasso</t>
  </si>
  <si>
    <t>Kounahiri</t>
  </si>
  <si>
    <t>Tengréla</t>
  </si>
  <si>
    <t xml:space="preserve">supervision, training, supplies (markers, chalk, etc.) </t>
  </si>
  <si>
    <t xml:space="preserve">Covid prevention supplies and additionals deworming tablets </t>
  </si>
  <si>
    <t>Social mobilization</t>
  </si>
  <si>
    <t xml:space="preserve">Other support from external partner?  </t>
  </si>
  <si>
    <t>Yakasse Attobrou</t>
  </si>
  <si>
    <t xml:space="preserve">Perdiem and training cost of administrators. supervisors. and mobilizers. Social mobilization cost . transportation of supplies and supervisors. </t>
  </si>
  <si>
    <t>GUINEA</t>
  </si>
  <si>
    <t>July 26 to August 06 in 29 districts;
September 21 to 24 in 6 districts
September 22 to 25, 2020 in 3 districts</t>
  </si>
  <si>
    <t xml:space="preserve">
Deworming of children aged 12-59 months
COVID 19 prevention messages</t>
  </si>
  <si>
    <t xml:space="preserve">4 days </t>
  </si>
  <si>
    <t>Faranah
Kankan
Kindia 
Labé</t>
  </si>
  <si>
    <t xml:space="preserve">Faranah: 98%
Kankan: 90%
Kindia: 100%
Labé: 99%
</t>
  </si>
  <si>
    <t>PECS was carried out according to 2 strata: urban area and rural area.
Coverage: 
Urban area: 60%
Rural area: 85%
National: 72%</t>
  </si>
  <si>
    <t>None</t>
  </si>
  <si>
    <t>National PECS: HKI regions and other regions, with 2 stratum: urban and rural area</t>
  </si>
  <si>
    <t>December 2nd  to 7, 2020 in 7 regions
January 6 to 9, 2021  in Conakry</t>
  </si>
  <si>
    <t>COVID 19 prevention messages</t>
  </si>
  <si>
    <t>Labé
Kankan
Kindia</t>
  </si>
  <si>
    <t xml:space="preserve">Kankan :100%
Kindia : 105%
Labé : 100%
</t>
  </si>
  <si>
    <t>PECS was carried out according to 2 strata: urban area and rural area. Coverage: 
Urban area: 60% 
Rural area: 81% 
National: 71%</t>
  </si>
  <si>
    <t xml:space="preserve">
Spending by CHILD FUND</t>
  </si>
  <si>
    <t xml:space="preserve">
Spending by World Bank</t>
  </si>
  <si>
    <t>Conakry</t>
  </si>
  <si>
    <t>Operational costs of the campaign (perdiem of training and distribution, perdiem of regional, district and local supervisors, data manager, fuel for supervision, launch ceremony, perdiem of sensitizers and radio program for social mobilization )</t>
  </si>
  <si>
    <t>The PECS was carried out according to 2 strata: urban area and rural area.
Coverage: 
Urban area: 60%
Rural area: 85%
National: 72%</t>
  </si>
  <si>
    <t>Boke</t>
  </si>
  <si>
    <t>Mamou</t>
  </si>
  <si>
    <t>Nzerekore</t>
  </si>
  <si>
    <t>Faranah (HKI region)</t>
  </si>
  <si>
    <t>Kankan (HKI region)</t>
  </si>
  <si>
    <t>Kindia (HKI region)</t>
  </si>
  <si>
    <t>Labe (HKI region)</t>
  </si>
  <si>
    <t>Logistics (reprography, purchases of pairs of scissors, raincoat and rubber bags)
Covid prevention (Purchase of face masks) 
Preparatory meeting online with the operational level
National supervision
Independent supervisor training
Independent supervision / monitoring
HKI internal supervision</t>
  </si>
  <si>
    <t>Logistics (purchase, freight and transit of vitamin A)
Covid prevention (Purchase of hand sanitizer)
Communication and social mobilization</t>
  </si>
  <si>
    <t>Acquisition of albendazol</t>
  </si>
  <si>
    <t>Contribution to the acquisition of vitamin A for Conakry and surrounding areas</t>
  </si>
  <si>
    <t xml:space="preserve">
COVID 19 prevention messages</t>
  </si>
  <si>
    <t>Operational costs of the campaign (perdiem of training for distributors and social mobilizers, distribution, perdiem of regional, district and local supervisors, data manager, fuel for supervision, launch ceremony, perdiem of social mobilizers and radio programm for social mobilization)</t>
  </si>
  <si>
    <t>The PECS was carried out according to 2 strata: urban area and rural area.
Coverage: 
Urban area: 60%
Rural area: 81%
National: 71%</t>
  </si>
  <si>
    <t>Faranah</t>
  </si>
  <si>
    <t>Operational costs of the campaign (perdiem of training for distributors and social mobilizers, distribution,  perdiem of regional, district and local supervisors, data manager, fuel for supervision, launch ceremony, advocacy, sound vehicles for the awareness, perdiem of Social Mobilizers and radio program for social mobilization)</t>
  </si>
  <si>
    <t>Reprography of  tools, 
Covid prevention (Purchase of face masks), 
Preparatory meeting in line with the operational level, National supervision, 
HKI internal supervision</t>
  </si>
  <si>
    <t>Communication and social mobilization, Covid prevention (Purchase of gels)</t>
  </si>
  <si>
    <t>HKI</t>
  </si>
  <si>
    <t>UNICEF</t>
  </si>
  <si>
    <t>CHILD FUND</t>
  </si>
  <si>
    <t>WORLD BANK</t>
  </si>
  <si>
    <t>Which counties were supported by HKI? (Names)</t>
  </si>
  <si>
    <t xml:space="preserve">Kenya </t>
  </si>
  <si>
    <t>15th and 30th June 2020</t>
  </si>
  <si>
    <t xml:space="preserve">
Deworming of children aged 12-59 months
 COVID 19 prevention messages</t>
  </si>
  <si>
    <t xml:space="preserve">3 days
</t>
  </si>
  <si>
    <t xml:space="preserve">Bungoma 
Kakamega 
Siaya 
Trans Nzoia
</t>
  </si>
  <si>
    <t xml:space="preserve">631574
</t>
  </si>
  <si>
    <t xml:space="preserve">131.74%
</t>
  </si>
  <si>
    <t>9th and 27th November 2020</t>
  </si>
  <si>
    <t xml:space="preserve">Bungoma 
Elgeyo Marakwet 
Kakamega 
Siaya 
Trans Nzoia 
Uasin Gishu
</t>
  </si>
  <si>
    <t>Bungoma 90.8%
Trans Nzoia 81.8%</t>
  </si>
  <si>
    <t>Save the children and JHPIEGO supported six sub counties and HKI six sub counties</t>
  </si>
  <si>
    <t>Counties - list all counties of the country</t>
  </si>
  <si>
    <t xml:space="preserve">Other support from external partner:  Nutrition International </t>
  </si>
  <si>
    <t xml:space="preserve">Bungoma </t>
  </si>
  <si>
    <t xml:space="preserve"> Between 15th and 30th June 2020 
</t>
  </si>
  <si>
    <t>Costs of PPEs. VAS materials. procurement material. planning meetings. sensitization of CHAs /CHVs. Distribution of VAS (CHVs &amp; CHAs) and support supervision</t>
  </si>
  <si>
    <t xml:space="preserve"> 69520.89 
</t>
  </si>
  <si>
    <t xml:space="preserve">Kakamega </t>
  </si>
  <si>
    <t xml:space="preserve">Siaya </t>
  </si>
  <si>
    <t xml:space="preserve">Trans Nzoia </t>
  </si>
  <si>
    <t xml:space="preserve">Total Helen Keller </t>
  </si>
  <si>
    <t xml:space="preserve">Bomet </t>
  </si>
  <si>
    <t>juil-20</t>
  </si>
  <si>
    <t>maternal, newborn, child, and adolescent health interventions</t>
  </si>
  <si>
    <t>Intergrated services through CHVs  including VAS distribution</t>
  </si>
  <si>
    <t>10,000 per county per semester</t>
  </si>
  <si>
    <t xml:space="preserve">Busia </t>
  </si>
  <si>
    <t xml:space="preserve">Embu </t>
  </si>
  <si>
    <t xml:space="preserve">Kiambu </t>
  </si>
  <si>
    <t xml:space="preserve">Kajiado </t>
  </si>
  <si>
    <t xml:space="preserve">Makueni </t>
  </si>
  <si>
    <t xml:space="preserve">Muranga </t>
  </si>
  <si>
    <t xml:space="preserve">Nakuru </t>
  </si>
  <si>
    <t xml:space="preserve">Nandi </t>
  </si>
  <si>
    <t xml:space="preserve">Vihiga </t>
  </si>
  <si>
    <t>Nutrition International</t>
  </si>
  <si>
    <t>Baringo</t>
  </si>
  <si>
    <t>VAS distribution</t>
  </si>
  <si>
    <t>distribution of VAS by CHVs, support supervision by national MOH team</t>
  </si>
  <si>
    <t>5 000</t>
  </si>
  <si>
    <t xml:space="preserve">Garissa </t>
  </si>
  <si>
    <t xml:space="preserve">Homa Bay </t>
  </si>
  <si>
    <t xml:space="preserve">Isiolo </t>
  </si>
  <si>
    <t xml:space="preserve">Kericho </t>
  </si>
  <si>
    <t xml:space="preserve">Kilifi </t>
  </si>
  <si>
    <t xml:space="preserve">Kisii </t>
  </si>
  <si>
    <t xml:space="preserve">Kisumu </t>
  </si>
  <si>
    <t xml:space="preserve">Kitui </t>
  </si>
  <si>
    <t xml:space="preserve">Kwale </t>
  </si>
  <si>
    <t xml:space="preserve">Laikipia </t>
  </si>
  <si>
    <t xml:space="preserve">Lamu </t>
  </si>
  <si>
    <t xml:space="preserve">Machakos </t>
  </si>
  <si>
    <t xml:space="preserve">Mandera </t>
  </si>
  <si>
    <t xml:space="preserve">Marsabit </t>
  </si>
  <si>
    <t xml:space="preserve">Meru </t>
  </si>
  <si>
    <t xml:space="preserve">Migori </t>
  </si>
  <si>
    <t xml:space="preserve">Mombasa </t>
  </si>
  <si>
    <t xml:space="preserve">Nairobi </t>
  </si>
  <si>
    <t xml:space="preserve">Narok </t>
  </si>
  <si>
    <t xml:space="preserve">Nyamira </t>
  </si>
  <si>
    <t xml:space="preserve">Samburu </t>
  </si>
  <si>
    <t xml:space="preserve">Taita Taveta </t>
  </si>
  <si>
    <t xml:space="preserve">Tana River </t>
  </si>
  <si>
    <t xml:space="preserve">Turkana </t>
  </si>
  <si>
    <t xml:space="preserve">Wajir </t>
  </si>
  <si>
    <t xml:space="preserve">West Pokot </t>
  </si>
  <si>
    <t xml:space="preserve">Elgeyo Marakwet </t>
  </si>
  <si>
    <t xml:space="preserve">Kirinyaga </t>
  </si>
  <si>
    <t xml:space="preserve">Nyandarua </t>
  </si>
  <si>
    <t xml:space="preserve">Nyeri </t>
  </si>
  <si>
    <t xml:space="preserve">Tharaka Nithi </t>
  </si>
  <si>
    <t xml:space="preserve">Uasin Gishu </t>
  </si>
  <si>
    <t>No partner</t>
  </si>
  <si>
    <t>KENYA</t>
  </si>
  <si>
    <t>NICEF+NI</t>
  </si>
  <si>
    <t>Other support from external partner? (Nutrition International) - name all if multiple</t>
  </si>
  <si>
    <t>Admin - Reported VAS coverage %</t>
  </si>
  <si>
    <t xml:space="preserve"> 15th and 30th June 2020</t>
  </si>
  <si>
    <t xml:space="preserve">Deworming and COVID 19 prevention messages </t>
  </si>
  <si>
    <t> Costs of PPEs. VAS materials. procurement material. planning meetings. sensitization of CHAs /CHVs. Distribution of VAS (CHVs &amp; CHAs) and support supervision</t>
  </si>
  <si>
    <t xml:space="preserve">  78836.36 
</t>
  </si>
  <si>
    <t xml:space="preserve">90.80%
</t>
  </si>
  <si>
    <t xml:space="preserve">81.80%
</t>
  </si>
  <si>
    <t>Helen Keller Intl</t>
  </si>
  <si>
    <t>between the months of August to December</t>
  </si>
  <si>
    <t xml:space="preserve">Baringo </t>
  </si>
  <si>
    <t>November and December 2020</t>
  </si>
  <si>
    <t xml:space="preserve"> Central support </t>
  </si>
  <si>
    <t>UNICEF+NI</t>
  </si>
  <si>
    <t>Any available information on whether organizations are likely to incur any other direct or indirect costs for VAS campaigns other than grants to governments (i.e.. does the organization have on-the-ground staff working on the program. or are they primarily only providing funding?):</t>
  </si>
  <si>
    <t>Niger</t>
  </si>
  <si>
    <t xml:space="preserve"> September 20 to 23, 2020</t>
  </si>
  <si>
    <t xml:space="preserve">- Poliomyelitis Vaccination for children 0-59 months 
- Sensitization of communities on the importance of vaccination, Vitamin A supplementation and de-worming, and especially that communities accept vaccination in the context of COVID 19 
</t>
  </si>
  <si>
    <t xml:space="preserve">Six days 
- 4 days of campaigns
- 2 days of sweeping </t>
  </si>
  <si>
    <t>Helen Keller support 
- the implementation of VAS in two regions:
- Maradi 
- Zinder
 - the purchass COVID protection materiel in four regions:
Zinder
Maradi
Agadez
Diffa
- the purchass of Scisor and bag for all eigth region
Agadez
Diffa
Dosso
Tillaberi
Tahoua
Niamey
Maradi
Zinder</t>
  </si>
  <si>
    <t xml:space="preserve">Target for the two regions supported for the implementation: 
-  Maradi : 1 277 118   
-  Zinder :  1 379 757 
   Total: 2 656 875
Target for the 6 others regions supported by Helen Keller partially
 Agadez : 123 508
Diffa : 257 541
Dosso : 634 317
Tahoua : 1 163 670
Tillaberi : 855 824
Niamey : 356 981
 Total:   3 391 841           </t>
  </si>
  <si>
    <t xml:space="preserve"> Maradi : 89%
 Zinder : 88%
</t>
  </si>
  <si>
    <t>No financial contribution</t>
  </si>
  <si>
    <t>Other support from external partner? (WHO) - name all if multiple</t>
  </si>
  <si>
    <t>Agadez</t>
  </si>
  <si>
    <t>September 20th to 23 th, 2020</t>
  </si>
  <si>
    <t xml:space="preserve"> - Poliomyelitis Vaccination for children 0-59 months
- Vitamin A supplementation and deworming of children aged 6-59 months
- Sensitization of communities on the importance of vaccination, Vitamin A supplementation and de-worming, and especially that communities accept vaccination in the context of COVID 19 
</t>
  </si>
  <si>
    <t>Covid-19 supplies purchasse masks and sanitizers</t>
  </si>
  <si>
    <t>Training, Personal Perdiem, Logistic, Social Mobilization by community workers, supervision, Covid-19 supplies purchasse masks and sanitizers</t>
  </si>
  <si>
    <t>Diffa</t>
  </si>
  <si>
    <t>Dosso</t>
  </si>
  <si>
    <t>Support for an additional distributor agent for Vitamin A and Deworming in polio response regions</t>
  </si>
  <si>
    <t>For Polio, VAS and deworming activities: Training, Personal Perdiem, Logistic, Social Mobilization, supervision, Covid-19 supplies purchasse masks and sanitizers</t>
  </si>
  <si>
    <t>Tillaberi</t>
  </si>
  <si>
    <t>Tahoua</t>
  </si>
  <si>
    <t>Maradi</t>
  </si>
  <si>
    <t>Training, Personal Perdiem, Logistic,  supervision, Covid-19 supplies purchasse masks and sanitizers</t>
  </si>
  <si>
    <t>Social Mobilization by community workers</t>
  </si>
  <si>
    <t>89%%</t>
  </si>
  <si>
    <t>Niamey</t>
  </si>
  <si>
    <t>Zinder</t>
  </si>
  <si>
    <t>Bag and sicsors purchasse + Social Mobilization through mass media (Radio and National Television)</t>
  </si>
  <si>
    <t>Vitamin A and other material packing and Set up in Health District, National Level Supervision, Coordination and campaign evaluation at central level cost</t>
  </si>
  <si>
    <t>Supervision, Coordination of the central level during the activities
Vaccine and consumables set up to regions/districts</t>
  </si>
  <si>
    <t>No Second round 2020 in Niger</t>
  </si>
  <si>
    <t>Other support from external partner? (Name partner or No) - name all if multiple</t>
  </si>
  <si>
    <t>Nigeria</t>
  </si>
  <si>
    <t>From August 29 to September 2, 2020</t>
  </si>
  <si>
    <t xml:space="preserve">
Deworming of children aged 12-59 months</t>
  </si>
  <si>
    <t>5 days</t>
  </si>
  <si>
    <t>Nasarawa state</t>
  </si>
  <si>
    <t>Only for HKI state</t>
  </si>
  <si>
    <t>spending by Saving One Million Lives (SOML)</t>
  </si>
  <si>
    <t>Nasarawa</t>
  </si>
  <si>
    <t>Deworming of children aged 12-59 months</t>
  </si>
  <si>
    <t>N66,359,627.95</t>
  </si>
  <si>
    <t>supply of Vitamin A capsules</t>
  </si>
  <si>
    <t>Health workers trainings at ward levels</t>
  </si>
  <si>
    <t>Post Event Coverage Survey (PECS), Vitamin A  Coverage: 93.2% , Deworming Coverage: 91.1%</t>
  </si>
  <si>
    <t>Benue</t>
  </si>
  <si>
    <t>Planning and review meetings, social mobilization activities, Trainings (State, LGA and Ward)</t>
  </si>
  <si>
    <t>MALI</t>
  </si>
  <si>
    <t xml:space="preserve">From March 25 to 31 for all regions, 
</t>
  </si>
  <si>
    <t xml:space="preserve">
Deworming of children aged 12-59 months
Polio in Mopti, Gao, Kidal and Menaka region</t>
  </si>
  <si>
    <t>Kayes
Segou
Sikasso and Koulikoro for training</t>
  </si>
  <si>
    <t>Kayes: 96.5%
Segou: 80.2%
Sikasso: 99.9%
Koulikoro:  100%</t>
  </si>
  <si>
    <t>No PECS</t>
  </si>
  <si>
    <t>Purchase Albendazol</t>
  </si>
  <si>
    <t>From October 7 to 17 for all regions, October 7 to 10 for Kayes and from October 9 to 12, 2020 for Ségou</t>
  </si>
  <si>
    <t>Deworming of children aged 12-59 months
COVID 19 prevention messages</t>
  </si>
  <si>
    <t>Kayes
Segou</t>
  </si>
  <si>
    <t>Kayes: 88%
Segou: 86%</t>
  </si>
  <si>
    <t>PECS was carried out according to 2 strata: HKI area and other partners area Coverage: 
HKI area: 68% 
Other partners area: 80% 
National: 71%</t>
  </si>
  <si>
    <t>No contribution</t>
  </si>
  <si>
    <t xml:space="preserve">National PECS with 2 strata: HKI regions and other regions </t>
  </si>
  <si>
    <t>Spending by OMS</t>
  </si>
  <si>
    <t xml:space="preserve">
Spending by WORLD VISION</t>
  </si>
  <si>
    <t xml:space="preserve">
Spending by Save the Children</t>
  </si>
  <si>
    <t>Kayes</t>
  </si>
  <si>
    <t xml:space="preserve">
Deworming of children aged 12-59 months
Polio in Mopti, Gao, Kidal, Menaka, Tombouctou and Taoudeni region
</t>
  </si>
  <si>
    <t>Training of community distributors, perdiem of distributors, supervision, installation of inputs in health areas, installation of inputs in health districts, meeting to share the results of the campaign, coordination</t>
  </si>
  <si>
    <t>Segou</t>
  </si>
  <si>
    <t>Koulikoro</t>
  </si>
  <si>
    <t>Training  of Health Manager and distributors</t>
  </si>
  <si>
    <t>Operationnal costs</t>
  </si>
  <si>
    <t>Sikasso</t>
  </si>
  <si>
    <t>Mopti</t>
  </si>
  <si>
    <t>3rd distributor</t>
  </si>
  <si>
    <t>Operationnal costs polio</t>
  </si>
  <si>
    <t>Gao</t>
  </si>
  <si>
    <t>Kidal</t>
  </si>
  <si>
    <t>Menaka</t>
  </si>
  <si>
    <t>Purchase Albendazole</t>
  </si>
  <si>
    <t>Transportation of inputs, Reprography, purchase of hydroalcoholic gel, National supervision</t>
  </si>
  <si>
    <t>Purchase and transportation  of  Vitamin A capsules</t>
  </si>
  <si>
    <t>Purchase and transportation of albendazol</t>
  </si>
  <si>
    <t>Spending by Community</t>
  </si>
  <si>
    <t>From October 7 to 17 for all regions</t>
  </si>
  <si>
    <t xml:space="preserve">
Deworming of children aged 12-59 months
COVID 19 prevention messages</t>
  </si>
  <si>
    <t>Purchase of COVID-19 protective equipment, Training of local supervisors, Training of distributors, Perdiem of distributors, supervision, coordination, results sharing and planning workshop</t>
  </si>
  <si>
    <t>Bamako</t>
  </si>
  <si>
    <t>Tombouctou</t>
  </si>
  <si>
    <t>Taoudeni</t>
  </si>
  <si>
    <t>Reprography of supervision tools for all regions of Mali, participation of the Nutrition Department in the SIAN sharing meeting in Kayes and Ségou</t>
  </si>
  <si>
    <t>Purchase of  Vitamin A capsules</t>
  </si>
  <si>
    <t>Local contributions from communities</t>
  </si>
  <si>
    <t>Round 1</t>
  </si>
  <si>
    <t>Round 2</t>
  </si>
  <si>
    <t>Côte d’Ivoire</t>
  </si>
  <si>
    <t>Guinea</t>
  </si>
  <si>
    <t>Mali</t>
  </si>
  <si>
    <t xml:space="preserve">Nigeria </t>
  </si>
  <si>
    <t>Kenya</t>
  </si>
  <si>
    <t>Democratic Republic of Congo</t>
  </si>
  <si>
    <t>Round</t>
  </si>
  <si>
    <t>Regions  supported</t>
  </si>
  <si>
    <t>Target 6-59 m</t>
  </si>
  <si>
    <t>Admin coverage</t>
  </si>
  <si>
    <t>PECS coverage</t>
  </si>
  <si>
    <t>PECS geographic coverage</t>
  </si>
  <si>
    <t xml:space="preserve">26/06/20 to 25/07/20 </t>
  </si>
  <si>
    <t>- Screening for acute malnutrition in children 6-59 months
- Deworming of children aged 12-59 months</t>
  </si>
  <si>
    <t xml:space="preserve">03/12/20 to 02/01/21 </t>
  </si>
  <si>
    <t>- Screening and management of acute malnutrition cases
- Research and supplementation of cases of avitaminosis B1
- Sensitization of the population on good nutritional practices and hygiene measures to be observed</t>
  </si>
  <si>
    <t>72 Health districts</t>
  </si>
  <si>
    <t>&gt;90%</t>
  </si>
  <si>
    <t>1. Abobo Est, 2. Abobo Ouest, 3. Yopougon Est, 4. Yopougon Ouest-Songon, 5. Port bouet-Vridi, 6. Koumassi, 7. Treichville-Marcory, 8. Agboville, 9. Sikensi, 10. Tiassalé, 11. Touba, 12. Koro, 13. Ouaninou, 14. Boundiali, 15. Kouto, 16. Toumodi, 17. Didiévi, 18. Bloléquin, 19. Toulepleu, 20. Bouaké  Nord-Est, 21. Béoumi, 22. Botro, 23. Bouaké  Nord-Ouest, 24. Bouaké  Sud, 25. Sakassou, 26. Sassandra, 27. Fresco, 28. Gagnoa 1, 29. Gagnoa 2, 30. Oumé, 31. Bondoukou, 32. Koun Fao, 33. Sandegue, 34. Tanda, 35. Transua, 36. Dabou, 37. Grand-Lahou, 38. Duékoué, 39. Bangolo, 40. Katiola, 41. Daloa, 42. Zoukougbeu, 43. Daoukro, 44. Abengourou, 45. Agnibilékrou, 46. Bettié, 47. Odienné, 48. Madinani, 49. Divo, 50. Guitry, 51. Lakota, 52. Zuénoula, 53. Adzopé, 54. Akoupé, 55. Alépé, 56. Yakassé Attobrou, 57. Soubré, 58. Buyo, 59. Méagui, 60. Dimbokro, 61. Bocanda, 62. Kouassi Kouassi Kro, 63. San Pedro, 64. Tabou, 65. Aboisso, 66. Adiaké, 67. Tiapoum, 68. Man, 69. Biankouma, 70. Danané, 71. Séguéla, 72. Kani</t>
  </si>
  <si>
    <t>- Screening for malnutrition in three health districts (Bloléquin, Toulepleu and Danané)
- Sensitization of the population on good nutritional practices and hygiene measures to be observed</t>
  </si>
  <si>
    <t xml:space="preserve">45 health districts
</t>
  </si>
  <si>
    <t xml:space="preserve">&gt;90%
</t>
  </si>
  <si>
    <t>90.2% in Abidjan
90.3% in urban areas excluding Abidjan 
97.7% in rural areas</t>
  </si>
  <si>
    <t>1.Abobo Est, 2.Abobo Ouest, 3.Yopougon Est, 4.Yopougon Ouest-Songon, 5.Port bouet-Vridi, 6.Koumassi, 7.Treichville-Marcory, 8.Agboville, 9.Sikensi, 10.Tiassalé, 11.	Touba, 12.Koro, 13.Ouaninou, 14.Boundiali, 15.Kouto, 16.Bloléquin, 17.Toulepleu, 18.Bouaké  Nord-Est, 19.Béoumi, 20.Botro, 21.Bouaké  Nord-Ouest, 22.Bouaké  Sud, 23.Sakassou, 24.Bondoukou, 25.Koun Fao, 26.Sandegue, 27.Tanda, 28.Transua, 29.Dabou, 30.Grand-Lahou, 31.Duékoué, 32.Bangolo, 33.Katiola, 34.Daoukro, 35.Odienné, 36.Madinani, 37.Adzopé, 38.Akoupé, 39.Alépé, 40.Yakassé Attobrou, 41.Man, 42.Biankouma, 43.Danané, 44.Séguéla, 45.Kani</t>
  </si>
  <si>
    <t>July 20 to September 20</t>
  </si>
  <si>
    <t xml:space="preserve">
Urban area: 60%
Rural area: 85%
National: 72%</t>
  </si>
  <si>
    <t>National PECS: HKI regions and other regions</t>
  </si>
  <si>
    <t>December 20 &amp; January 21</t>
  </si>
  <si>
    <t>Urban area: 60% 
Rural area: 81% 
National: 71%</t>
  </si>
  <si>
    <t>March 25 to 31</t>
  </si>
  <si>
    <t>October 7 to 17</t>
  </si>
  <si>
    <t>PECS in 2 strata:
HKI area: 68% 
Other partners area: 80% 
National: 71%</t>
  </si>
  <si>
    <t xml:space="preserve">- Poliomyelitis Vaccination for children 0-59 months 
- Sensitization of communities on the importance of vaccination, Vitamin A supplementation and de-worming, and especially that communities accept vaccination in the context of COVID 19 </t>
  </si>
  <si>
    <t>Maradi &amp; Zinder</t>
  </si>
  <si>
    <t xml:space="preserve">Target for the two regions supported for the implementation: Maradi : 1,277,118 &amp; Zinder :  1,379,757,  Total: 2,656,875. Target for the 6 others regions supported by Helen Keller partially: Agadez : 123,508 / Diffa : 257,541 /Dosso : 634,317 / Tahoua : 1,163,670 / Tillaberi : 855,824 / Niamey : 356,981 /  Total:   3,391,841           </t>
  </si>
  <si>
    <t>N/A</t>
  </si>
  <si>
    <t>- Helen Keller supported implementation of VAS in two regions: Maradi &amp; Zinder
- Purchased COVID protection equipment in four regions: Zinder, Maradi, Agadez, Diffa
- Purchased  Scissor and bag for all eigth regions: Agadez, Diffa, Dosso
Tillaberi, Tahoua, Niamey, Maradi, Zinder</t>
  </si>
  <si>
    <t>August 29 to September 2, 2020</t>
  </si>
  <si>
    <t>Cote d'Ivoire</t>
  </si>
  <si>
    <t>DRC</t>
  </si>
  <si>
    <t>Target 2021</t>
  </si>
  <si>
    <t>VAS capsules distributed in 2020</t>
  </si>
  <si>
    <t>Total</t>
  </si>
  <si>
    <t>Country</t>
  </si>
  <si>
    <t>Spending by MoH</t>
  </si>
  <si>
    <t>Spending by Helen keller</t>
  </si>
  <si>
    <t>Spending by UNICEF</t>
  </si>
  <si>
    <t>Spending by Other</t>
  </si>
  <si>
    <t>Other partners</t>
  </si>
  <si>
    <t>National</t>
  </si>
  <si>
    <t>Sub National</t>
  </si>
  <si>
    <t>-</t>
  </si>
  <si>
    <t>World Bank, per diem CHV</t>
  </si>
  <si>
    <t>Olam, Social mobilization</t>
  </si>
  <si>
    <t>Child Fund, World Bank</t>
  </si>
  <si>
    <t>WHO</t>
  </si>
  <si>
    <t>Nigeria (Nasarawa state only)</t>
  </si>
  <si>
    <t>Saving One Million Lives (SOML)</t>
  </si>
  <si>
    <t>WHO, Save the Children, WVI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</si>
</sst>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_(* #,##0_);_(* \(#,##0\);_(* &quot;-&quot;??_);_(@_)"/>
  </numFmts>
  <fonts count="43" x14ac:knownFonts="1">
    <font>
      <sz val="11"/>
      <color theme="1"/>
      <name val="Calibri"/>
      <family val="2"/>
      <scheme val="minor"/>
    </font>
    <font>
      <sz val="11"/>
      <color theme="0"/>
      <name val="Calibri"/>
      <family val="2"/>
      <scheme val="minor"/>
    </font>
    <font>
      <sz val="10"/>
      <color theme="1"/>
      <name val="Arial"/>
      <family val="2"/>
    </font>
    <font>
      <b/>
      <sz val="11"/>
      <color theme="0"/>
      <name val="Calibri"/>
      <family val="2"/>
      <scheme val="minor"/>
    </font>
    <font>
      <sz val="8"/>
      <name val="Calibri"/>
      <family val="2"/>
      <scheme val="minor"/>
    </font>
    <font>
      <sz val="10"/>
      <color rgb="FFFF0000"/>
      <name val="Arial"/>
      <family val="2"/>
    </font>
    <font>
      <b/>
      <sz val="10"/>
      <color theme="0"/>
      <name val="Arial"/>
      <family val="2"/>
    </font>
    <font>
      <sz val="11"/>
      <color theme="0"/>
      <name val="Cambria"/>
      <family val="1"/>
    </font>
    <font>
      <b/>
      <sz val="11"/>
      <color theme="1"/>
      <name val="Calibri"/>
      <family val="2"/>
      <scheme val="minor"/>
    </font>
    <font>
      <sz val="11"/>
      <color theme="1"/>
      <name val="Arial"/>
      <family val="2"/>
    </font>
    <font>
      <b/>
      <sz val="11"/>
      <color theme="1"/>
      <name val="Arial"/>
      <family val="2"/>
    </font>
    <font>
      <sz val="11"/>
      <color rgb="FF000000"/>
      <name val="Calibri"/>
      <family val="2"/>
    </font>
    <font>
      <sz val="11"/>
      <color rgb="FFFFFFFF"/>
      <name val="Calibri"/>
      <family val="2"/>
    </font>
    <font>
      <b/>
      <sz val="10"/>
      <color rgb="FFFFFFFF"/>
      <name val="Arial"/>
      <family val="2"/>
    </font>
    <font>
      <sz val="10"/>
      <color rgb="FF000000"/>
      <name val="Arial"/>
      <family val="2"/>
    </font>
    <font>
      <b/>
      <sz val="11"/>
      <color rgb="FFFFFFFF"/>
      <name val="Calibri"/>
      <family val="2"/>
    </font>
    <font>
      <b/>
      <sz val="10"/>
      <color rgb="FF000000"/>
      <name val="Arial"/>
      <family val="2"/>
    </font>
    <font>
      <b/>
      <sz val="11"/>
      <color rgb="FF000000"/>
      <name val="Calibri"/>
      <family val="2"/>
    </font>
    <font>
      <b/>
      <sz val="11"/>
      <color rgb="FF000000"/>
      <name val="Arial"/>
      <family val="2"/>
    </font>
    <font>
      <sz val="11"/>
      <color rgb="FF000000"/>
      <name val="Arial"/>
      <family val="2"/>
    </font>
    <font>
      <sz val="11"/>
      <color rgb="FFFFFFFF"/>
      <name val="Cambria"/>
      <family val="1"/>
    </font>
    <font>
      <b/>
      <sz val="10"/>
      <color theme="1"/>
      <name val="Arial"/>
      <family val="2"/>
    </font>
    <font>
      <sz val="10"/>
      <color rgb="FF000000"/>
      <name val="Arial"/>
      <charset val="1"/>
    </font>
    <font>
      <sz val="11"/>
      <color rgb="FF000000"/>
      <name val="Calibri"/>
    </font>
    <font>
      <b/>
      <sz val="10"/>
      <color rgb="FF000000"/>
      <name val="Arial"/>
      <charset val="1"/>
    </font>
    <font>
      <sz val="10"/>
      <color rgb="FFFFFFFF"/>
      <name val="Arial"/>
      <family val="2"/>
    </font>
    <font>
      <sz val="10"/>
      <color theme="1"/>
      <name val="Arial"/>
    </font>
    <font>
      <b/>
      <sz val="11"/>
      <color rgb="FF000000"/>
      <name val="Calibri"/>
      <charset val="1"/>
    </font>
    <font>
      <b/>
      <sz val="10"/>
      <name val="Arial"/>
      <family val="2"/>
    </font>
    <font>
      <b/>
      <sz val="10"/>
      <name val="Arial"/>
    </font>
    <font>
      <sz val="10"/>
      <color rgb="FF000000"/>
      <name val="Arial"/>
    </font>
    <font>
      <sz val="11"/>
      <color rgb="FF7030A0"/>
      <name val="Calibri"/>
      <family val="2"/>
      <scheme val="minor"/>
    </font>
    <font>
      <b/>
      <sz val="10"/>
      <color rgb="FF000000"/>
      <name val="Arial"/>
    </font>
    <font>
      <sz val="11"/>
      <color theme="1"/>
      <name val="Candara"/>
      <family val="2"/>
      <charset val="1"/>
    </font>
    <font>
      <b/>
      <sz val="10"/>
      <color rgb="FFFFFFFF"/>
      <name val="Arial"/>
    </font>
    <font>
      <b/>
      <sz val="11"/>
      <color rgb="FF000000"/>
      <name val="Arial"/>
    </font>
    <font>
      <b/>
      <sz val="11"/>
      <color rgb="FF000000"/>
      <name val="Calibri"/>
    </font>
    <font>
      <sz val="10"/>
      <color rgb="FFFF0000"/>
      <name val="Arial"/>
    </font>
    <font>
      <b/>
      <sz val="11"/>
      <color rgb="FFFFFFFF"/>
      <name val="Calibri"/>
    </font>
    <font>
      <b/>
      <sz val="11"/>
      <color theme="1"/>
      <name val="Arial"/>
    </font>
    <font>
      <b/>
      <sz val="10"/>
      <color theme="0"/>
      <name val="Arial"/>
    </font>
    <font>
      <sz val="11"/>
      <color theme="1"/>
      <name val="Calibri"/>
      <family val="2"/>
      <scheme val="minor"/>
    </font>
    <font>
      <sz val="11"/>
      <color rgb="FFFFFFFF"/>
      <name val="Arial"/>
      <family val="2"/>
    </font>
  </fonts>
  <fills count="12">
    <fill>
      <patternFill patternType="none"/>
    </fill>
    <fill>
      <patternFill patternType="gray125"/>
    </fill>
    <fill>
      <patternFill patternType="solid">
        <fgColor rgb="FF7A4183"/>
        <bgColor indexed="64"/>
      </patternFill>
    </fill>
    <fill>
      <patternFill patternType="solid">
        <fgColor rgb="FFFFFF00"/>
        <bgColor indexed="64"/>
      </patternFill>
    </fill>
    <fill>
      <patternFill patternType="solid">
        <fgColor rgb="FFFFFFFF"/>
        <bgColor indexed="64"/>
      </patternFill>
    </fill>
    <fill>
      <patternFill patternType="solid">
        <fgColor rgb="FF7A4183"/>
        <bgColor rgb="FF000000"/>
      </patternFill>
    </fill>
    <fill>
      <patternFill patternType="solid">
        <fgColor rgb="FFFFFF00"/>
        <bgColor rgb="FF000000"/>
      </patternFill>
    </fill>
    <fill>
      <patternFill patternType="solid">
        <fgColor rgb="FFFFFFFF"/>
        <bgColor rgb="FF000000"/>
      </patternFill>
    </fill>
    <fill>
      <patternFill patternType="solid">
        <fgColor rgb="FF9BC2E6"/>
        <bgColor rgb="FF000000"/>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s>
  <borders count="46">
    <border>
      <left/>
      <right/>
      <top/>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CCCCCC"/>
      </right>
      <top style="medium">
        <color rgb="FFCCCCCC"/>
      </top>
      <bottom/>
      <diagonal/>
    </border>
    <border>
      <left/>
      <right style="medium">
        <color rgb="FFCCCCCC"/>
      </right>
      <top/>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style="thin">
        <color indexed="64"/>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style="thin">
        <color rgb="FF000000"/>
      </top>
      <bottom/>
      <diagonal/>
    </border>
  </borders>
  <cellStyleXfs count="2">
    <xf numFmtId="0" fontId="0" fillId="0" borderId="0"/>
    <xf numFmtId="43" fontId="41" fillId="0" borderId="0" applyFont="0" applyFill="0" applyBorder="0" applyAlignment="0" applyProtection="0"/>
  </cellStyleXfs>
  <cellXfs count="446">
    <xf numFmtId="0" fontId="0" fillId="0" borderId="0" xfId="0"/>
    <xf numFmtId="0" fontId="1" fillId="2" borderId="0" xfId="0" applyFont="1" applyFill="1" applyAlignment="1">
      <alignment vertical="center" wrapText="1"/>
    </xf>
    <xf numFmtId="0" fontId="0" fillId="0" borderId="3" xfId="0" applyBorder="1"/>
    <xf numFmtId="0" fontId="0" fillId="0" borderId="3" xfId="0" applyFill="1" applyBorder="1"/>
    <xf numFmtId="0" fontId="2" fillId="0" borderId="3" xfId="0" applyFont="1" applyBorder="1" applyAlignment="1">
      <alignment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2" borderId="3" xfId="0" applyFont="1" applyFill="1" applyBorder="1" applyAlignment="1">
      <alignment wrapText="1"/>
    </xf>
    <xf numFmtId="0" fontId="0" fillId="0" borderId="3" xfId="0"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right" wrapText="1"/>
    </xf>
    <xf numFmtId="0" fontId="1" fillId="2" borderId="3" xfId="0" applyFont="1" applyFill="1" applyBorder="1" applyAlignment="1">
      <alignment vertical="center"/>
    </xf>
    <xf numFmtId="0" fontId="7" fillId="2" borderId="3"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3" xfId="0" applyFont="1" applyBorder="1" applyAlignment="1">
      <alignment horizontal="center" vertical="center" wrapText="1"/>
    </xf>
    <xf numFmtId="0" fontId="9" fillId="0" borderId="0" xfId="0" applyFont="1"/>
    <xf numFmtId="0" fontId="2" fillId="0" borderId="3" xfId="0" applyFont="1" applyBorder="1" applyAlignment="1">
      <alignment horizontal="left" wrapText="1"/>
    </xf>
    <xf numFmtId="3" fontId="2" fillId="3" borderId="3" xfId="0" applyNumberFormat="1" applyFont="1" applyFill="1" applyBorder="1" applyAlignment="1">
      <alignment horizontal="right" wrapText="1"/>
    </xf>
    <xf numFmtId="10" fontId="2" fillId="0" borderId="3" xfId="0" applyNumberFormat="1" applyFont="1" applyBorder="1" applyAlignment="1">
      <alignment horizontal="left" wrapText="1"/>
    </xf>
    <xf numFmtId="10" fontId="2" fillId="0" borderId="3" xfId="0" applyNumberFormat="1" applyFont="1" applyBorder="1" applyAlignment="1">
      <alignment horizontal="left" vertical="top" wrapText="1"/>
    </xf>
    <xf numFmtId="0" fontId="0" fillId="0" borderId="3" xfId="0" applyBorder="1" applyAlignment="1">
      <alignment wrapText="1"/>
    </xf>
    <xf numFmtId="0" fontId="0" fillId="0" borderId="3" xfId="0" applyBorder="1" applyAlignment="1">
      <alignment horizontal="left" vertical="top" wrapText="1"/>
    </xf>
    <xf numFmtId="0" fontId="10" fillId="0" borderId="0" xfId="0" applyFont="1"/>
    <xf numFmtId="0" fontId="10" fillId="0" borderId="0" xfId="0" applyFont="1" applyAlignment="1">
      <alignment vertical="center"/>
    </xf>
    <xf numFmtId="10" fontId="8" fillId="0" borderId="3" xfId="0" applyNumberFormat="1" applyFont="1" applyBorder="1" applyAlignment="1">
      <alignment horizontal="left"/>
    </xf>
    <xf numFmtId="0" fontId="0" fillId="0" borderId="3" xfId="0" applyBorder="1" applyAlignment="1">
      <alignment horizontal="center" vertical="center"/>
    </xf>
    <xf numFmtId="0" fontId="0" fillId="0" borderId="3" xfId="0" applyBorder="1" applyAlignment="1">
      <alignment horizontal="center" vertical="center" wrapText="1"/>
    </xf>
    <xf numFmtId="0" fontId="2" fillId="4" borderId="3" xfId="0" applyFont="1" applyFill="1" applyBorder="1" applyAlignment="1">
      <alignment vertical="center" wrapText="1"/>
    </xf>
    <xf numFmtId="0" fontId="12" fillId="5" borderId="0" xfId="0" applyFont="1" applyFill="1" applyBorder="1" applyAlignment="1">
      <alignment wrapText="1"/>
    </xf>
    <xf numFmtId="0" fontId="13" fillId="5" borderId="1" xfId="0" applyFont="1" applyFill="1" applyBorder="1" applyAlignment="1">
      <alignment wrapText="1"/>
    </xf>
    <xf numFmtId="0" fontId="13" fillId="5" borderId="10" xfId="0" applyFont="1" applyFill="1" applyBorder="1" applyAlignment="1">
      <alignment wrapText="1"/>
    </xf>
    <xf numFmtId="0" fontId="13" fillId="5" borderId="11" xfId="0" applyFont="1" applyFill="1" applyBorder="1" applyAlignment="1">
      <alignment wrapText="1"/>
    </xf>
    <xf numFmtId="0" fontId="14" fillId="0" borderId="6" xfId="0" applyFont="1" applyFill="1" applyBorder="1" applyAlignment="1">
      <alignment wrapText="1"/>
    </xf>
    <xf numFmtId="0" fontId="11" fillId="0" borderId="6" xfId="0" applyFont="1" applyFill="1" applyBorder="1" applyAlignment="1">
      <alignment wrapText="1"/>
    </xf>
    <xf numFmtId="0" fontId="14" fillId="0" borderId="12" xfId="0" applyFont="1" applyFill="1" applyBorder="1" applyAlignment="1">
      <alignment wrapText="1"/>
    </xf>
    <xf numFmtId="0" fontId="11" fillId="0" borderId="12" xfId="0" applyFont="1" applyFill="1" applyBorder="1" applyAlignment="1">
      <alignment wrapText="1"/>
    </xf>
    <xf numFmtId="0" fontId="14" fillId="0" borderId="3" xfId="0" applyFont="1" applyFill="1" applyBorder="1" applyAlignment="1">
      <alignment wrapText="1"/>
    </xf>
    <xf numFmtId="0" fontId="5" fillId="0" borderId="12" xfId="0" applyFont="1" applyFill="1" applyBorder="1" applyAlignment="1">
      <alignment wrapText="1"/>
    </xf>
    <xf numFmtId="0" fontId="14" fillId="5" borderId="8" xfId="0" applyFont="1" applyFill="1" applyBorder="1" applyAlignment="1">
      <alignment wrapText="1"/>
    </xf>
    <xf numFmtId="0" fontId="14" fillId="5" borderId="12" xfId="0" applyFont="1" applyFill="1" applyBorder="1" applyAlignment="1">
      <alignment wrapText="1"/>
    </xf>
    <xf numFmtId="0" fontId="16" fillId="7" borderId="12" xfId="0" applyFont="1" applyFill="1" applyBorder="1" applyAlignment="1">
      <alignment wrapText="1"/>
    </xf>
    <xf numFmtId="0" fontId="20" fillId="5" borderId="6" xfId="0" applyFont="1" applyFill="1" applyBorder="1" applyAlignment="1">
      <alignment wrapText="1"/>
    </xf>
    <xf numFmtId="0" fontId="11" fillId="0" borderId="0" xfId="0" applyFont="1" applyFill="1" applyBorder="1" applyAlignment="1">
      <alignment wrapText="1"/>
    </xf>
    <xf numFmtId="0" fontId="11" fillId="0" borderId="8" xfId="0" applyFont="1" applyFill="1" applyBorder="1" applyAlignment="1">
      <alignment wrapText="1"/>
    </xf>
    <xf numFmtId="0" fontId="17" fillId="0" borderId="12" xfId="0" applyFont="1" applyFill="1" applyBorder="1" applyAlignment="1">
      <alignment wrapText="1"/>
    </xf>
    <xf numFmtId="10" fontId="18" fillId="0" borderId="0" xfId="0" applyNumberFormat="1" applyFont="1" applyFill="1" applyBorder="1" applyAlignment="1">
      <alignment wrapText="1"/>
    </xf>
    <xf numFmtId="10" fontId="19" fillId="0" borderId="0" xfId="0" applyNumberFormat="1" applyFont="1" applyFill="1" applyBorder="1" applyAlignment="1">
      <alignment wrapText="1"/>
    </xf>
    <xf numFmtId="0" fontId="12" fillId="5" borderId="3" xfId="0" applyFont="1" applyFill="1" applyBorder="1" applyAlignment="1">
      <alignment wrapText="1"/>
    </xf>
    <xf numFmtId="0" fontId="17" fillId="0" borderId="12" xfId="0" applyFont="1" applyFill="1" applyBorder="1" applyAlignment="1">
      <alignment horizontal="left" vertical="top" wrapText="1"/>
    </xf>
    <xf numFmtId="0" fontId="14" fillId="0" borderId="9" xfId="0" applyFont="1" applyFill="1" applyBorder="1" applyAlignment="1">
      <alignment wrapText="1"/>
    </xf>
    <xf numFmtId="10" fontId="2" fillId="0" borderId="3" xfId="0" applyNumberFormat="1" applyFont="1" applyBorder="1" applyAlignment="1">
      <alignment horizontal="center" vertical="center" wrapText="1"/>
    </xf>
    <xf numFmtId="0" fontId="0" fillId="0" borderId="3" xfId="0" applyFill="1" applyBorder="1" applyAlignment="1">
      <alignment vertical="center"/>
    </xf>
    <xf numFmtId="0" fontId="2" fillId="0" borderId="3" xfId="0" applyFont="1" applyBorder="1" applyAlignment="1">
      <alignment horizontal="left" vertical="center" wrapText="1"/>
    </xf>
    <xf numFmtId="6" fontId="17" fillId="7" borderId="3" xfId="0" applyNumberFormat="1" applyFont="1" applyFill="1" applyBorder="1" applyAlignment="1">
      <alignment vertical="center" wrapText="1"/>
    </xf>
    <xf numFmtId="9" fontId="10" fillId="0" borderId="16" xfId="0" applyNumberFormat="1" applyFont="1" applyBorder="1" applyAlignment="1">
      <alignment vertical="center"/>
    </xf>
    <xf numFmtId="9" fontId="10" fillId="0" borderId="0" xfId="0" applyNumberFormat="1" applyFont="1" applyAlignment="1">
      <alignment vertical="center"/>
    </xf>
    <xf numFmtId="0" fontId="23" fillId="7" borderId="3" xfId="0" applyFont="1" applyFill="1" applyBorder="1" applyAlignment="1">
      <alignment wrapText="1"/>
    </xf>
    <xf numFmtId="0" fontId="23" fillId="7" borderId="3" xfId="0" applyFont="1" applyFill="1" applyBorder="1" applyAlignment="1">
      <alignment vertical="center" wrapText="1"/>
    </xf>
    <xf numFmtId="0" fontId="22" fillId="0" borderId="17" xfId="0" applyFont="1" applyBorder="1" applyAlignment="1">
      <alignment wrapText="1"/>
    </xf>
    <xf numFmtId="10" fontId="8" fillId="0" borderId="5" xfId="0" applyNumberFormat="1" applyFont="1" applyBorder="1" applyAlignment="1">
      <alignment horizontal="right" vertical="center"/>
    </xf>
    <xf numFmtId="0" fontId="2" fillId="0" borderId="4" xfId="0" applyFont="1" applyBorder="1" applyAlignment="1">
      <alignment wrapText="1"/>
    </xf>
    <xf numFmtId="9" fontId="10" fillId="0" borderId="17" xfId="0" applyNumberFormat="1" applyFont="1" applyBorder="1" applyAlignment="1">
      <alignment vertical="center"/>
    </xf>
    <xf numFmtId="0" fontId="22" fillId="0" borderId="18" xfId="0" applyFont="1" applyBorder="1" applyAlignment="1">
      <alignment wrapText="1"/>
    </xf>
    <xf numFmtId="9" fontId="10" fillId="0" borderId="0" xfId="0" applyNumberFormat="1" applyFont="1" applyBorder="1" applyAlignment="1">
      <alignment vertical="center"/>
    </xf>
    <xf numFmtId="0" fontId="0" fillId="0" borderId="0" xfId="0" applyAlignment="1">
      <alignment vertical="center"/>
    </xf>
    <xf numFmtId="9" fontId="10" fillId="0" borderId="20" xfId="0" applyNumberFormat="1" applyFont="1" applyBorder="1" applyAlignment="1">
      <alignment vertical="center"/>
    </xf>
    <xf numFmtId="9" fontId="10" fillId="0" borderId="21" xfId="0" applyNumberFormat="1" applyFont="1" applyBorder="1" applyAlignment="1">
      <alignment vertical="center"/>
    </xf>
    <xf numFmtId="0" fontId="2" fillId="0" borderId="6" xfId="0" applyFont="1" applyBorder="1" applyAlignment="1">
      <alignment horizontal="left" vertical="center" wrapText="1"/>
    </xf>
    <xf numFmtId="0" fontId="2" fillId="0" borderId="4" xfId="0" applyFont="1" applyFill="1" applyBorder="1" applyAlignment="1">
      <alignment vertical="center" wrapText="1"/>
    </xf>
    <xf numFmtId="0" fontId="21" fillId="0" borderId="3" xfId="0" applyFont="1" applyBorder="1" applyAlignment="1">
      <alignment wrapText="1"/>
    </xf>
    <xf numFmtId="0" fontId="21" fillId="0" borderId="3" xfId="0" applyFont="1" applyBorder="1" applyAlignment="1">
      <alignment vertical="center" wrapText="1"/>
    </xf>
    <xf numFmtId="3" fontId="21" fillId="0" borderId="3" xfId="0" applyNumberFormat="1" applyFont="1" applyBorder="1" applyAlignment="1">
      <alignment vertical="center" wrapText="1"/>
    </xf>
    <xf numFmtId="3" fontId="17" fillId="4" borderId="3" xfId="0" applyNumberFormat="1" applyFont="1" applyFill="1" applyBorder="1" applyAlignment="1">
      <alignment vertical="center" wrapText="1"/>
    </xf>
    <xf numFmtId="3" fontId="21" fillId="4" borderId="3" xfId="0" applyNumberFormat="1" applyFont="1" applyFill="1" applyBorder="1" applyAlignment="1">
      <alignment vertical="center" wrapText="1"/>
    </xf>
    <xf numFmtId="6" fontId="17" fillId="7" borderId="8" xfId="0" applyNumberFormat="1" applyFont="1" applyFill="1" applyBorder="1" applyAlignment="1">
      <alignment vertical="center" wrapText="1"/>
    </xf>
    <xf numFmtId="0" fontId="2" fillId="4" borderId="3" xfId="0" applyFont="1" applyFill="1" applyBorder="1" applyAlignment="1">
      <alignment horizontal="left" vertical="center" wrapText="1"/>
    </xf>
    <xf numFmtId="0" fontId="22" fillId="0" borderId="0" xfId="0" applyFont="1" applyAlignment="1">
      <alignment vertical="center" wrapText="1"/>
    </xf>
    <xf numFmtId="0" fontId="22" fillId="0" borderId="17" xfId="0" applyFont="1" applyBorder="1" applyAlignment="1">
      <alignment vertical="center" wrapText="1"/>
    </xf>
    <xf numFmtId="3" fontId="2" fillId="3" borderId="5" xfId="0" applyNumberFormat="1" applyFont="1" applyFill="1" applyBorder="1" applyAlignment="1">
      <alignment horizontal="right" wrapText="1"/>
    </xf>
    <xf numFmtId="10" fontId="2" fillId="0" borderId="6" xfId="0" applyNumberFormat="1" applyFont="1" applyBorder="1" applyAlignment="1">
      <alignment horizontal="left" wrapText="1"/>
    </xf>
    <xf numFmtId="3" fontId="2" fillId="4" borderId="3" xfId="0" applyNumberFormat="1" applyFont="1" applyFill="1" applyBorder="1" applyAlignment="1">
      <alignment horizontal="right" wrapText="1"/>
    </xf>
    <xf numFmtId="0" fontId="21" fillId="0" borderId="5" xfId="0" applyFont="1" applyBorder="1" applyAlignment="1">
      <alignment vertical="center" wrapText="1"/>
    </xf>
    <xf numFmtId="0" fontId="26" fillId="0" borderId="3" xfId="0" applyFont="1" applyBorder="1" applyAlignment="1">
      <alignment vertical="center" wrapText="1"/>
    </xf>
    <xf numFmtId="10" fontId="26" fillId="0" borderId="3" xfId="0" applyNumberFormat="1" applyFont="1" applyBorder="1" applyAlignment="1">
      <alignment horizontal="left" wrapText="1"/>
    </xf>
    <xf numFmtId="0" fontId="26" fillId="2" borderId="3" xfId="0" applyFont="1" applyFill="1" applyBorder="1" applyAlignment="1">
      <alignment wrapText="1"/>
    </xf>
    <xf numFmtId="0" fontId="2" fillId="4" borderId="17" xfId="0" applyFont="1" applyFill="1" applyBorder="1" applyAlignment="1">
      <alignment vertical="center" wrapText="1"/>
    </xf>
    <xf numFmtId="0" fontId="2" fillId="0" borderId="12" xfId="0" applyFont="1" applyBorder="1" applyAlignment="1">
      <alignment horizontal="left" vertical="center" wrapText="1"/>
    </xf>
    <xf numFmtId="164" fontId="10" fillId="0" borderId="17" xfId="0" applyNumberFormat="1" applyFont="1" applyBorder="1" applyAlignment="1">
      <alignment vertical="center"/>
    </xf>
    <xf numFmtId="164" fontId="10" fillId="0" borderId="16" xfId="0" applyNumberFormat="1" applyFont="1" applyBorder="1" applyAlignment="1">
      <alignment vertical="center"/>
    </xf>
    <xf numFmtId="164" fontId="10" fillId="0" borderId="16" xfId="0" applyNumberFormat="1" applyFont="1" applyBorder="1" applyAlignment="1">
      <alignment horizontal="right" vertical="center"/>
    </xf>
    <xf numFmtId="0" fontId="2" fillId="0" borderId="3" xfId="0" applyFont="1" applyBorder="1" applyAlignment="1">
      <alignment horizontal="center" wrapText="1"/>
    </xf>
    <xf numFmtId="10" fontId="26" fillId="0" borderId="3" xfId="0" applyNumberFormat="1" applyFont="1" applyBorder="1" applyAlignment="1">
      <alignment horizontal="center" vertical="center" wrapText="1"/>
    </xf>
    <xf numFmtId="164" fontId="10" fillId="0" borderId="28" xfId="0" applyNumberFormat="1" applyFont="1" applyBorder="1" applyAlignment="1">
      <alignment vertical="center"/>
    </xf>
    <xf numFmtId="164" fontId="10" fillId="0" borderId="20" xfId="0" applyNumberFormat="1" applyFont="1" applyBorder="1" applyAlignment="1">
      <alignment vertical="center"/>
    </xf>
    <xf numFmtId="0" fontId="8" fillId="0" borderId="3" xfId="0" applyFont="1" applyBorder="1"/>
    <xf numFmtId="3" fontId="28" fillId="4" borderId="5" xfId="0" applyNumberFormat="1" applyFont="1" applyFill="1" applyBorder="1" applyAlignment="1">
      <alignment wrapText="1"/>
    </xf>
    <xf numFmtId="3" fontId="29" fillId="4" borderId="5" xfId="0" applyNumberFormat="1" applyFont="1" applyFill="1" applyBorder="1" applyAlignment="1">
      <alignment wrapText="1"/>
    </xf>
    <xf numFmtId="0" fontId="2" fillId="2" borderId="4" xfId="0" applyFont="1" applyFill="1" applyBorder="1" applyAlignment="1">
      <alignment wrapText="1"/>
    </xf>
    <xf numFmtId="3" fontId="21" fillId="4" borderId="5" xfId="0" applyNumberFormat="1" applyFont="1" applyFill="1" applyBorder="1" applyAlignment="1">
      <alignment vertical="center" wrapText="1"/>
    </xf>
    <xf numFmtId="3" fontId="17" fillId="4" borderId="5" xfId="0" applyNumberFormat="1" applyFont="1" applyFill="1" applyBorder="1" applyAlignment="1">
      <alignment vertical="center" wrapText="1"/>
    </xf>
    <xf numFmtId="3" fontId="17" fillId="4" borderId="24" xfId="0" applyNumberFormat="1" applyFont="1" applyFill="1" applyBorder="1" applyAlignment="1">
      <alignment vertical="center" wrapText="1"/>
    </xf>
    <xf numFmtId="3" fontId="17" fillId="4" borderId="21" xfId="0" applyNumberFormat="1" applyFont="1" applyFill="1" applyBorder="1" applyAlignment="1">
      <alignment vertical="center" wrapText="1"/>
    </xf>
    <xf numFmtId="3" fontId="30" fillId="0" borderId="3" xfId="0" applyNumberFormat="1" applyFont="1" applyFill="1" applyBorder="1" applyAlignment="1">
      <alignment vertical="center" wrapText="1"/>
    </xf>
    <xf numFmtId="0" fontId="2" fillId="4" borderId="19" xfId="0" applyFont="1" applyFill="1" applyBorder="1" applyAlignment="1">
      <alignment vertical="center" wrapText="1"/>
    </xf>
    <xf numFmtId="164" fontId="10" fillId="0" borderId="18" xfId="0" applyNumberFormat="1" applyFont="1" applyBorder="1" applyAlignment="1">
      <alignment vertical="center"/>
    </xf>
    <xf numFmtId="9" fontId="10" fillId="0" borderId="18" xfId="0" applyNumberFormat="1" applyFont="1" applyBorder="1" applyAlignment="1">
      <alignment vertical="center"/>
    </xf>
    <xf numFmtId="0" fontId="22" fillId="0" borderId="31" xfId="0" applyFont="1" applyBorder="1" applyAlignment="1">
      <alignment vertical="center" wrapText="1"/>
    </xf>
    <xf numFmtId="0" fontId="22" fillId="0" borderId="19" xfId="0" applyFont="1" applyBorder="1" applyAlignment="1">
      <alignment vertical="center" wrapText="1"/>
    </xf>
    <xf numFmtId="3" fontId="2" fillId="0" borderId="3" xfId="0" applyNumberFormat="1" applyFont="1" applyBorder="1" applyAlignment="1">
      <alignment horizontal="center" vertical="center" wrapText="1"/>
    </xf>
    <xf numFmtId="3" fontId="2" fillId="4" borderId="3" xfId="0" applyNumberFormat="1" applyFont="1" applyFill="1" applyBorder="1" applyAlignment="1">
      <alignment horizontal="center" vertical="center" wrapText="1"/>
    </xf>
    <xf numFmtId="0" fontId="0" fillId="4" borderId="3" xfId="0" applyFill="1" applyBorder="1"/>
    <xf numFmtId="10" fontId="10" fillId="0" borderId="0" xfId="0" applyNumberFormat="1" applyFont="1"/>
    <xf numFmtId="10" fontId="10" fillId="0" borderId="0" xfId="0" applyNumberFormat="1" applyFont="1" applyAlignment="1">
      <alignment vertical="center"/>
    </xf>
    <xf numFmtId="0" fontId="0" fillId="0" borderId="3" xfId="0" applyFont="1" applyBorder="1"/>
    <xf numFmtId="0" fontId="31" fillId="0" borderId="3" xfId="0" applyFont="1" applyBorder="1"/>
    <xf numFmtId="0" fontId="30" fillId="0" borderId="6" xfId="0" applyFont="1" applyBorder="1" applyAlignment="1">
      <alignment wrapText="1"/>
    </xf>
    <xf numFmtId="0" fontId="14" fillId="0" borderId="3" xfId="0" applyFont="1" applyFill="1" applyBorder="1" applyAlignment="1">
      <alignment horizontal="center" wrapText="1"/>
    </xf>
    <xf numFmtId="0" fontId="14" fillId="0" borderId="12" xfId="0" applyFont="1" applyFill="1" applyBorder="1" applyAlignment="1">
      <alignment horizontal="center" vertical="center" wrapText="1"/>
    </xf>
    <xf numFmtId="0" fontId="23" fillId="0" borderId="8" xfId="0" applyFont="1" applyBorder="1" applyAlignment="1">
      <alignment wrapText="1"/>
    </xf>
    <xf numFmtId="0" fontId="14" fillId="0" borderId="23" xfId="0" applyFont="1" applyFill="1" applyBorder="1" applyAlignment="1">
      <alignment wrapText="1"/>
    </xf>
    <xf numFmtId="0" fontId="23" fillId="0" borderId="3" xfId="0" applyFont="1" applyBorder="1" applyAlignment="1">
      <alignment wrapText="1"/>
    </xf>
    <xf numFmtId="0" fontId="23" fillId="6" borderId="8" xfId="0" applyFont="1" applyFill="1" applyBorder="1" applyAlignment="1">
      <alignment wrapText="1"/>
    </xf>
    <xf numFmtId="0" fontId="23" fillId="8" borderId="8" xfId="0" applyFont="1" applyFill="1" applyBorder="1" applyAlignment="1">
      <alignment wrapText="1"/>
    </xf>
    <xf numFmtId="0" fontId="30" fillId="5" borderId="8" xfId="0" applyFont="1" applyFill="1" applyBorder="1" applyAlignment="1">
      <alignment wrapText="1"/>
    </xf>
    <xf numFmtId="0" fontId="30" fillId="0" borderId="3" xfId="0" applyFont="1" applyBorder="1" applyAlignment="1">
      <alignment wrapText="1"/>
    </xf>
    <xf numFmtId="0" fontId="23" fillId="0" borderId="0" xfId="0" applyFont="1" applyAlignment="1">
      <alignment wrapText="1"/>
    </xf>
    <xf numFmtId="3" fontId="30" fillId="0" borderId="17" xfId="0" applyNumberFormat="1" applyFont="1" applyFill="1" applyBorder="1" applyAlignment="1">
      <alignment vertical="center" wrapText="1"/>
    </xf>
    <xf numFmtId="3" fontId="32" fillId="0" borderId="3" xfId="0" applyNumberFormat="1" applyFont="1" applyFill="1" applyBorder="1" applyAlignment="1">
      <alignment vertical="center" wrapText="1"/>
    </xf>
    <xf numFmtId="3" fontId="32" fillId="0" borderId="3" xfId="0" applyNumberFormat="1" applyFont="1" applyFill="1" applyBorder="1" applyAlignment="1">
      <alignment horizontal="right" vertical="center" wrapText="1"/>
    </xf>
    <xf numFmtId="3" fontId="32" fillId="0" borderId="14" xfId="0" applyNumberFormat="1" applyFont="1" applyFill="1" applyBorder="1" applyAlignment="1">
      <alignment vertical="center" wrapText="1"/>
    </xf>
    <xf numFmtId="3" fontId="32" fillId="0" borderId="5" xfId="0" applyNumberFormat="1" applyFont="1" applyFill="1" applyBorder="1" applyAlignment="1">
      <alignment vertical="center" wrapText="1"/>
    </xf>
    <xf numFmtId="3" fontId="32" fillId="0" borderId="6" xfId="0" applyNumberFormat="1" applyFont="1" applyFill="1" applyBorder="1" applyAlignment="1">
      <alignment vertical="center" wrapText="1"/>
    </xf>
    <xf numFmtId="0" fontId="30" fillId="5" borderId="23" xfId="0" applyFont="1" applyFill="1" applyBorder="1" applyAlignment="1">
      <alignment wrapText="1"/>
    </xf>
    <xf numFmtId="10" fontId="2" fillId="0" borderId="3" xfId="0" applyNumberFormat="1" applyFont="1" applyBorder="1" applyAlignment="1">
      <alignment horizontal="left" vertical="center" wrapText="1"/>
    </xf>
    <xf numFmtId="0" fontId="30" fillId="0" borderId="12" xfId="0" applyFont="1" applyBorder="1" applyAlignment="1">
      <alignment wrapText="1"/>
    </xf>
    <xf numFmtId="0" fontId="30" fillId="0" borderId="6" xfId="0" applyFont="1" applyBorder="1" applyAlignment="1">
      <alignment horizontal="center" vertical="center" wrapText="1"/>
    </xf>
    <xf numFmtId="0" fontId="30" fillId="0" borderId="6" xfId="0" applyFont="1" applyBorder="1" applyAlignment="1">
      <alignment vertical="center" wrapText="1"/>
    </xf>
    <xf numFmtId="0" fontId="14" fillId="0" borderId="6" xfId="0" applyFont="1" applyFill="1" applyBorder="1" applyAlignment="1">
      <alignment horizontal="center" vertical="center" wrapText="1"/>
    </xf>
    <xf numFmtId="10" fontId="14" fillId="0" borderId="0" xfId="0" applyNumberFormat="1" applyFont="1" applyFill="1" applyBorder="1" applyAlignment="1">
      <alignment wrapText="1"/>
    </xf>
    <xf numFmtId="10" fontId="30" fillId="0" borderId="0" xfId="0" applyNumberFormat="1" applyFont="1" applyAlignment="1">
      <alignment wrapText="1"/>
    </xf>
    <xf numFmtId="0" fontId="30" fillId="5" borderId="12" xfId="0" applyFont="1" applyFill="1" applyBorder="1" applyAlignment="1">
      <alignment wrapText="1"/>
    </xf>
    <xf numFmtId="3" fontId="32" fillId="0" borderId="17" xfId="0" applyNumberFormat="1" applyFont="1" applyFill="1" applyBorder="1" applyAlignment="1">
      <alignment vertical="center" wrapText="1"/>
    </xf>
    <xf numFmtId="0" fontId="0" fillId="0" borderId="0" xfId="0" applyAlignment="1"/>
    <xf numFmtId="164" fontId="10" fillId="0" borderId="21" xfId="0" applyNumberFormat="1" applyFont="1" applyBorder="1" applyAlignment="1">
      <alignment vertical="center"/>
    </xf>
    <xf numFmtId="0" fontId="30" fillId="5" borderId="0" xfId="0" applyFont="1" applyFill="1" applyBorder="1" applyAlignment="1">
      <alignment wrapText="1"/>
    </xf>
    <xf numFmtId="0" fontId="23" fillId="0" borderId="27" xfId="0" applyFont="1" applyBorder="1" applyAlignment="1">
      <alignment wrapText="1"/>
    </xf>
    <xf numFmtId="0" fontId="23" fillId="6" borderId="27" xfId="0" applyFont="1" applyFill="1" applyBorder="1" applyAlignment="1">
      <alignment wrapText="1"/>
    </xf>
    <xf numFmtId="0" fontId="30" fillId="5" borderId="20" xfId="0" applyFont="1" applyFill="1" applyBorder="1" applyAlignment="1">
      <alignment wrapText="1"/>
    </xf>
    <xf numFmtId="0" fontId="30" fillId="5" borderId="28" xfId="0" applyFont="1" applyFill="1" applyBorder="1" applyAlignment="1">
      <alignment wrapText="1"/>
    </xf>
    <xf numFmtId="0" fontId="30" fillId="5" borderId="30" xfId="0" applyFont="1" applyFill="1" applyBorder="1" applyAlignment="1">
      <alignment wrapText="1"/>
    </xf>
    <xf numFmtId="0" fontId="30" fillId="5" borderId="36" xfId="0" applyFont="1" applyFill="1" applyBorder="1" applyAlignment="1">
      <alignment wrapText="1"/>
    </xf>
    <xf numFmtId="0" fontId="30" fillId="5" borderId="16" xfId="0" applyFont="1" applyFill="1" applyBorder="1" applyAlignment="1">
      <alignment wrapText="1"/>
    </xf>
    <xf numFmtId="0" fontId="30" fillId="5" borderId="31" xfId="0" applyFont="1" applyFill="1" applyBorder="1" applyAlignment="1">
      <alignment wrapText="1"/>
    </xf>
    <xf numFmtId="0" fontId="14" fillId="5" borderId="9" xfId="0" applyFont="1" applyFill="1" applyBorder="1" applyAlignment="1">
      <alignment wrapText="1"/>
    </xf>
    <xf numFmtId="0" fontId="11" fillId="0" borderId="23" xfId="0" applyFont="1" applyFill="1" applyBorder="1" applyAlignment="1">
      <alignment wrapText="1"/>
    </xf>
    <xf numFmtId="0" fontId="11" fillId="0" borderId="7" xfId="0" applyFont="1" applyFill="1" applyBorder="1" applyAlignment="1">
      <alignment horizontal="center" vertical="center" wrapText="1"/>
    </xf>
    <xf numFmtId="0" fontId="30" fillId="5" borderId="0" xfId="0" applyFont="1" applyFill="1" applyAlignment="1">
      <alignment wrapText="1"/>
    </xf>
    <xf numFmtId="0" fontId="17" fillId="0" borderId="9" xfId="0" applyFont="1" applyFill="1" applyBorder="1" applyAlignment="1">
      <alignment horizontal="left" vertical="top" wrapText="1"/>
    </xf>
    <xf numFmtId="0" fontId="14" fillId="5" borderId="32" xfId="0" applyFont="1" applyFill="1" applyBorder="1" applyAlignment="1">
      <alignment wrapText="1"/>
    </xf>
    <xf numFmtId="0" fontId="14" fillId="5" borderId="30" xfId="0" applyFont="1" applyFill="1" applyBorder="1" applyAlignment="1">
      <alignment wrapText="1"/>
    </xf>
    <xf numFmtId="0" fontId="14" fillId="5" borderId="31" xfId="0" applyFont="1" applyFill="1" applyBorder="1" applyAlignment="1">
      <alignment wrapText="1"/>
    </xf>
    <xf numFmtId="0" fontId="11" fillId="0" borderId="7" xfId="0" applyFont="1" applyFill="1" applyBorder="1" applyAlignment="1">
      <alignment wrapText="1"/>
    </xf>
    <xf numFmtId="0" fontId="2" fillId="0" borderId="3" xfId="0" applyFont="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0" fillId="0" borderId="4" xfId="0" applyBorder="1" applyAlignment="1">
      <alignment vertical="center"/>
    </xf>
    <xf numFmtId="0" fontId="2" fillId="0" borderId="8" xfId="0" applyFont="1" applyBorder="1" applyAlignment="1">
      <alignment horizontal="left" vertical="center" wrapText="1"/>
    </xf>
    <xf numFmtId="0" fontId="23" fillId="0" borderId="23" xfId="0" applyFont="1" applyBorder="1" applyAlignment="1">
      <alignment wrapText="1"/>
    </xf>
    <xf numFmtId="0" fontId="23" fillId="0" borderId="12" xfId="0" applyFont="1" applyBorder="1" applyAlignment="1">
      <alignment wrapText="1"/>
    </xf>
    <xf numFmtId="0" fontId="0" fillId="0" borderId="5" xfId="0" applyBorder="1"/>
    <xf numFmtId="0" fontId="10" fillId="0" borderId="36" xfId="0" applyFont="1" applyBorder="1"/>
    <xf numFmtId="0" fontId="10" fillId="0" borderId="21" xfId="0" applyFont="1" applyBorder="1" applyAlignment="1">
      <alignment vertical="center"/>
    </xf>
    <xf numFmtId="0" fontId="10" fillId="0" borderId="21" xfId="0" applyFont="1" applyBorder="1"/>
    <xf numFmtId="10" fontId="8" fillId="0" borderId="20" xfId="0" applyNumberFormat="1" applyFont="1" applyBorder="1" applyAlignment="1">
      <alignment horizontal="left"/>
    </xf>
    <xf numFmtId="0" fontId="0" fillId="0" borderId="27" xfId="0" applyBorder="1"/>
    <xf numFmtId="0" fontId="33" fillId="3" borderId="0" xfId="0" applyFont="1" applyFill="1" applyAlignment="1">
      <alignment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wrapText="1"/>
    </xf>
    <xf numFmtId="0" fontId="13" fillId="5" borderId="10" xfId="0" applyFont="1" applyFill="1" applyBorder="1" applyAlignment="1">
      <alignment horizontal="center" wrapText="1"/>
    </xf>
    <xf numFmtId="0" fontId="14" fillId="0" borderId="23" xfId="0" applyFont="1" applyFill="1" applyBorder="1" applyAlignment="1">
      <alignment horizontal="center" wrapText="1"/>
    </xf>
    <xf numFmtId="0" fontId="14" fillId="5" borderId="20" xfId="0" applyFont="1" applyFill="1" applyBorder="1" applyAlignment="1">
      <alignment horizontal="center" wrapText="1"/>
    </xf>
    <xf numFmtId="0" fontId="14" fillId="5" borderId="28" xfId="0" applyFont="1" applyFill="1" applyBorder="1" applyAlignment="1">
      <alignment horizontal="center" wrapText="1"/>
    </xf>
    <xf numFmtId="0" fontId="14" fillId="5" borderId="36" xfId="0" applyFont="1" applyFill="1" applyBorder="1" applyAlignment="1">
      <alignment horizontal="center" wrapText="1"/>
    </xf>
    <xf numFmtId="0" fontId="0" fillId="0" borderId="0" xfId="0" applyAlignment="1">
      <alignment horizontal="center"/>
    </xf>
    <xf numFmtId="0" fontId="11" fillId="0" borderId="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0" fillId="0" borderId="0" xfId="0" applyAlignment="1">
      <alignment horizontal="center" vertical="center"/>
    </xf>
    <xf numFmtId="0" fontId="34" fillId="5" borderId="11" xfId="0" applyFont="1" applyFill="1" applyBorder="1" applyAlignment="1">
      <alignment wrapText="1"/>
    </xf>
    <xf numFmtId="0" fontId="23" fillId="0" borderId="6" xfId="0" applyFont="1" applyBorder="1" applyAlignment="1">
      <alignment wrapText="1"/>
    </xf>
    <xf numFmtId="10" fontId="35" fillId="0" borderId="0" xfId="0" applyNumberFormat="1" applyFont="1" applyAlignment="1">
      <alignment wrapText="1"/>
    </xf>
    <xf numFmtId="0" fontId="36" fillId="0" borderId="12" xfId="0" applyFont="1" applyBorder="1" applyAlignment="1">
      <alignment horizontal="left" vertical="center" wrapText="1"/>
    </xf>
    <xf numFmtId="0" fontId="23" fillId="0" borderId="12" xfId="0" applyFont="1" applyBorder="1" applyAlignment="1">
      <alignment horizontal="center" wrapText="1"/>
    </xf>
    <xf numFmtId="0" fontId="36" fillId="0" borderId="12" xfId="0" applyFont="1" applyBorder="1" applyAlignment="1">
      <alignment wrapText="1"/>
    </xf>
    <xf numFmtId="0" fontId="37" fillId="0" borderId="12" xfId="0" applyFont="1" applyBorder="1" applyAlignment="1">
      <alignment horizontal="center" vertical="center" wrapText="1"/>
    </xf>
    <xf numFmtId="3" fontId="23" fillId="0" borderId="0" xfId="0" applyNumberFormat="1" applyFont="1" applyAlignment="1">
      <alignment wrapText="1"/>
    </xf>
    <xf numFmtId="0" fontId="23" fillId="0" borderId="0" xfId="0" applyFont="1" applyAlignment="1">
      <alignment horizontal="center" vertical="center" wrapText="1"/>
    </xf>
    <xf numFmtId="0" fontId="23" fillId="0" borderId="0" xfId="0" applyFont="1" applyAlignment="1">
      <alignment horizont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2" xfId="0" applyFont="1" applyBorder="1" applyAlignment="1">
      <alignment horizontal="center" wrapText="1"/>
    </xf>
    <xf numFmtId="0" fontId="23" fillId="0" borderId="6" xfId="0" applyFont="1" applyBorder="1" applyAlignment="1">
      <alignment horizontal="center" vertical="center" wrapText="1"/>
    </xf>
    <xf numFmtId="0" fontId="23" fillId="0" borderId="6" xfId="0" applyFont="1" applyBorder="1" applyAlignment="1">
      <alignment horizontal="left" vertical="center" wrapText="1"/>
    </xf>
    <xf numFmtId="0" fontId="30" fillId="0" borderId="6" xfId="0" applyFont="1" applyBorder="1" applyAlignment="1">
      <alignment horizontal="center" wrapText="1"/>
    </xf>
    <xf numFmtId="0" fontId="30" fillId="0" borderId="23" xfId="0" applyFont="1" applyBorder="1" applyAlignment="1">
      <alignment horizontal="center" wrapText="1"/>
    </xf>
    <xf numFmtId="0" fontId="30" fillId="5" borderId="32" xfId="0" applyFont="1" applyFill="1" applyBorder="1" applyAlignment="1">
      <alignment wrapText="1"/>
    </xf>
    <xf numFmtId="0" fontId="11" fillId="0" borderId="8"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27" fillId="0" borderId="0" xfId="0" applyFont="1" applyAlignment="1">
      <alignment horizontal="center" vertical="center" wrapText="1"/>
    </xf>
    <xf numFmtId="0" fontId="0" fillId="0" borderId="3" xfId="0" applyBorder="1" applyAlignment="1">
      <alignment horizontal="center" vertical="top" wrapText="1"/>
    </xf>
    <xf numFmtId="0" fontId="14" fillId="3" borderId="12" xfId="0" applyFont="1" applyFill="1" applyBorder="1" applyAlignment="1">
      <alignment horizontal="center" vertical="center" wrapText="1"/>
    </xf>
    <xf numFmtId="0" fontId="23" fillId="7" borderId="6" xfId="0" applyFont="1" applyFill="1" applyBorder="1" applyAlignment="1">
      <alignment horizontal="left" vertical="center" wrapText="1"/>
    </xf>
    <xf numFmtId="0" fontId="0" fillId="0" borderId="6" xfId="0" applyBorder="1"/>
    <xf numFmtId="0" fontId="0" fillId="0" borderId="6" xfId="0" applyBorder="1" applyAlignment="1">
      <alignment wrapText="1"/>
    </xf>
    <xf numFmtId="0" fontId="0" fillId="0" borderId="6" xfId="0" applyBorder="1" applyAlignment="1">
      <alignment vertical="center" wrapText="1"/>
    </xf>
    <xf numFmtId="0" fontId="23" fillId="7" borderId="6" xfId="0" applyFont="1" applyFill="1" applyBorder="1" applyAlignment="1">
      <alignment wrapText="1"/>
    </xf>
    <xf numFmtId="0" fontId="26" fillId="2" borderId="0" xfId="0" applyFont="1" applyFill="1" applyAlignment="1">
      <alignment wrapText="1"/>
    </xf>
    <xf numFmtId="0" fontId="26" fillId="2" borderId="5" xfId="0" applyFont="1" applyFill="1" applyBorder="1" applyAlignment="1">
      <alignment wrapText="1"/>
    </xf>
    <xf numFmtId="0" fontId="26" fillId="2" borderId="3" xfId="0" applyFont="1" applyFill="1" applyBorder="1" applyAlignment="1">
      <alignment horizontal="right" wrapText="1"/>
    </xf>
    <xf numFmtId="0" fontId="26" fillId="2" borderId="3" xfId="0" applyFont="1" applyFill="1" applyBorder="1" applyAlignment="1">
      <alignment vertical="center" wrapText="1"/>
    </xf>
    <xf numFmtId="9" fontId="39" fillId="0" borderId="0" xfId="0" applyNumberFormat="1" applyFont="1" applyAlignment="1">
      <alignment vertical="center"/>
    </xf>
    <xf numFmtId="9" fontId="39" fillId="0" borderId="0" xfId="0" applyNumberFormat="1" applyFont="1"/>
    <xf numFmtId="0" fontId="26" fillId="0" borderId="4" xfId="0" applyFont="1" applyBorder="1" applyAlignment="1">
      <alignment vertical="center" wrapText="1"/>
    </xf>
    <xf numFmtId="0" fontId="26" fillId="0" borderId="3" xfId="0" applyFont="1" applyBorder="1" applyAlignment="1">
      <alignment wrapText="1"/>
    </xf>
    <xf numFmtId="10" fontId="26" fillId="0" borderId="3" xfId="0" applyNumberFormat="1"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wrapText="1"/>
    </xf>
    <xf numFmtId="10" fontId="26" fillId="0" borderId="3" xfId="0" applyNumberFormat="1" applyFont="1" applyBorder="1" applyAlignment="1">
      <alignment vertical="center" wrapText="1"/>
    </xf>
    <xf numFmtId="0" fontId="26" fillId="0" borderId="3" xfId="0" applyFont="1" applyBorder="1" applyAlignment="1">
      <alignment horizontal="center" vertical="center" wrapText="1"/>
    </xf>
    <xf numFmtId="0" fontId="40" fillId="2" borderId="2"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3" xfId="0" applyFill="1" applyBorder="1" applyAlignment="1">
      <alignment wrapText="1"/>
    </xf>
    <xf numFmtId="0" fontId="0" fillId="3" borderId="3" xfId="0" applyFill="1" applyBorder="1"/>
    <xf numFmtId="10" fontId="11" fillId="0" borderId="0" xfId="0" applyNumberFormat="1" applyFont="1" applyFill="1" applyBorder="1" applyAlignment="1">
      <alignment wrapText="1"/>
    </xf>
    <xf numFmtId="2" fontId="18" fillId="0" borderId="0" xfId="0" applyNumberFormat="1" applyFont="1" applyFill="1" applyBorder="1" applyAlignment="1">
      <alignment wrapText="1"/>
    </xf>
    <xf numFmtId="2" fontId="8" fillId="0" borderId="0" xfId="0" applyNumberFormat="1" applyFont="1" applyAlignment="1"/>
    <xf numFmtId="2" fontId="17" fillId="0" borderId="0" xfId="0" applyNumberFormat="1" applyFont="1" applyFill="1" applyBorder="1" applyAlignment="1">
      <alignment wrapText="1"/>
    </xf>
    <xf numFmtId="165" fontId="32" fillId="7" borderId="12" xfId="1" applyNumberFormat="1" applyFont="1" applyFill="1" applyBorder="1" applyAlignment="1">
      <alignment wrapText="1"/>
    </xf>
    <xf numFmtId="165" fontId="30" fillId="4" borderId="6" xfId="1" applyNumberFormat="1" applyFont="1" applyFill="1" applyBorder="1" applyAlignment="1">
      <alignment horizontal="center" vertical="center" wrapText="1"/>
    </xf>
    <xf numFmtId="165" fontId="30" fillId="4" borderId="12" xfId="1" applyNumberFormat="1" applyFont="1" applyFill="1" applyBorder="1" applyAlignment="1">
      <alignment horizontal="center" vertical="center" wrapText="1"/>
    </xf>
    <xf numFmtId="43" fontId="17" fillId="0" borderId="12" xfId="1" applyFont="1" applyFill="1" applyBorder="1" applyAlignment="1">
      <alignment wrapText="1"/>
    </xf>
    <xf numFmtId="43" fontId="11" fillId="0" borderId="12" xfId="1" applyFont="1" applyFill="1" applyBorder="1" applyAlignment="1">
      <alignment wrapText="1"/>
    </xf>
    <xf numFmtId="0" fontId="11" fillId="3" borderId="8" xfId="0" applyFont="1" applyFill="1" applyBorder="1" applyAlignment="1">
      <alignment wrapText="1"/>
    </xf>
    <xf numFmtId="165" fontId="32" fillId="6" borderId="12" xfId="1" applyNumberFormat="1" applyFont="1" applyFill="1" applyBorder="1" applyAlignment="1">
      <alignment wrapText="1"/>
    </xf>
    <xf numFmtId="43" fontId="36" fillId="0" borderId="12" xfId="1" applyFont="1" applyBorder="1" applyAlignment="1">
      <alignment wrapText="1"/>
    </xf>
    <xf numFmtId="165" fontId="36" fillId="0" borderId="9" xfId="1" applyNumberFormat="1" applyFont="1" applyBorder="1" applyAlignment="1">
      <alignment wrapText="1"/>
    </xf>
    <xf numFmtId="165" fontId="36" fillId="0" borderId="12" xfId="1" applyNumberFormat="1" applyFont="1" applyBorder="1" applyAlignment="1">
      <alignment wrapText="1"/>
    </xf>
    <xf numFmtId="0" fontId="0" fillId="0" borderId="0" xfId="0" applyAlignment="1">
      <alignment horizontal="left" vertical="center"/>
    </xf>
    <xf numFmtId="0" fontId="25" fillId="5" borderId="3" xfId="0" applyFont="1" applyFill="1" applyBorder="1" applyAlignment="1">
      <alignment horizontal="left" vertical="center" wrapText="1"/>
    </xf>
    <xf numFmtId="0" fontId="14" fillId="9" borderId="3"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3" xfId="0" quotePrefix="1" applyFont="1" applyFill="1" applyBorder="1" applyAlignment="1">
      <alignment horizontal="left" vertical="center" wrapText="1"/>
    </xf>
    <xf numFmtId="165" fontId="0" fillId="9" borderId="3" xfId="1" applyNumberFormat="1" applyFont="1" applyFill="1" applyBorder="1" applyAlignment="1">
      <alignment horizontal="left" vertical="center" wrapText="1"/>
    </xf>
    <xf numFmtId="10" fontId="2" fillId="9" borderId="3" xfId="0" applyNumberFormat="1" applyFont="1" applyFill="1" applyBorder="1" applyAlignment="1">
      <alignment horizontal="left" vertical="center" wrapText="1"/>
    </xf>
    <xf numFmtId="0" fontId="0" fillId="9" borderId="3" xfId="0" applyFill="1" applyBorder="1" applyAlignment="1">
      <alignment horizontal="left" vertical="center" wrapText="1"/>
    </xf>
    <xf numFmtId="3" fontId="2" fillId="9" borderId="3" xfId="0" applyNumberFormat="1" applyFont="1" applyFill="1" applyBorder="1" applyAlignment="1">
      <alignment horizontal="left" vertical="center" wrapText="1"/>
    </xf>
    <xf numFmtId="165" fontId="2" fillId="9" borderId="3" xfId="1" applyNumberFormat="1" applyFont="1" applyFill="1" applyBorder="1" applyAlignment="1">
      <alignment horizontal="left" vertical="center" wrapText="1"/>
    </xf>
    <xf numFmtId="0" fontId="0" fillId="9" borderId="3" xfId="0" applyFill="1" applyBorder="1" applyAlignment="1">
      <alignment horizontal="left" vertical="center"/>
    </xf>
    <xf numFmtId="0" fontId="0" fillId="0" borderId="0" xfId="0" quotePrefix="1" applyAlignment="1">
      <alignment horizontal="left" vertical="center"/>
    </xf>
    <xf numFmtId="165" fontId="14" fillId="9" borderId="3" xfId="1" applyNumberFormat="1" applyFont="1" applyFill="1" applyBorder="1" applyAlignment="1">
      <alignment horizontal="left" vertical="center" wrapText="1"/>
    </xf>
    <xf numFmtId="0" fontId="0" fillId="0" borderId="3" xfId="0" applyBorder="1" applyAlignment="1">
      <alignment horizontal="left" vertical="center"/>
    </xf>
    <xf numFmtId="165" fontId="0" fillId="0" borderId="3" xfId="0" applyNumberFormat="1" applyBorder="1" applyAlignment="1">
      <alignment horizontal="left" vertical="center"/>
    </xf>
    <xf numFmtId="165" fontId="1" fillId="2" borderId="3" xfId="0" applyNumberFormat="1" applyFont="1" applyFill="1" applyBorder="1" applyAlignment="1">
      <alignment horizontal="left" vertical="center"/>
    </xf>
    <xf numFmtId="0" fontId="1" fillId="2" borderId="3" xfId="0" applyFont="1" applyFill="1" applyBorder="1" applyAlignment="1">
      <alignment horizontal="left" vertical="center"/>
    </xf>
    <xf numFmtId="0" fontId="42" fillId="2" borderId="3" xfId="0" applyFont="1" applyFill="1" applyBorder="1" applyAlignment="1">
      <alignment vertical="center" wrapText="1"/>
    </xf>
    <xf numFmtId="0" fontId="42" fillId="2"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3" xfId="0" applyFont="1" applyFill="1" applyBorder="1" applyAlignment="1">
      <alignment vertical="center" wrapText="1"/>
    </xf>
    <xf numFmtId="0" fontId="1" fillId="2" borderId="3" xfId="0" applyFont="1" applyFill="1" applyBorder="1" applyAlignment="1">
      <alignment horizontal="center" vertical="center"/>
    </xf>
    <xf numFmtId="0" fontId="0" fillId="10" borderId="3" xfId="0" applyFill="1" applyBorder="1"/>
    <xf numFmtId="165" fontId="0" fillId="10" borderId="3" xfId="1" applyNumberFormat="1" applyFont="1" applyFill="1" applyBorder="1"/>
    <xf numFmtId="165" fontId="0" fillId="10" borderId="0" xfId="1" applyNumberFormat="1" applyFont="1" applyFill="1"/>
    <xf numFmtId="0" fontId="0" fillId="11" borderId="3" xfId="0" applyFill="1" applyBorder="1"/>
    <xf numFmtId="165" fontId="0" fillId="11" borderId="3" xfId="1" applyNumberFormat="1" applyFont="1" applyFill="1" applyBorder="1"/>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0" fillId="11" borderId="3" xfId="0" applyFill="1" applyBorder="1" applyAlignment="1">
      <alignment horizontal="center" vertical="center"/>
    </xf>
    <xf numFmtId="0" fontId="0" fillId="10" borderId="3" xfId="0" applyFill="1" applyBorder="1" applyAlignment="1">
      <alignment horizontal="center" vertical="center"/>
    </xf>
    <xf numFmtId="0" fontId="0" fillId="11" borderId="3" xfId="0"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1" fillId="2" borderId="3" xfId="0" applyFont="1" applyFill="1" applyBorder="1" applyAlignment="1">
      <alignment horizontal="center" vertical="center"/>
    </xf>
    <xf numFmtId="0" fontId="14" fillId="9" borderId="3" xfId="0" applyFont="1" applyFill="1" applyBorder="1" applyAlignment="1">
      <alignment horizontal="left" vertical="center" wrapText="1"/>
    </xf>
    <xf numFmtId="0" fontId="14" fillId="9" borderId="3" xfId="0" quotePrefix="1" applyFont="1" applyFill="1" applyBorder="1" applyAlignment="1">
      <alignment horizontal="left" vertical="center" wrapText="1"/>
    </xf>
    <xf numFmtId="0" fontId="11" fillId="9" borderId="3" xfId="0" applyFont="1" applyFill="1" applyBorder="1" applyAlignment="1">
      <alignment horizontal="left" vertical="center" wrapText="1"/>
    </xf>
    <xf numFmtId="0" fontId="2" fillId="9" borderId="3" xfId="0" applyFont="1" applyFill="1" applyBorder="1" applyAlignment="1">
      <alignment horizontal="left" vertical="center" wrapText="1"/>
    </xf>
    <xf numFmtId="165" fontId="14" fillId="9" borderId="3" xfId="1" applyNumberFormat="1" applyFont="1" applyFill="1" applyBorder="1" applyAlignment="1">
      <alignment horizontal="left" vertical="center" wrapText="1"/>
    </xf>
    <xf numFmtId="0" fontId="0" fillId="9" borderId="3" xfId="0" applyFill="1" applyBorder="1" applyAlignment="1">
      <alignment horizontal="left" vertical="center"/>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8" fillId="5" borderId="9" xfId="0" applyFont="1" applyFill="1" applyBorder="1" applyAlignment="1">
      <alignment horizontal="center" wrapText="1"/>
    </xf>
    <xf numFmtId="0" fontId="30" fillId="0" borderId="7" xfId="0" applyFont="1" applyBorder="1" applyAlignment="1">
      <alignment horizontal="center" vertical="center" wrapText="1"/>
    </xf>
    <xf numFmtId="0" fontId="30" fillId="0" borderId="1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5" xfId="0" applyFont="1" applyBorder="1" applyAlignment="1">
      <alignment horizontal="center" vertical="center" wrapText="1"/>
    </xf>
    <xf numFmtId="0" fontId="30" fillId="0" borderId="14" xfId="0" applyFont="1" applyBorder="1" applyAlignment="1">
      <alignment vertical="center" wrapText="1"/>
    </xf>
    <xf numFmtId="0" fontId="30" fillId="0" borderId="13" xfId="0" applyFont="1" applyBorder="1" applyAlignment="1">
      <alignment vertical="center" wrapText="1"/>
    </xf>
    <xf numFmtId="0" fontId="14" fillId="0" borderId="7" xfId="0" applyFont="1" applyFill="1" applyBorder="1" applyAlignment="1">
      <alignment wrapText="1"/>
    </xf>
    <xf numFmtId="0" fontId="14" fillId="0" borderId="15" xfId="0" applyFont="1" applyFill="1" applyBorder="1" applyAlignment="1">
      <alignment wrapText="1"/>
    </xf>
    <xf numFmtId="0" fontId="11" fillId="0" borderId="7" xfId="0" applyFont="1" applyFill="1" applyBorder="1" applyAlignment="1">
      <alignment wrapText="1"/>
    </xf>
    <xf numFmtId="0" fontId="11" fillId="0" borderId="15" xfId="0" applyFont="1" applyFill="1" applyBorder="1" applyAlignment="1">
      <alignment wrapText="1"/>
    </xf>
    <xf numFmtId="0" fontId="14" fillId="0" borderId="14" xfId="0" applyFont="1" applyFill="1" applyBorder="1" applyAlignment="1">
      <alignment wrapText="1"/>
    </xf>
    <xf numFmtId="0" fontId="14" fillId="0" borderId="13" xfId="0" applyFont="1" applyFill="1" applyBorder="1" applyAlignment="1">
      <alignment wrapText="1"/>
    </xf>
    <xf numFmtId="0" fontId="15" fillId="5" borderId="9" xfId="0" applyFont="1" applyFill="1" applyBorder="1" applyAlignment="1">
      <alignment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horizontal="right" vertical="center" wrapText="1"/>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2" borderId="9"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0" fillId="0" borderId="4"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2" fillId="2" borderId="24" xfId="0" applyFont="1" applyFill="1" applyBorder="1" applyAlignment="1">
      <alignment wrapText="1"/>
    </xf>
    <xf numFmtId="0" fontId="2" fillId="2" borderId="22" xfId="0" applyFont="1" applyFill="1" applyBorder="1" applyAlignment="1">
      <alignment wrapText="1"/>
    </xf>
    <xf numFmtId="0" fontId="2" fillId="2" borderId="26" xfId="0" applyFont="1" applyFill="1" applyBorder="1" applyAlignment="1">
      <alignment wrapText="1"/>
    </xf>
    <xf numFmtId="0" fontId="2" fillId="2" borderId="23" xfId="0" applyFont="1" applyFill="1" applyBorder="1" applyAlignment="1">
      <alignment wrapText="1"/>
    </xf>
    <xf numFmtId="0" fontId="2" fillId="2" borderId="27" xfId="0" applyFont="1" applyFill="1" applyBorder="1" applyAlignment="1">
      <alignment wrapText="1"/>
    </xf>
    <xf numFmtId="0" fontId="2" fillId="2" borderId="12" xfId="0" applyFont="1" applyFill="1" applyBorder="1" applyAlignment="1">
      <alignment wrapText="1"/>
    </xf>
    <xf numFmtId="0" fontId="26" fillId="0" borderId="4" xfId="0" applyFont="1" applyBorder="1" applyAlignment="1">
      <alignment horizontal="left" vertical="center" wrapText="1"/>
    </xf>
    <xf numFmtId="0" fontId="26" fillId="0" borderId="7" xfId="0" applyFont="1" applyBorder="1" applyAlignment="1">
      <alignment horizontal="lef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10" fontId="0" fillId="0" borderId="7"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xf>
    <xf numFmtId="0" fontId="0" fillId="0" borderId="12" xfId="0" applyBorder="1" applyAlignment="1">
      <alignment horizontal="center" vertical="center"/>
    </xf>
    <xf numFmtId="0" fontId="2" fillId="0" borderId="3" xfId="0" applyFont="1" applyBorder="1" applyAlignment="1">
      <alignment vertical="center" wrapText="1"/>
    </xf>
    <xf numFmtId="0" fontId="24" fillId="0" borderId="17"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2" fillId="0" borderId="39" xfId="0" applyFont="1" applyBorder="1" applyAlignment="1">
      <alignment horizontal="center" wrapText="1"/>
    </xf>
    <xf numFmtId="0" fontId="22" fillId="0" borderId="40" xfId="0" applyFont="1" applyBorder="1" applyAlignment="1">
      <alignment horizontal="center" wrapText="1"/>
    </xf>
    <xf numFmtId="0" fontId="22" fillId="0" borderId="41" xfId="0" applyFont="1" applyBorder="1" applyAlignment="1">
      <alignment horizontal="center" wrapText="1"/>
    </xf>
    <xf numFmtId="0" fontId="22" fillId="0" borderId="22" xfId="0" applyFont="1" applyBorder="1" applyAlignment="1">
      <alignment horizontal="center" wrapText="1"/>
    </xf>
    <xf numFmtId="0" fontId="22" fillId="0" borderId="23" xfId="0" applyFont="1" applyBorder="1" applyAlignment="1">
      <alignment horizontal="center" wrapText="1"/>
    </xf>
    <xf numFmtId="0" fontId="22" fillId="0" borderId="44" xfId="0" applyFont="1" applyBorder="1" applyAlignment="1">
      <alignment horizontal="center" wrapText="1"/>
    </xf>
    <xf numFmtId="0" fontId="22" fillId="0" borderId="12" xfId="0" applyFont="1" applyBorder="1" applyAlignment="1">
      <alignment horizontal="center" wrapText="1"/>
    </xf>
    <xf numFmtId="0" fontId="2" fillId="0" borderId="4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30" fillId="4" borderId="37"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23" fillId="0" borderId="25" xfId="0" applyFont="1" applyBorder="1" applyAlignment="1">
      <alignment wrapText="1"/>
    </xf>
    <xf numFmtId="0" fontId="23" fillId="0" borderId="0" xfId="0" applyFont="1" applyBorder="1" applyAlignment="1">
      <alignment wrapText="1"/>
    </xf>
    <xf numFmtId="0" fontId="23" fillId="0" borderId="25" xfId="0" applyFont="1" applyBorder="1" applyAlignment="1">
      <alignment horizontal="center" vertical="center" wrapText="1"/>
    </xf>
    <xf numFmtId="0" fontId="23" fillId="0" borderId="0" xfId="0" applyFont="1" applyBorder="1" applyAlignment="1">
      <alignment horizontal="center" vertical="center" wrapText="1"/>
    </xf>
    <xf numFmtId="0" fontId="15" fillId="5" borderId="9" xfId="0" applyFont="1" applyFill="1" applyBorder="1" applyAlignment="1">
      <alignment horizontal="center" wrapText="1"/>
    </xf>
    <xf numFmtId="0" fontId="23" fillId="0" borderId="8" xfId="0" applyFont="1" applyBorder="1" applyAlignment="1">
      <alignment horizontal="center" vertical="center" wrapText="1"/>
    </xf>
    <xf numFmtId="0" fontId="23" fillId="0" borderId="23" xfId="0" applyFont="1" applyBorder="1" applyAlignment="1">
      <alignment wrapText="1"/>
    </xf>
    <xf numFmtId="0" fontId="23" fillId="0" borderId="12" xfId="0" applyFont="1" applyBorder="1" applyAlignment="1">
      <alignment wrapText="1"/>
    </xf>
    <xf numFmtId="0" fontId="23" fillId="0" borderId="4"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4" fillId="0" borderId="18" xfId="0" applyFont="1" applyBorder="1" applyAlignment="1">
      <alignment horizontal="center" vertical="center" wrapText="1"/>
    </xf>
    <xf numFmtId="0" fontId="26" fillId="0" borderId="3" xfId="0" applyFont="1" applyBorder="1" applyAlignment="1">
      <alignment horizontal="right" vertical="center" wrapText="1"/>
    </xf>
    <xf numFmtId="0" fontId="2" fillId="0" borderId="8" xfId="0" applyFont="1" applyBorder="1" applyAlignment="1">
      <alignment horizontal="left"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4" xfId="0" applyFont="1" applyBorder="1" applyAlignment="1">
      <alignment horizontal="left" vertical="center" wrapText="1"/>
    </xf>
    <xf numFmtId="0" fontId="26" fillId="0" borderId="26" xfId="0" applyFont="1" applyBorder="1" applyAlignment="1">
      <alignment horizontal="left" vertical="center" wrapText="1"/>
    </xf>
    <xf numFmtId="0" fontId="26" fillId="2" borderId="0" xfId="0" applyFont="1" applyFill="1" applyAlignment="1">
      <alignment wrapText="1"/>
    </xf>
    <xf numFmtId="0" fontId="0" fillId="0" borderId="4"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7A41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83EB-7A98-4E64-BA93-1356941746E5}">
  <dimension ref="B3:P49"/>
  <sheetViews>
    <sheetView tabSelected="1" workbookViewId="0">
      <selection activeCell="H20" sqref="H20:N30"/>
    </sheetView>
  </sheetViews>
  <sheetFormatPr baseColWidth="10" defaultColWidth="8.83203125" defaultRowHeight="15" x14ac:dyDescent="0.2"/>
  <cols>
    <col min="1" max="1" width="8.83203125" style="253"/>
    <col min="2" max="2" width="11.83203125" style="253" customWidth="1"/>
    <col min="3" max="3" width="5.1640625" style="253" bestFit="1" customWidth="1"/>
    <col min="4" max="4" width="12.1640625" style="253" customWidth="1"/>
    <col min="5" max="5" width="27.6640625" style="253" customWidth="1"/>
    <col min="6" max="6" width="11.83203125" style="253" customWidth="1"/>
    <col min="7" max="7" width="42.5" style="253" customWidth="1"/>
    <col min="8" max="8" width="22.1640625" style="253" customWidth="1"/>
    <col min="9" max="9" width="21.33203125" style="253" customWidth="1"/>
    <col min="10" max="10" width="13.33203125" style="253" customWidth="1"/>
    <col min="11" max="11" width="23.1640625" style="253" customWidth="1"/>
    <col min="12" max="12" width="26" style="253" customWidth="1"/>
    <col min="13" max="13" width="15.5" style="253" customWidth="1"/>
    <col min="14" max="14" width="26.1640625" style="253" customWidth="1"/>
    <col min="15" max="16384" width="8.83203125" style="253"/>
  </cols>
  <sheetData>
    <row r="3" spans="2:16" ht="28" x14ac:dyDescent="0.2">
      <c r="B3" s="254" t="s">
        <v>1</v>
      </c>
      <c r="C3" s="254" t="s">
        <v>2</v>
      </c>
      <c r="D3" s="254" t="s">
        <v>428</v>
      </c>
      <c r="E3" s="254" t="s">
        <v>4</v>
      </c>
      <c r="F3" s="254" t="s">
        <v>5</v>
      </c>
      <c r="G3" s="254" t="s">
        <v>6</v>
      </c>
      <c r="H3" s="254" t="s">
        <v>7</v>
      </c>
      <c r="I3" s="254" t="s">
        <v>429</v>
      </c>
      <c r="J3" s="254" t="s">
        <v>430</v>
      </c>
      <c r="K3" s="254" t="s">
        <v>431</v>
      </c>
      <c r="L3" s="254" t="s">
        <v>432</v>
      </c>
      <c r="M3" s="254" t="s">
        <v>12</v>
      </c>
      <c r="N3" s="254" t="s">
        <v>433</v>
      </c>
    </row>
    <row r="4" spans="2:16" ht="70" x14ac:dyDescent="0.2">
      <c r="B4" s="289" t="s">
        <v>14</v>
      </c>
      <c r="C4" s="289">
        <v>2020</v>
      </c>
      <c r="D4" s="255">
        <v>1</v>
      </c>
      <c r="E4" s="255" t="s">
        <v>434</v>
      </c>
      <c r="F4" s="255" t="s">
        <v>17</v>
      </c>
      <c r="G4" s="290" t="s">
        <v>435</v>
      </c>
      <c r="H4" s="289" t="s">
        <v>19</v>
      </c>
      <c r="I4" s="289" t="s">
        <v>20</v>
      </c>
      <c r="J4" s="293">
        <v>1043204</v>
      </c>
      <c r="K4" s="255" t="s">
        <v>21</v>
      </c>
      <c r="L4" s="255" t="s">
        <v>22</v>
      </c>
      <c r="M4" s="291" t="s">
        <v>23</v>
      </c>
      <c r="N4" s="256" t="s">
        <v>24</v>
      </c>
    </row>
    <row r="5" spans="2:16" ht="70" x14ac:dyDescent="0.2">
      <c r="B5" s="289"/>
      <c r="C5" s="289"/>
      <c r="D5" s="255">
        <v>2</v>
      </c>
      <c r="E5" s="255" t="s">
        <v>436</v>
      </c>
      <c r="F5" s="255" t="s">
        <v>17</v>
      </c>
      <c r="G5" s="289"/>
      <c r="H5" s="289"/>
      <c r="I5" s="289"/>
      <c r="J5" s="293"/>
      <c r="K5" s="255" t="s">
        <v>28</v>
      </c>
      <c r="L5" s="255" t="s">
        <v>29</v>
      </c>
      <c r="M5" s="291"/>
      <c r="N5" s="256" t="s">
        <v>30</v>
      </c>
    </row>
    <row r="6" spans="2:16" ht="84" x14ac:dyDescent="0.2">
      <c r="B6" s="292" t="s">
        <v>79</v>
      </c>
      <c r="C6" s="292">
        <v>2020</v>
      </c>
      <c r="D6" s="257">
        <v>1</v>
      </c>
      <c r="E6" s="257" t="s">
        <v>80</v>
      </c>
      <c r="F6" s="257" t="s">
        <v>17</v>
      </c>
      <c r="G6" s="258" t="s">
        <v>437</v>
      </c>
      <c r="H6" s="257" t="s">
        <v>82</v>
      </c>
      <c r="I6" s="257" t="s">
        <v>438</v>
      </c>
      <c r="J6" s="259">
        <v>5698091</v>
      </c>
      <c r="K6" s="260" t="s">
        <v>439</v>
      </c>
      <c r="L6" s="260" t="s">
        <v>22</v>
      </c>
      <c r="M6" s="256">
        <v>55208</v>
      </c>
      <c r="N6" s="261" t="s">
        <v>24</v>
      </c>
      <c r="P6" s="253" t="s">
        <v>440</v>
      </c>
    </row>
    <row r="7" spans="2:16" ht="56" x14ac:dyDescent="0.2">
      <c r="B7" s="292"/>
      <c r="C7" s="292"/>
      <c r="D7" s="257">
        <v>2</v>
      </c>
      <c r="E7" s="257" t="s">
        <v>85</v>
      </c>
      <c r="F7" s="257" t="s">
        <v>17</v>
      </c>
      <c r="G7" s="258" t="s">
        <v>441</v>
      </c>
      <c r="H7" s="257" t="s">
        <v>82</v>
      </c>
      <c r="I7" s="257" t="s">
        <v>442</v>
      </c>
      <c r="J7" s="259">
        <v>3477290</v>
      </c>
      <c r="K7" s="260" t="s">
        <v>443</v>
      </c>
      <c r="L7" s="260" t="s">
        <v>444</v>
      </c>
      <c r="M7" s="261" t="s">
        <v>90</v>
      </c>
      <c r="N7" s="260" t="s">
        <v>89</v>
      </c>
      <c r="P7" s="253" t="s">
        <v>445</v>
      </c>
    </row>
    <row r="8" spans="2:16" ht="70" x14ac:dyDescent="0.2">
      <c r="B8" s="292" t="s">
        <v>197</v>
      </c>
      <c r="C8" s="292">
        <v>2020</v>
      </c>
      <c r="D8" s="257">
        <v>1</v>
      </c>
      <c r="E8" s="258" t="s">
        <v>446</v>
      </c>
      <c r="F8" s="257" t="s">
        <v>17</v>
      </c>
      <c r="G8" s="257" t="s">
        <v>199</v>
      </c>
      <c r="H8" s="257" t="s">
        <v>200</v>
      </c>
      <c r="I8" s="257" t="s">
        <v>201</v>
      </c>
      <c r="J8" s="263">
        <v>1332212</v>
      </c>
      <c r="K8" s="260" t="s">
        <v>202</v>
      </c>
      <c r="L8" s="260" t="s">
        <v>447</v>
      </c>
      <c r="M8" s="262" t="s">
        <v>204</v>
      </c>
      <c r="N8" s="260" t="s">
        <v>448</v>
      </c>
    </row>
    <row r="9" spans="2:16" ht="56" x14ac:dyDescent="0.2">
      <c r="B9" s="292"/>
      <c r="C9" s="292"/>
      <c r="D9" s="257">
        <v>2</v>
      </c>
      <c r="E9" s="258" t="s">
        <v>449</v>
      </c>
      <c r="F9" s="257" t="s">
        <v>17</v>
      </c>
      <c r="G9" s="257" t="s">
        <v>207</v>
      </c>
      <c r="H9" s="257" t="s">
        <v>200</v>
      </c>
      <c r="I9" s="257" t="s">
        <v>208</v>
      </c>
      <c r="J9" s="263">
        <v>1117302</v>
      </c>
      <c r="K9" s="260" t="s">
        <v>209</v>
      </c>
      <c r="L9" s="260" t="s">
        <v>450</v>
      </c>
      <c r="M9" s="262" t="s">
        <v>204</v>
      </c>
      <c r="N9" s="260" t="s">
        <v>448</v>
      </c>
    </row>
    <row r="10" spans="2:16" ht="70" x14ac:dyDescent="0.2">
      <c r="B10" s="289" t="s">
        <v>239</v>
      </c>
      <c r="C10" s="289">
        <v>2020</v>
      </c>
      <c r="D10" s="255">
        <v>1</v>
      </c>
      <c r="E10" s="255" t="s">
        <v>240</v>
      </c>
      <c r="F10" s="255" t="s">
        <v>17</v>
      </c>
      <c r="G10" s="255" t="s">
        <v>241</v>
      </c>
      <c r="H10" s="255" t="s">
        <v>242</v>
      </c>
      <c r="I10" s="255" t="s">
        <v>243</v>
      </c>
      <c r="J10" s="263">
        <v>631574</v>
      </c>
      <c r="K10" s="255" t="s">
        <v>245</v>
      </c>
      <c r="L10" s="255" t="s">
        <v>22</v>
      </c>
      <c r="M10" s="256" t="s">
        <v>204</v>
      </c>
      <c r="N10" s="256" t="s">
        <v>24</v>
      </c>
    </row>
    <row r="11" spans="2:16" ht="98" x14ac:dyDescent="0.2">
      <c r="B11" s="289"/>
      <c r="C11" s="289"/>
      <c r="D11" s="255">
        <v>2</v>
      </c>
      <c r="E11" s="255" t="s">
        <v>246</v>
      </c>
      <c r="F11" s="255" t="s">
        <v>17</v>
      </c>
      <c r="G11" s="255" t="s">
        <v>241</v>
      </c>
      <c r="H11" s="255" t="s">
        <v>242</v>
      </c>
      <c r="I11" s="255" t="s">
        <v>247</v>
      </c>
      <c r="J11" s="266">
        <v>820716</v>
      </c>
      <c r="K11" s="255">
        <v>109.59</v>
      </c>
      <c r="L11" s="255" t="s">
        <v>248</v>
      </c>
      <c r="M11" s="256" t="s">
        <v>204</v>
      </c>
      <c r="N11" s="256" t="s">
        <v>249</v>
      </c>
    </row>
    <row r="12" spans="2:16" ht="56" x14ac:dyDescent="0.2">
      <c r="B12" s="292" t="s">
        <v>424</v>
      </c>
      <c r="C12" s="292">
        <v>2020</v>
      </c>
      <c r="D12" s="257">
        <v>1</v>
      </c>
      <c r="E12" s="257" t="s">
        <v>451</v>
      </c>
      <c r="F12" s="257" t="s">
        <v>17</v>
      </c>
      <c r="G12" s="257" t="s">
        <v>377</v>
      </c>
      <c r="H12" s="257" t="s">
        <v>200</v>
      </c>
      <c r="I12" s="257" t="s">
        <v>378</v>
      </c>
      <c r="J12" s="263">
        <v>3443428</v>
      </c>
      <c r="K12" s="255" t="s">
        <v>379</v>
      </c>
      <c r="L12" s="260" t="s">
        <v>380</v>
      </c>
      <c r="M12" s="262" t="s">
        <v>381</v>
      </c>
      <c r="N12" s="260" t="s">
        <v>380</v>
      </c>
    </row>
    <row r="13" spans="2:16" ht="56" x14ac:dyDescent="0.2">
      <c r="B13" s="292"/>
      <c r="C13" s="292"/>
      <c r="D13" s="257">
        <v>2</v>
      </c>
      <c r="E13" s="257" t="s">
        <v>452</v>
      </c>
      <c r="F13" s="257" t="s">
        <v>17</v>
      </c>
      <c r="G13" s="257" t="s">
        <v>383</v>
      </c>
      <c r="H13" s="257" t="s">
        <v>200</v>
      </c>
      <c r="I13" s="257" t="s">
        <v>384</v>
      </c>
      <c r="J13" s="263">
        <v>1712648</v>
      </c>
      <c r="K13" s="255" t="s">
        <v>385</v>
      </c>
      <c r="L13" s="260" t="s">
        <v>453</v>
      </c>
      <c r="M13" s="260" t="s">
        <v>387</v>
      </c>
      <c r="N13" s="260" t="s">
        <v>388</v>
      </c>
    </row>
    <row r="14" spans="2:16" ht="70" x14ac:dyDescent="0.2">
      <c r="B14" s="292" t="s">
        <v>329</v>
      </c>
      <c r="C14" s="292">
        <v>2020</v>
      </c>
      <c r="D14" s="257">
        <v>1</v>
      </c>
      <c r="E14" s="257" t="s">
        <v>330</v>
      </c>
      <c r="F14" s="257" t="s">
        <v>17</v>
      </c>
      <c r="G14" s="258" t="s">
        <v>454</v>
      </c>
      <c r="H14" s="257" t="s">
        <v>332</v>
      </c>
      <c r="I14" s="258" t="s">
        <v>455</v>
      </c>
      <c r="J14" s="263">
        <v>2656875</v>
      </c>
      <c r="K14" s="260" t="s">
        <v>335</v>
      </c>
      <c r="L14" s="260" t="s">
        <v>22</v>
      </c>
      <c r="M14" s="261" t="s">
        <v>336</v>
      </c>
      <c r="N14" s="264" t="s">
        <v>24</v>
      </c>
      <c r="P14" s="253" t="s">
        <v>456</v>
      </c>
    </row>
    <row r="15" spans="2:16" x14ac:dyDescent="0.2">
      <c r="B15" s="292"/>
      <c r="C15" s="292"/>
      <c r="D15" s="257">
        <v>2</v>
      </c>
      <c r="E15" s="257" t="s">
        <v>457</v>
      </c>
      <c r="F15" s="257" t="s">
        <v>457</v>
      </c>
      <c r="G15" s="257" t="s">
        <v>457</v>
      </c>
      <c r="H15" s="257" t="s">
        <v>457</v>
      </c>
      <c r="I15" s="257" t="s">
        <v>457</v>
      </c>
      <c r="J15" s="263" t="s">
        <v>457</v>
      </c>
      <c r="K15" s="257" t="s">
        <v>457</v>
      </c>
      <c r="L15" s="257" t="s">
        <v>457</v>
      </c>
      <c r="M15" s="257" t="s">
        <v>457</v>
      </c>
      <c r="N15" s="257" t="s">
        <v>457</v>
      </c>
      <c r="P15" s="265" t="s">
        <v>458</v>
      </c>
    </row>
    <row r="16" spans="2:16" x14ac:dyDescent="0.2">
      <c r="B16" s="294" t="s">
        <v>360</v>
      </c>
      <c r="C16" s="292">
        <v>2020</v>
      </c>
      <c r="D16" s="257">
        <v>1</v>
      </c>
      <c r="E16" s="257" t="s">
        <v>459</v>
      </c>
      <c r="F16" s="257" t="s">
        <v>17</v>
      </c>
      <c r="G16" s="257" t="s">
        <v>368</v>
      </c>
      <c r="H16" s="257" t="s">
        <v>363</v>
      </c>
      <c r="I16" s="257" t="s">
        <v>364</v>
      </c>
      <c r="J16" s="263">
        <v>1009834</v>
      </c>
      <c r="K16" s="260">
        <v>0.97</v>
      </c>
      <c r="L16" s="260">
        <v>0.93200000000000005</v>
      </c>
      <c r="M16" s="261"/>
      <c r="N16" s="264" t="s">
        <v>365</v>
      </c>
    </row>
    <row r="17" spans="2:14" x14ac:dyDescent="0.2">
      <c r="B17" s="294"/>
      <c r="C17" s="292"/>
      <c r="D17" s="257">
        <v>2</v>
      </c>
      <c r="E17" s="257" t="s">
        <v>457</v>
      </c>
      <c r="F17" s="257" t="s">
        <v>457</v>
      </c>
      <c r="G17" s="257" t="s">
        <v>457</v>
      </c>
      <c r="H17" s="257" t="s">
        <v>457</v>
      </c>
      <c r="I17" s="257" t="s">
        <v>457</v>
      </c>
      <c r="J17" s="257" t="s">
        <v>457</v>
      </c>
      <c r="K17" s="257" t="s">
        <v>457</v>
      </c>
      <c r="L17" s="257" t="s">
        <v>457</v>
      </c>
      <c r="M17" s="257" t="s">
        <v>457</v>
      </c>
      <c r="N17" s="257" t="s">
        <v>457</v>
      </c>
    </row>
    <row r="20" spans="2:14" x14ac:dyDescent="0.2">
      <c r="E20" s="269" t="s">
        <v>463</v>
      </c>
      <c r="F20" s="269" t="s">
        <v>462</v>
      </c>
      <c r="H20" s="286" t="s">
        <v>465</v>
      </c>
      <c r="I20" s="271">
        <v>2018</v>
      </c>
      <c r="J20" s="271"/>
      <c r="K20" s="271">
        <v>2019</v>
      </c>
      <c r="L20" s="271"/>
      <c r="M20" s="271">
        <v>2020</v>
      </c>
      <c r="N20" s="271"/>
    </row>
    <row r="21" spans="2:14" x14ac:dyDescent="0.2">
      <c r="D21" s="267" t="s">
        <v>14</v>
      </c>
      <c r="E21" s="263">
        <f>2*1043204</f>
        <v>2086408</v>
      </c>
      <c r="F21" s="268">
        <f>E21</f>
        <v>2086408</v>
      </c>
      <c r="H21" s="287"/>
      <c r="I21" s="272" t="s">
        <v>420</v>
      </c>
      <c r="J21" s="272" t="s">
        <v>421</v>
      </c>
      <c r="K21" s="272" t="s">
        <v>420</v>
      </c>
      <c r="L21" s="271" t="s">
        <v>421</v>
      </c>
      <c r="M21" s="272" t="s">
        <v>420</v>
      </c>
      <c r="N21" s="271" t="s">
        <v>421</v>
      </c>
    </row>
    <row r="22" spans="2:14" x14ac:dyDescent="0.2">
      <c r="D22" s="267" t="s">
        <v>460</v>
      </c>
      <c r="E22" s="263">
        <v>9175381</v>
      </c>
      <c r="F22" s="268">
        <v>5859977</v>
      </c>
      <c r="H22" s="271" t="s">
        <v>14</v>
      </c>
      <c r="I22" s="273">
        <v>1</v>
      </c>
      <c r="J22" s="273">
        <v>0</v>
      </c>
      <c r="K22" s="273">
        <v>1</v>
      </c>
      <c r="L22" s="274">
        <v>0</v>
      </c>
      <c r="M22" s="273">
        <v>0</v>
      </c>
      <c r="N22" s="274">
        <v>1</v>
      </c>
    </row>
    <row r="23" spans="2:14" x14ac:dyDescent="0.2">
      <c r="D23" s="267" t="s">
        <v>461</v>
      </c>
      <c r="E23" s="263"/>
      <c r="F23" s="268">
        <f>2*3844450</f>
        <v>7688900</v>
      </c>
      <c r="H23" s="271" t="s">
        <v>422</v>
      </c>
      <c r="I23" s="273">
        <v>0</v>
      </c>
      <c r="J23" s="273">
        <v>1</v>
      </c>
      <c r="K23" s="273">
        <v>0</v>
      </c>
      <c r="L23" s="274">
        <v>1</v>
      </c>
      <c r="M23" s="273">
        <v>0</v>
      </c>
      <c r="N23" s="274">
        <v>1</v>
      </c>
    </row>
    <row r="24" spans="2:14" x14ac:dyDescent="0.2">
      <c r="D24" s="267" t="s">
        <v>423</v>
      </c>
      <c r="E24" s="263">
        <v>2449514</v>
      </c>
      <c r="F24" s="268">
        <f>2*1117302</f>
        <v>2234604</v>
      </c>
      <c r="H24" s="271" t="s">
        <v>423</v>
      </c>
      <c r="I24" s="273">
        <v>1</v>
      </c>
      <c r="J24" s="273">
        <v>0</v>
      </c>
      <c r="K24" s="273">
        <v>1</v>
      </c>
      <c r="L24" s="274">
        <v>1</v>
      </c>
      <c r="M24" s="273">
        <v>1</v>
      </c>
      <c r="N24" s="274">
        <v>1</v>
      </c>
    </row>
    <row r="25" spans="2:14" x14ac:dyDescent="0.2">
      <c r="D25" s="267" t="s">
        <v>426</v>
      </c>
      <c r="E25" s="263">
        <v>1452290</v>
      </c>
      <c r="F25" s="268">
        <f>2*1327631</f>
        <v>2655262</v>
      </c>
      <c r="H25" s="271" t="s">
        <v>424</v>
      </c>
      <c r="I25" s="273">
        <v>1</v>
      </c>
      <c r="J25" s="273">
        <v>1</v>
      </c>
      <c r="K25" s="273">
        <v>1</v>
      </c>
      <c r="L25" s="274">
        <v>0</v>
      </c>
      <c r="M25" s="273">
        <v>0</v>
      </c>
      <c r="N25" s="274">
        <v>1</v>
      </c>
    </row>
    <row r="26" spans="2:14" x14ac:dyDescent="0.2">
      <c r="D26" s="267" t="s">
        <v>424</v>
      </c>
      <c r="E26" s="263">
        <v>5156076</v>
      </c>
      <c r="F26" s="268">
        <f>E26</f>
        <v>5156076</v>
      </c>
      <c r="H26" s="271" t="s">
        <v>329</v>
      </c>
      <c r="I26" s="273">
        <v>0</v>
      </c>
      <c r="J26" s="273">
        <v>0</v>
      </c>
      <c r="K26" s="273">
        <v>1</v>
      </c>
      <c r="L26" s="274">
        <v>1</v>
      </c>
      <c r="M26" s="273">
        <v>0</v>
      </c>
      <c r="N26" s="274">
        <v>0</v>
      </c>
    </row>
    <row r="27" spans="2:14" x14ac:dyDescent="0.2">
      <c r="D27" s="267" t="s">
        <v>329</v>
      </c>
      <c r="E27" s="263">
        <v>2656875</v>
      </c>
      <c r="F27" s="268">
        <f>2*2798581</f>
        <v>5597162</v>
      </c>
      <c r="H27" s="271" t="s">
        <v>425</v>
      </c>
      <c r="I27" s="273">
        <v>0</v>
      </c>
      <c r="J27" s="273">
        <v>0</v>
      </c>
      <c r="K27" s="273"/>
      <c r="L27" s="274"/>
      <c r="M27" s="273">
        <v>2</v>
      </c>
      <c r="N27" s="274">
        <v>1</v>
      </c>
    </row>
    <row r="28" spans="2:14" x14ac:dyDescent="0.2">
      <c r="D28" s="267" t="s">
        <v>360</v>
      </c>
      <c r="E28" s="263">
        <v>1009834</v>
      </c>
      <c r="F28" s="268">
        <v>4039332</v>
      </c>
      <c r="H28" s="271" t="s">
        <v>426</v>
      </c>
      <c r="I28" s="273">
        <v>0</v>
      </c>
      <c r="J28" s="273">
        <v>0</v>
      </c>
      <c r="K28" s="273">
        <v>0</v>
      </c>
      <c r="L28" s="274">
        <v>1</v>
      </c>
      <c r="M28" s="273">
        <v>0</v>
      </c>
      <c r="N28" s="274">
        <v>1</v>
      </c>
    </row>
    <row r="29" spans="2:14" ht="30" x14ac:dyDescent="0.2">
      <c r="D29" s="270" t="s">
        <v>464</v>
      </c>
      <c r="E29" s="269">
        <f>SUM(E21:E28)</f>
        <v>23986378</v>
      </c>
      <c r="F29" s="269">
        <f>SUM(F21:F28)</f>
        <v>35317721</v>
      </c>
      <c r="H29" s="271" t="s">
        <v>427</v>
      </c>
      <c r="I29" s="273">
        <v>0</v>
      </c>
      <c r="J29" s="273">
        <v>0</v>
      </c>
      <c r="K29" s="273">
        <v>0</v>
      </c>
      <c r="L29" s="274">
        <v>0</v>
      </c>
      <c r="M29" s="273">
        <v>0</v>
      </c>
      <c r="N29" s="274">
        <v>0</v>
      </c>
    </row>
    <row r="30" spans="2:14" x14ac:dyDescent="0.2">
      <c r="H30" s="271" t="s">
        <v>464</v>
      </c>
      <c r="I30" s="281">
        <v>5</v>
      </c>
      <c r="J30" s="282"/>
      <c r="K30" s="281">
        <v>8</v>
      </c>
      <c r="L30" s="282"/>
      <c r="M30" s="281">
        <v>9</v>
      </c>
      <c r="N30" s="282"/>
    </row>
    <row r="34" spans="2:12" x14ac:dyDescent="0.2">
      <c r="B34" s="65"/>
      <c r="D34" s="288" t="s">
        <v>466</v>
      </c>
      <c r="E34" s="288"/>
      <c r="F34" s="288" t="s">
        <v>467</v>
      </c>
      <c r="G34" s="288"/>
      <c r="H34" s="288" t="s">
        <v>468</v>
      </c>
      <c r="I34" s="288"/>
      <c r="J34" s="288" t="s">
        <v>469</v>
      </c>
      <c r="K34" s="288"/>
      <c r="L34" s="288" t="s">
        <v>470</v>
      </c>
    </row>
    <row r="35" spans="2:12" x14ac:dyDescent="0.2">
      <c r="B35"/>
      <c r="C35"/>
      <c r="D35" s="275" t="s">
        <v>471</v>
      </c>
      <c r="E35" s="275" t="s">
        <v>472</v>
      </c>
      <c r="F35" s="275" t="s">
        <v>471</v>
      </c>
      <c r="G35" s="275" t="s">
        <v>472</v>
      </c>
      <c r="H35" s="275" t="s">
        <v>471</v>
      </c>
      <c r="I35" s="275" t="s">
        <v>472</v>
      </c>
      <c r="J35" s="275" t="s">
        <v>471</v>
      </c>
      <c r="K35" s="275" t="s">
        <v>472</v>
      </c>
      <c r="L35" s="288"/>
    </row>
    <row r="36" spans="2:12" x14ac:dyDescent="0.2">
      <c r="B36" s="284" t="s">
        <v>14</v>
      </c>
      <c r="C36" s="276" t="s">
        <v>420</v>
      </c>
      <c r="D36" s="277" t="s">
        <v>473</v>
      </c>
      <c r="E36" s="278">
        <v>157156</v>
      </c>
      <c r="F36" s="277">
        <v>21192</v>
      </c>
      <c r="G36" s="277">
        <v>168404</v>
      </c>
      <c r="H36" s="277">
        <v>8096</v>
      </c>
      <c r="I36" s="277">
        <v>257266</v>
      </c>
      <c r="J36" s="277" t="s">
        <v>473</v>
      </c>
      <c r="K36" s="277">
        <v>468439</v>
      </c>
      <c r="L36" s="2" t="s">
        <v>474</v>
      </c>
    </row>
    <row r="37" spans="2:12" x14ac:dyDescent="0.2">
      <c r="B37" s="284"/>
      <c r="C37" s="276" t="s">
        <v>421</v>
      </c>
      <c r="D37" s="277" t="s">
        <v>473</v>
      </c>
      <c r="E37" s="277">
        <v>99936</v>
      </c>
      <c r="F37" s="277">
        <v>22253</v>
      </c>
      <c r="G37" s="277">
        <v>177260</v>
      </c>
      <c r="H37" s="277">
        <v>13970</v>
      </c>
      <c r="I37" s="277">
        <v>252611</v>
      </c>
      <c r="J37" s="277" t="s">
        <v>473</v>
      </c>
      <c r="K37" s="277">
        <f>K36</f>
        <v>468439</v>
      </c>
      <c r="L37" s="2" t="s">
        <v>474</v>
      </c>
    </row>
    <row r="38" spans="2:12" x14ac:dyDescent="0.2">
      <c r="B38" s="283" t="s">
        <v>460</v>
      </c>
      <c r="C38" s="279" t="s">
        <v>420</v>
      </c>
      <c r="D38" s="280">
        <v>13522</v>
      </c>
      <c r="E38" s="280">
        <v>41685</v>
      </c>
      <c r="F38" s="280" t="s">
        <v>473</v>
      </c>
      <c r="G38" s="280">
        <v>462404</v>
      </c>
      <c r="H38" s="280">
        <v>161693</v>
      </c>
      <c r="I38" s="280">
        <v>445963</v>
      </c>
      <c r="J38" s="280">
        <f>J39</f>
        <v>5048</v>
      </c>
      <c r="K38" s="280" t="s">
        <v>473</v>
      </c>
      <c r="L38" s="2" t="s">
        <v>475</v>
      </c>
    </row>
    <row r="39" spans="2:12" x14ac:dyDescent="0.2">
      <c r="B39" s="283"/>
      <c r="C39" s="279" t="s">
        <v>421</v>
      </c>
      <c r="D39" s="280" t="s">
        <v>473</v>
      </c>
      <c r="E39" s="280" t="s">
        <v>473</v>
      </c>
      <c r="F39" s="280" t="s">
        <v>473</v>
      </c>
      <c r="G39" s="280">
        <v>554747</v>
      </c>
      <c r="H39" s="280"/>
      <c r="I39" s="280">
        <v>359523</v>
      </c>
      <c r="J39" s="280">
        <v>5048</v>
      </c>
      <c r="K39" s="280" t="s">
        <v>473</v>
      </c>
      <c r="L39" s="2"/>
    </row>
    <row r="40" spans="2:12" x14ac:dyDescent="0.2">
      <c r="B40" s="284" t="s">
        <v>423</v>
      </c>
      <c r="C40" s="276" t="s">
        <v>420</v>
      </c>
      <c r="D40" s="277" t="s">
        <v>473</v>
      </c>
      <c r="E40" s="277" t="s">
        <v>473</v>
      </c>
      <c r="F40" s="277">
        <v>71849</v>
      </c>
      <c r="G40" s="277">
        <v>344476</v>
      </c>
      <c r="H40" s="277">
        <v>170916</v>
      </c>
      <c r="I40" s="277">
        <v>299129</v>
      </c>
      <c r="J40" s="277">
        <v>34859</v>
      </c>
      <c r="K40" s="277" t="s">
        <v>473</v>
      </c>
      <c r="L40" s="2" t="s">
        <v>476</v>
      </c>
    </row>
    <row r="41" spans="2:12" x14ac:dyDescent="0.2">
      <c r="B41" s="284"/>
      <c r="C41" s="276" t="s">
        <v>421</v>
      </c>
      <c r="D41" s="277" t="s">
        <v>473</v>
      </c>
      <c r="E41" s="277" t="s">
        <v>473</v>
      </c>
      <c r="F41" s="277">
        <v>36135</v>
      </c>
      <c r="G41" s="277">
        <v>347995</v>
      </c>
      <c r="H41" s="277">
        <v>23506</v>
      </c>
      <c r="I41" s="277">
        <v>422372</v>
      </c>
      <c r="J41" s="277" t="s">
        <v>473</v>
      </c>
      <c r="K41" s="277" t="s">
        <v>473</v>
      </c>
      <c r="L41" s="2"/>
    </row>
    <row r="42" spans="2:12" x14ac:dyDescent="0.2">
      <c r="B42" s="283" t="s">
        <v>426</v>
      </c>
      <c r="C42" s="279" t="s">
        <v>420</v>
      </c>
      <c r="D42" s="280" t="s">
        <v>473</v>
      </c>
      <c r="E42" s="280" t="s">
        <v>473</v>
      </c>
      <c r="F42" s="280">
        <v>500</v>
      </c>
      <c r="G42" s="280">
        <v>69521</v>
      </c>
      <c r="H42" s="280" t="s">
        <v>473</v>
      </c>
      <c r="I42" s="280">
        <f>27*5000</f>
        <v>135000</v>
      </c>
      <c r="J42" s="280" t="s">
        <v>473</v>
      </c>
      <c r="K42" s="280">
        <v>100000</v>
      </c>
      <c r="L42" s="2" t="s">
        <v>274</v>
      </c>
    </row>
    <row r="43" spans="2:12" x14ac:dyDescent="0.2">
      <c r="B43" s="283"/>
      <c r="C43" s="279" t="s">
        <v>421</v>
      </c>
      <c r="D43" s="280" t="s">
        <v>473</v>
      </c>
      <c r="E43" s="280" t="s">
        <v>473</v>
      </c>
      <c r="F43" s="280">
        <v>500</v>
      </c>
      <c r="G43" s="280">
        <v>78837</v>
      </c>
      <c r="H43" s="280" t="s">
        <v>473</v>
      </c>
      <c r="I43" s="280">
        <v>135000</v>
      </c>
      <c r="J43" s="280" t="s">
        <v>473</v>
      </c>
      <c r="K43" s="280">
        <v>100000</v>
      </c>
      <c r="L43" s="2" t="s">
        <v>274</v>
      </c>
    </row>
    <row r="44" spans="2:12" x14ac:dyDescent="0.2">
      <c r="B44" s="284" t="s">
        <v>329</v>
      </c>
      <c r="C44" s="276" t="s">
        <v>420</v>
      </c>
      <c r="D44" s="277"/>
      <c r="E44" s="277"/>
      <c r="F44" s="277">
        <v>22079</v>
      </c>
      <c r="G44" s="277">
        <v>606331</v>
      </c>
      <c r="H44" s="277">
        <v>50256</v>
      </c>
      <c r="I44" s="277">
        <v>359632</v>
      </c>
      <c r="J44" s="277">
        <v>73578</v>
      </c>
      <c r="K44" s="277">
        <v>792383</v>
      </c>
      <c r="L44" s="2" t="s">
        <v>477</v>
      </c>
    </row>
    <row r="45" spans="2:12" x14ac:dyDescent="0.2">
      <c r="B45" s="284"/>
      <c r="C45" s="276" t="s">
        <v>421</v>
      </c>
      <c r="D45" s="277" t="s">
        <v>473</v>
      </c>
      <c r="E45" s="277" t="s">
        <v>473</v>
      </c>
      <c r="F45" s="277" t="s">
        <v>473</v>
      </c>
      <c r="G45" s="277" t="s">
        <v>473</v>
      </c>
      <c r="H45" s="277" t="s">
        <v>473</v>
      </c>
      <c r="I45" s="277" t="s">
        <v>473</v>
      </c>
      <c r="J45" s="277" t="s">
        <v>473</v>
      </c>
      <c r="K45" s="277" t="s">
        <v>473</v>
      </c>
      <c r="L45" s="2"/>
    </row>
    <row r="46" spans="2:12" x14ac:dyDescent="0.2">
      <c r="B46" s="285" t="s">
        <v>478</v>
      </c>
      <c r="C46" s="279" t="s">
        <v>420</v>
      </c>
      <c r="D46" s="280" t="s">
        <v>473</v>
      </c>
      <c r="E46" s="280" t="s">
        <v>473</v>
      </c>
      <c r="F46" s="280" t="s">
        <v>473</v>
      </c>
      <c r="G46" s="280">
        <v>162011</v>
      </c>
      <c r="H46" s="280" t="s">
        <v>473</v>
      </c>
      <c r="I46" s="280" t="s">
        <v>473</v>
      </c>
      <c r="J46" s="280" t="s">
        <v>473</v>
      </c>
      <c r="K46" s="280">
        <v>17264</v>
      </c>
      <c r="L46" s="2" t="s">
        <v>479</v>
      </c>
    </row>
    <row r="47" spans="2:12" x14ac:dyDescent="0.2">
      <c r="B47" s="285"/>
      <c r="C47" s="279" t="s">
        <v>421</v>
      </c>
      <c r="D47" s="280" t="s">
        <v>473</v>
      </c>
      <c r="E47" s="280" t="s">
        <v>473</v>
      </c>
      <c r="F47" s="280" t="s">
        <v>473</v>
      </c>
      <c r="G47" s="280" t="s">
        <v>473</v>
      </c>
      <c r="H47" s="280" t="s">
        <v>473</v>
      </c>
      <c r="I47" s="280" t="s">
        <v>473</v>
      </c>
      <c r="J47" s="280" t="s">
        <v>473</v>
      </c>
      <c r="K47" s="280" t="s">
        <v>473</v>
      </c>
      <c r="L47" s="2"/>
    </row>
    <row r="48" spans="2:12" x14ac:dyDescent="0.2">
      <c r="B48" s="284" t="s">
        <v>424</v>
      </c>
      <c r="C48" s="276" t="s">
        <v>420</v>
      </c>
      <c r="D48" s="277" t="s">
        <v>473</v>
      </c>
      <c r="E48" s="277" t="s">
        <v>473</v>
      </c>
      <c r="F48" s="277">
        <v>68181</v>
      </c>
      <c r="G48" s="277">
        <v>277791</v>
      </c>
      <c r="H48" s="277">
        <v>162280</v>
      </c>
      <c r="I48" s="277">
        <v>184551</v>
      </c>
      <c r="J48" s="277">
        <v>1316023</v>
      </c>
      <c r="K48" s="277">
        <f>266847+60066</f>
        <v>326913</v>
      </c>
      <c r="L48" s="2" t="s">
        <v>480</v>
      </c>
    </row>
    <row r="49" spans="2:12" x14ac:dyDescent="0.2">
      <c r="B49" s="284"/>
      <c r="C49" s="276" t="s">
        <v>421</v>
      </c>
      <c r="D49" s="277" t="s">
        <v>473</v>
      </c>
      <c r="E49" s="277" t="s">
        <v>473</v>
      </c>
      <c r="F49" s="277">
        <v>5959</v>
      </c>
      <c r="G49" s="277">
        <v>251538</v>
      </c>
      <c r="H49" s="277">
        <v>162280</v>
      </c>
      <c r="I49" s="277">
        <v>820459</v>
      </c>
      <c r="J49" s="277" t="s">
        <v>473</v>
      </c>
      <c r="K49" s="277" t="s">
        <v>473</v>
      </c>
      <c r="L49" s="2"/>
    </row>
  </sheetData>
  <mergeCells count="35">
    <mergeCell ref="B12:B13"/>
    <mergeCell ref="C12:C13"/>
    <mergeCell ref="B14:B15"/>
    <mergeCell ref="C14:C15"/>
    <mergeCell ref="B16:B17"/>
    <mergeCell ref="C16:C17"/>
    <mergeCell ref="M4:M5"/>
    <mergeCell ref="B6:B7"/>
    <mergeCell ref="C6:C7"/>
    <mergeCell ref="B8:B9"/>
    <mergeCell ref="C8:C9"/>
    <mergeCell ref="H4:H5"/>
    <mergeCell ref="I4:I5"/>
    <mergeCell ref="J4:J5"/>
    <mergeCell ref="B10:B11"/>
    <mergeCell ref="C10:C11"/>
    <mergeCell ref="B4:B5"/>
    <mergeCell ref="C4:C5"/>
    <mergeCell ref="G4:G5"/>
    <mergeCell ref="B46:B47"/>
    <mergeCell ref="B48:B49"/>
    <mergeCell ref="H20:H21"/>
    <mergeCell ref="J34:K34"/>
    <mergeCell ref="L34:L35"/>
    <mergeCell ref="B36:B37"/>
    <mergeCell ref="B38:B39"/>
    <mergeCell ref="B40:B41"/>
    <mergeCell ref="D34:E34"/>
    <mergeCell ref="F34:G34"/>
    <mergeCell ref="H34:I34"/>
    <mergeCell ref="M30:N30"/>
    <mergeCell ref="K30:L30"/>
    <mergeCell ref="I30:J30"/>
    <mergeCell ref="B42:B43"/>
    <mergeCell ref="B44:B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033A0-A0DF-437A-8F79-58D86E332E47}">
  <dimension ref="A1:S58"/>
  <sheetViews>
    <sheetView topLeftCell="A19" zoomScale="70" zoomScaleNormal="70" workbookViewId="0">
      <selection activeCell="A29" sqref="A29"/>
    </sheetView>
  </sheetViews>
  <sheetFormatPr baseColWidth="10" defaultColWidth="8.6640625" defaultRowHeight="15" x14ac:dyDescent="0.2"/>
  <cols>
    <col min="1" max="1" width="23.1640625" customWidth="1"/>
    <col min="3" max="3" width="16.33203125" customWidth="1"/>
    <col min="4" max="4" width="26.1640625" customWidth="1"/>
    <col min="5" max="9" width="19" customWidth="1"/>
    <col min="10" max="10" width="24.5" style="188" customWidth="1"/>
    <col min="11" max="11" width="19" customWidth="1"/>
    <col min="12" max="12" width="22.6640625" style="191" customWidth="1"/>
    <col min="13" max="13" width="19" customWidth="1"/>
    <col min="14" max="14" width="21.83203125" customWidth="1"/>
    <col min="15" max="15" width="25.83203125" customWidth="1"/>
    <col min="16" max="16" width="24.5" customWidth="1"/>
    <col min="17" max="17" width="26" customWidth="1"/>
    <col min="18" max="18" width="17.33203125" customWidth="1"/>
    <col min="19" max="20" width="15.5" customWidth="1"/>
  </cols>
  <sheetData>
    <row r="1" spans="1:19" x14ac:dyDescent="0.2">
      <c r="A1" s="43"/>
      <c r="B1" s="43"/>
      <c r="C1" s="43"/>
      <c r="D1" s="43"/>
      <c r="E1" s="43"/>
      <c r="F1" s="43"/>
      <c r="G1" s="43"/>
      <c r="H1" s="43"/>
      <c r="I1" s="43"/>
      <c r="J1" s="182"/>
      <c r="K1" s="43"/>
      <c r="L1" s="189"/>
      <c r="M1" s="43"/>
      <c r="N1" s="43"/>
      <c r="O1" s="43"/>
      <c r="P1" s="43"/>
      <c r="Q1" s="43"/>
      <c r="R1" s="43"/>
      <c r="S1" s="43"/>
    </row>
    <row r="2" spans="1:19" ht="57" x14ac:dyDescent="0.2">
      <c r="A2" s="29" t="s">
        <v>0</v>
      </c>
      <c r="B2" s="43"/>
      <c r="C2" s="30" t="s">
        <v>1</v>
      </c>
      <c r="D2" s="31" t="s">
        <v>2</v>
      </c>
      <c r="E2" s="31" t="s">
        <v>3</v>
      </c>
      <c r="F2" s="31" t="s">
        <v>4</v>
      </c>
      <c r="G2" s="31" t="s">
        <v>5</v>
      </c>
      <c r="H2" s="31" t="s">
        <v>6</v>
      </c>
      <c r="I2" s="31" t="s">
        <v>7</v>
      </c>
      <c r="J2" s="183" t="s">
        <v>8</v>
      </c>
      <c r="K2" s="31" t="s">
        <v>9</v>
      </c>
      <c r="L2" s="190" t="s">
        <v>10</v>
      </c>
      <c r="M2" s="31" t="s">
        <v>11</v>
      </c>
      <c r="N2" s="32" t="s">
        <v>12</v>
      </c>
      <c r="O2" s="32" t="s">
        <v>13</v>
      </c>
      <c r="P2" s="43"/>
      <c r="Q2" s="43"/>
      <c r="R2" s="43"/>
      <c r="S2" s="43"/>
    </row>
    <row r="3" spans="1:19" ht="95" customHeight="1" x14ac:dyDescent="0.2">
      <c r="A3" s="43"/>
      <c r="B3" s="43"/>
      <c r="C3" s="297" t="s">
        <v>14</v>
      </c>
      <c r="D3" s="299">
        <v>2020</v>
      </c>
      <c r="E3" s="116" t="s">
        <v>15</v>
      </c>
      <c r="F3" s="116" t="s">
        <v>16</v>
      </c>
      <c r="G3" s="116" t="s">
        <v>17</v>
      </c>
      <c r="H3" s="116" t="s">
        <v>18</v>
      </c>
      <c r="I3" s="116" t="s">
        <v>19</v>
      </c>
      <c r="J3" s="208" t="s">
        <v>20</v>
      </c>
      <c r="K3" s="244">
        <v>1043204</v>
      </c>
      <c r="L3" s="136" t="s">
        <v>21</v>
      </c>
      <c r="M3" s="136" t="s">
        <v>22</v>
      </c>
      <c r="N3" s="207" t="s">
        <v>23</v>
      </c>
      <c r="O3" s="206" t="s">
        <v>24</v>
      </c>
      <c r="P3" s="126"/>
      <c r="Q3" s="126"/>
      <c r="R3" s="126"/>
      <c r="S3" s="126"/>
    </row>
    <row r="4" spans="1:19" ht="85" x14ac:dyDescent="0.2">
      <c r="A4" s="43"/>
      <c r="B4" s="43"/>
      <c r="C4" s="298"/>
      <c r="D4" s="300"/>
      <c r="E4" s="135" t="s">
        <v>25</v>
      </c>
      <c r="F4" s="135" t="s">
        <v>26</v>
      </c>
      <c r="G4" s="135" t="s">
        <v>17</v>
      </c>
      <c r="H4" s="135" t="s">
        <v>18</v>
      </c>
      <c r="I4" s="135" t="s">
        <v>27</v>
      </c>
      <c r="J4" s="205" t="s">
        <v>20</v>
      </c>
      <c r="K4" s="245">
        <v>1043204</v>
      </c>
      <c r="L4" s="204" t="s">
        <v>28</v>
      </c>
      <c r="M4" s="204" t="s">
        <v>29</v>
      </c>
      <c r="N4" s="203" t="s">
        <v>23</v>
      </c>
      <c r="O4" s="202" t="s">
        <v>30</v>
      </c>
      <c r="P4" s="126"/>
      <c r="Q4" s="126"/>
      <c r="R4" s="126"/>
      <c r="S4" s="126"/>
    </row>
    <row r="5" spans="1:19" x14ac:dyDescent="0.2">
      <c r="A5" s="43"/>
      <c r="B5" s="43"/>
      <c r="C5" s="43"/>
      <c r="D5" s="126"/>
      <c r="E5" s="126"/>
      <c r="F5" s="126"/>
      <c r="G5" s="126"/>
      <c r="H5" s="126"/>
      <c r="I5" s="126"/>
      <c r="J5" s="201"/>
      <c r="K5" s="126"/>
      <c r="L5" s="200"/>
      <c r="M5" s="126"/>
      <c r="N5" s="126"/>
      <c r="O5" s="126"/>
      <c r="P5" s="126"/>
      <c r="Q5" s="126"/>
      <c r="R5" s="126"/>
      <c r="S5" s="126"/>
    </row>
    <row r="6" spans="1:19" x14ac:dyDescent="0.2">
      <c r="A6" s="43"/>
      <c r="B6" s="43"/>
      <c r="C6" s="43"/>
      <c r="D6" s="126"/>
      <c r="E6" s="126"/>
      <c r="F6" s="126"/>
      <c r="G6" s="126"/>
      <c r="H6" s="126"/>
      <c r="I6" s="126"/>
      <c r="J6" s="201"/>
      <c r="K6" s="199"/>
      <c r="L6" s="200"/>
      <c r="M6" s="126"/>
      <c r="N6" s="126"/>
      <c r="O6" s="126"/>
      <c r="P6" s="126"/>
      <c r="Q6" s="126"/>
      <c r="R6" s="126"/>
      <c r="S6" s="126"/>
    </row>
    <row r="7" spans="1:19" x14ac:dyDescent="0.2">
      <c r="A7" s="43"/>
      <c r="B7" s="43"/>
      <c r="C7" s="43"/>
      <c r="D7" s="303" t="s">
        <v>31</v>
      </c>
      <c r="E7" s="303"/>
      <c r="F7" s="303"/>
      <c r="G7" s="303"/>
      <c r="H7" s="303"/>
      <c r="I7" s="303"/>
      <c r="J7" s="303"/>
      <c r="K7" s="303"/>
      <c r="L7" s="303"/>
      <c r="M7" s="303"/>
      <c r="N7" s="303"/>
      <c r="O7" s="303"/>
      <c r="P7" s="303"/>
      <c r="Q7" s="303"/>
      <c r="R7" s="303"/>
      <c r="S7" s="303"/>
    </row>
    <row r="8" spans="1:19" ht="90.5" customHeight="1" x14ac:dyDescent="0.2">
      <c r="A8" s="29" t="s">
        <v>32</v>
      </c>
      <c r="B8" s="43"/>
      <c r="C8" s="117" t="s">
        <v>33</v>
      </c>
      <c r="D8" s="205" t="s">
        <v>9</v>
      </c>
      <c r="E8" s="204" t="s">
        <v>34</v>
      </c>
      <c r="F8" s="204" t="s">
        <v>35</v>
      </c>
      <c r="G8" s="204" t="s">
        <v>36</v>
      </c>
      <c r="H8" s="295" t="s">
        <v>12</v>
      </c>
      <c r="I8" s="296"/>
      <c r="J8" s="295" t="s">
        <v>37</v>
      </c>
      <c r="K8" s="296"/>
      <c r="L8" s="295" t="s">
        <v>38</v>
      </c>
      <c r="M8" s="296"/>
      <c r="N8" s="308" t="s">
        <v>39</v>
      </c>
      <c r="O8" s="309"/>
      <c r="P8" s="308" t="s">
        <v>40</v>
      </c>
      <c r="Q8" s="309"/>
      <c r="R8" s="198" t="s">
        <v>41</v>
      </c>
      <c r="S8" s="198" t="s">
        <v>42</v>
      </c>
    </row>
    <row r="9" spans="1:19" ht="16" x14ac:dyDescent="0.2">
      <c r="A9" s="29" t="s">
        <v>43</v>
      </c>
      <c r="B9" s="43"/>
      <c r="C9" s="39" t="s">
        <v>43</v>
      </c>
      <c r="D9" s="141" t="s">
        <v>43</v>
      </c>
      <c r="E9" s="141" t="s">
        <v>43</v>
      </c>
      <c r="F9" s="141" t="s">
        <v>43</v>
      </c>
      <c r="G9" s="141" t="s">
        <v>43</v>
      </c>
      <c r="H9" s="135" t="s">
        <v>44</v>
      </c>
      <c r="I9" s="171" t="s">
        <v>45</v>
      </c>
      <c r="J9" s="209" t="s">
        <v>44</v>
      </c>
      <c r="K9" s="170" t="s">
        <v>45</v>
      </c>
      <c r="L9" s="204" t="s">
        <v>44</v>
      </c>
      <c r="M9" s="171" t="s">
        <v>45</v>
      </c>
      <c r="N9" s="135" t="s">
        <v>44</v>
      </c>
      <c r="O9" s="171" t="s">
        <v>45</v>
      </c>
      <c r="P9" s="135" t="s">
        <v>44</v>
      </c>
      <c r="Q9" s="171" t="s">
        <v>45</v>
      </c>
      <c r="R9" s="135" t="s">
        <v>43</v>
      </c>
      <c r="S9" s="135" t="s">
        <v>43</v>
      </c>
    </row>
    <row r="10" spans="1:19" ht="33" customHeight="1" x14ac:dyDescent="0.2">
      <c r="A10" s="43"/>
      <c r="B10" s="43"/>
      <c r="C10" s="44" t="s">
        <v>46</v>
      </c>
      <c r="D10" s="243">
        <v>333087</v>
      </c>
      <c r="E10" s="304" t="s">
        <v>47</v>
      </c>
      <c r="F10" s="304" t="s">
        <v>48</v>
      </c>
      <c r="G10" s="304" t="s">
        <v>18</v>
      </c>
      <c r="H10" s="304" t="s">
        <v>23</v>
      </c>
      <c r="I10" s="251">
        <v>17745</v>
      </c>
      <c r="J10" s="148" t="s">
        <v>43</v>
      </c>
      <c r="K10" s="210" t="s">
        <v>43</v>
      </c>
      <c r="L10" s="202" t="s">
        <v>49</v>
      </c>
      <c r="M10" s="195">
        <v>29748</v>
      </c>
      <c r="N10" s="171" t="s">
        <v>50</v>
      </c>
      <c r="O10" s="197">
        <v>52295</v>
      </c>
      <c r="P10" s="192" t="s">
        <v>43</v>
      </c>
      <c r="Q10" s="192" t="s">
        <v>43</v>
      </c>
      <c r="R10" s="194">
        <v>0.89400000000000002</v>
      </c>
      <c r="S10" s="306" t="s">
        <v>51</v>
      </c>
    </row>
    <row r="11" spans="1:19" ht="15" customHeight="1" x14ac:dyDescent="0.2">
      <c r="A11" s="43"/>
      <c r="B11" s="43"/>
      <c r="C11" s="44" t="s">
        <v>52</v>
      </c>
      <c r="D11" s="243">
        <v>131447</v>
      </c>
      <c r="E11" s="304"/>
      <c r="F11" s="304"/>
      <c r="G11" s="304"/>
      <c r="H11" s="304"/>
      <c r="I11" s="251">
        <v>4130</v>
      </c>
      <c r="J11" s="149" t="s">
        <v>43</v>
      </c>
      <c r="K11" s="150" t="s">
        <v>43</v>
      </c>
      <c r="L11" s="202" t="s">
        <v>49</v>
      </c>
      <c r="M11" s="195">
        <v>14680</v>
      </c>
      <c r="N11" s="171" t="s">
        <v>50</v>
      </c>
      <c r="O11" s="197">
        <v>12173</v>
      </c>
      <c r="P11" s="192" t="s">
        <v>43</v>
      </c>
      <c r="Q11" s="192" t="s">
        <v>43</v>
      </c>
      <c r="R11" s="194">
        <v>1.1020000000000001</v>
      </c>
      <c r="S11" s="306"/>
    </row>
    <row r="12" spans="1:19" ht="15" customHeight="1" x14ac:dyDescent="0.2">
      <c r="A12" s="43"/>
      <c r="B12" s="43"/>
      <c r="C12" s="44" t="s">
        <v>53</v>
      </c>
      <c r="D12" s="243">
        <v>357533</v>
      </c>
      <c r="E12" s="304"/>
      <c r="F12" s="304"/>
      <c r="G12" s="304"/>
      <c r="H12" s="304"/>
      <c r="I12" s="251">
        <v>3370</v>
      </c>
      <c r="J12" s="149" t="s">
        <v>43</v>
      </c>
      <c r="K12" s="150" t="s">
        <v>43</v>
      </c>
      <c r="L12" s="202" t="s">
        <v>49</v>
      </c>
      <c r="M12" s="195">
        <v>43744</v>
      </c>
      <c r="N12" s="171" t="s">
        <v>50</v>
      </c>
      <c r="O12" s="197">
        <v>9930</v>
      </c>
      <c r="P12" s="192" t="s">
        <v>43</v>
      </c>
      <c r="Q12" s="192" t="s">
        <v>43</v>
      </c>
      <c r="R12" s="194">
        <v>1.093</v>
      </c>
      <c r="S12" s="306"/>
    </row>
    <row r="13" spans="1:19" ht="15" customHeight="1" x14ac:dyDescent="0.2">
      <c r="A13" s="43"/>
      <c r="B13" s="43"/>
      <c r="C13" s="44" t="s">
        <v>54</v>
      </c>
      <c r="D13" s="243">
        <v>278077</v>
      </c>
      <c r="E13" s="304"/>
      <c r="F13" s="304"/>
      <c r="G13" s="304"/>
      <c r="H13" s="304"/>
      <c r="I13" s="251">
        <v>15127</v>
      </c>
      <c r="J13" s="149" t="s">
        <v>43</v>
      </c>
      <c r="K13" s="150" t="s">
        <v>43</v>
      </c>
      <c r="L13" s="202" t="s">
        <v>49</v>
      </c>
      <c r="M13" s="195">
        <v>34914</v>
      </c>
      <c r="N13" s="171" t="s">
        <v>50</v>
      </c>
      <c r="O13" s="197">
        <v>44580</v>
      </c>
      <c r="P13" s="192" t="s">
        <v>43</v>
      </c>
      <c r="Q13" s="192" t="s">
        <v>43</v>
      </c>
      <c r="R13" s="194">
        <v>0.995</v>
      </c>
      <c r="S13" s="306"/>
    </row>
    <row r="14" spans="1:19" ht="15" customHeight="1" x14ac:dyDescent="0.2">
      <c r="A14" s="43"/>
      <c r="B14" s="43"/>
      <c r="C14" s="44" t="s">
        <v>55</v>
      </c>
      <c r="D14" s="243">
        <v>440249</v>
      </c>
      <c r="E14" s="304"/>
      <c r="F14" s="304"/>
      <c r="G14" s="304"/>
      <c r="H14" s="304"/>
      <c r="I14" s="251">
        <v>16848</v>
      </c>
      <c r="J14" s="151" t="s">
        <v>43</v>
      </c>
      <c r="K14" s="153" t="s">
        <v>43</v>
      </c>
      <c r="L14" s="202" t="s">
        <v>49</v>
      </c>
      <c r="M14" s="195">
        <v>32099</v>
      </c>
      <c r="N14" s="171" t="s">
        <v>50</v>
      </c>
      <c r="O14" s="197">
        <v>49652</v>
      </c>
      <c r="P14" s="192" t="s">
        <v>43</v>
      </c>
      <c r="Q14" s="192" t="s">
        <v>43</v>
      </c>
      <c r="R14" s="194">
        <v>1.135</v>
      </c>
      <c r="S14" s="306"/>
    </row>
    <row r="15" spans="1:19" ht="15" customHeight="1" x14ac:dyDescent="0.2">
      <c r="A15" s="43"/>
      <c r="B15" s="43"/>
      <c r="C15" s="248" t="s">
        <v>56</v>
      </c>
      <c r="D15" s="249">
        <v>275918</v>
      </c>
      <c r="E15" s="304"/>
      <c r="F15" s="304"/>
      <c r="G15" s="304"/>
      <c r="H15" s="304"/>
      <c r="I15" s="252">
        <v>10847</v>
      </c>
      <c r="J15" s="202" t="s">
        <v>57</v>
      </c>
      <c r="K15" s="197">
        <v>41722</v>
      </c>
      <c r="L15" s="202" t="s">
        <v>43</v>
      </c>
      <c r="M15" s="197" t="s">
        <v>43</v>
      </c>
      <c r="N15" s="171" t="s">
        <v>50</v>
      </c>
      <c r="O15" s="197">
        <v>32541</v>
      </c>
      <c r="P15" s="192" t="s">
        <v>43</v>
      </c>
      <c r="Q15" s="192" t="s">
        <v>43</v>
      </c>
      <c r="R15" s="194" t="s">
        <v>58</v>
      </c>
      <c r="S15" s="306"/>
    </row>
    <row r="16" spans="1:19" ht="15" customHeight="1" x14ac:dyDescent="0.2">
      <c r="A16" s="43"/>
      <c r="B16" s="43"/>
      <c r="C16" s="248" t="s">
        <v>59</v>
      </c>
      <c r="D16" s="249">
        <v>143772</v>
      </c>
      <c r="E16" s="304"/>
      <c r="F16" s="304"/>
      <c r="G16" s="304"/>
      <c r="H16" s="304"/>
      <c r="I16" s="252">
        <v>9797</v>
      </c>
      <c r="J16" s="196" t="s">
        <v>57</v>
      </c>
      <c r="K16" s="250">
        <v>26079</v>
      </c>
      <c r="L16" s="202" t="s">
        <v>43</v>
      </c>
      <c r="M16" s="197" t="s">
        <v>43</v>
      </c>
      <c r="N16" s="171" t="s">
        <v>50</v>
      </c>
      <c r="O16" s="197">
        <v>29391</v>
      </c>
      <c r="P16" s="192" t="s">
        <v>43</v>
      </c>
      <c r="Q16" s="192" t="s">
        <v>43</v>
      </c>
      <c r="R16" s="194">
        <v>1.0249999999999999</v>
      </c>
      <c r="S16" s="306"/>
    </row>
    <row r="17" spans="1:19" ht="15" customHeight="1" x14ac:dyDescent="0.2">
      <c r="A17" s="43"/>
      <c r="B17" s="43"/>
      <c r="C17" s="44" t="s">
        <v>60</v>
      </c>
      <c r="D17" s="243">
        <v>327141</v>
      </c>
      <c r="E17" s="304"/>
      <c r="F17" s="304"/>
      <c r="G17" s="304"/>
      <c r="H17" s="304"/>
      <c r="I17" s="252">
        <v>14780</v>
      </c>
      <c r="J17" s="196" t="s">
        <v>43</v>
      </c>
      <c r="K17" s="250" t="s">
        <v>43</v>
      </c>
      <c r="L17" s="202" t="s">
        <v>49</v>
      </c>
      <c r="M17" s="197">
        <v>26981</v>
      </c>
      <c r="N17" s="171" t="s">
        <v>50</v>
      </c>
      <c r="O17" s="197">
        <v>44340</v>
      </c>
      <c r="P17" s="192" t="s">
        <v>43</v>
      </c>
      <c r="Q17" s="192" t="s">
        <v>43</v>
      </c>
      <c r="R17" s="194">
        <v>1.226</v>
      </c>
      <c r="S17" s="306"/>
    </row>
    <row r="18" spans="1:19" ht="42" customHeight="1" x14ac:dyDescent="0.2">
      <c r="A18" s="43"/>
      <c r="B18" s="43"/>
      <c r="C18" s="248" t="s">
        <v>61</v>
      </c>
      <c r="D18" s="249">
        <v>312686</v>
      </c>
      <c r="E18" s="304"/>
      <c r="F18" s="304"/>
      <c r="G18" s="304"/>
      <c r="H18" s="304"/>
      <c r="I18" s="252">
        <v>8578</v>
      </c>
      <c r="J18" s="196" t="s">
        <v>57</v>
      </c>
      <c r="K18" s="250">
        <v>44584</v>
      </c>
      <c r="L18" s="202" t="s">
        <v>43</v>
      </c>
      <c r="M18" s="197" t="s">
        <v>43</v>
      </c>
      <c r="N18" s="171" t="s">
        <v>50</v>
      </c>
      <c r="O18" s="197">
        <v>25734</v>
      </c>
      <c r="P18" s="192" t="s">
        <v>43</v>
      </c>
      <c r="Q18" s="192" t="s">
        <v>43</v>
      </c>
      <c r="R18" s="194">
        <v>1.1830000000000001</v>
      </c>
      <c r="S18" s="306"/>
    </row>
    <row r="19" spans="1:19" ht="15" customHeight="1" x14ac:dyDescent="0.2">
      <c r="A19" s="43"/>
      <c r="B19" s="43"/>
      <c r="C19" s="44" t="s">
        <v>62</v>
      </c>
      <c r="D19" s="243">
        <v>284440</v>
      </c>
      <c r="E19" s="304"/>
      <c r="F19" s="304"/>
      <c r="G19" s="304"/>
      <c r="H19" s="304"/>
      <c r="I19" s="252">
        <v>16115</v>
      </c>
      <c r="J19" s="196" t="s">
        <v>43</v>
      </c>
      <c r="K19" s="250" t="s">
        <v>43</v>
      </c>
      <c r="L19" s="202" t="s">
        <v>49</v>
      </c>
      <c r="M19" s="197">
        <v>28949</v>
      </c>
      <c r="N19" s="171" t="s">
        <v>50</v>
      </c>
      <c r="O19" s="197">
        <v>48344</v>
      </c>
      <c r="P19" s="192" t="s">
        <v>43</v>
      </c>
      <c r="Q19" s="192" t="s">
        <v>43</v>
      </c>
      <c r="R19" s="194">
        <v>1.1830000000000001</v>
      </c>
      <c r="S19" s="306"/>
    </row>
    <row r="20" spans="1:19" ht="15" customHeight="1" x14ac:dyDescent="0.2">
      <c r="A20" s="43"/>
      <c r="B20" s="43"/>
      <c r="C20" s="248" t="s">
        <v>63</v>
      </c>
      <c r="D20" s="249">
        <v>162453</v>
      </c>
      <c r="E20" s="304"/>
      <c r="F20" s="304"/>
      <c r="G20" s="304"/>
      <c r="H20" s="304"/>
      <c r="I20" s="252">
        <v>10384</v>
      </c>
      <c r="J20" s="196" t="s">
        <v>57</v>
      </c>
      <c r="K20" s="250">
        <v>24440</v>
      </c>
      <c r="L20" s="202" t="s">
        <v>43</v>
      </c>
      <c r="M20" s="197" t="s">
        <v>43</v>
      </c>
      <c r="N20" s="171" t="s">
        <v>50</v>
      </c>
      <c r="O20" s="197">
        <v>31153</v>
      </c>
      <c r="P20" s="192" t="s">
        <v>43</v>
      </c>
      <c r="Q20" s="192" t="s">
        <v>43</v>
      </c>
      <c r="R20" s="194">
        <v>1.1830000000000001</v>
      </c>
      <c r="S20" s="306"/>
    </row>
    <row r="21" spans="1:19" ht="27" customHeight="1" x14ac:dyDescent="0.2">
      <c r="A21" s="43"/>
      <c r="B21" s="43"/>
      <c r="C21" s="44" t="s">
        <v>64</v>
      </c>
      <c r="D21" s="243">
        <v>231771</v>
      </c>
      <c r="E21" s="304"/>
      <c r="F21" s="304"/>
      <c r="G21" s="304"/>
      <c r="H21" s="304"/>
      <c r="I21" s="252">
        <v>10678</v>
      </c>
      <c r="J21" s="196" t="s">
        <v>43</v>
      </c>
      <c r="K21" s="250" t="s">
        <v>43</v>
      </c>
      <c r="L21" s="202" t="s">
        <v>49</v>
      </c>
      <c r="M21" s="197">
        <v>46151</v>
      </c>
      <c r="N21" s="171" t="s">
        <v>50</v>
      </c>
      <c r="O21" s="197">
        <v>32034</v>
      </c>
      <c r="P21" s="192" t="s">
        <v>43</v>
      </c>
      <c r="Q21" s="192" t="s">
        <v>43</v>
      </c>
      <c r="R21" s="194">
        <v>1.004</v>
      </c>
      <c r="S21" s="306"/>
    </row>
    <row r="22" spans="1:19" ht="15" customHeight="1" x14ac:dyDescent="0.2">
      <c r="A22" s="43"/>
      <c r="B22" s="43"/>
      <c r="C22" s="248" t="s">
        <v>65</v>
      </c>
      <c r="D22" s="249">
        <v>145668</v>
      </c>
      <c r="E22" s="305"/>
      <c r="F22" s="305"/>
      <c r="G22" s="305"/>
      <c r="H22" s="304"/>
      <c r="I22" s="252">
        <v>18757</v>
      </c>
      <c r="J22" s="196" t="s">
        <v>57</v>
      </c>
      <c r="K22" s="250">
        <v>31579</v>
      </c>
      <c r="L22" s="202" t="s">
        <v>43</v>
      </c>
      <c r="M22" s="197" t="s">
        <v>43</v>
      </c>
      <c r="N22" s="171" t="s">
        <v>50</v>
      </c>
      <c r="O22" s="197">
        <v>56272</v>
      </c>
      <c r="P22" s="192" t="s">
        <v>43</v>
      </c>
      <c r="Q22" s="192" t="s">
        <v>43</v>
      </c>
      <c r="R22" s="194">
        <v>1.0509999999999999</v>
      </c>
      <c r="S22" s="306"/>
    </row>
    <row r="23" spans="1:19" ht="15" customHeight="1" x14ac:dyDescent="0.2">
      <c r="A23" s="43"/>
      <c r="B23" s="43"/>
      <c r="C23" s="44" t="s">
        <v>66</v>
      </c>
      <c r="D23" s="141" t="s">
        <v>43</v>
      </c>
      <c r="E23" s="141" t="s">
        <v>43</v>
      </c>
      <c r="F23" s="141" t="s">
        <v>43</v>
      </c>
      <c r="G23" s="141" t="s">
        <v>43</v>
      </c>
      <c r="H23" s="305"/>
      <c r="I23" s="252" t="s">
        <v>43</v>
      </c>
      <c r="J23" s="196" t="s">
        <v>57</v>
      </c>
      <c r="K23" s="250">
        <v>21192</v>
      </c>
      <c r="L23" s="202" t="s">
        <v>67</v>
      </c>
      <c r="M23" s="197">
        <v>8096</v>
      </c>
      <c r="N23" s="171" t="s">
        <v>43</v>
      </c>
      <c r="O23" s="171" t="s">
        <v>43</v>
      </c>
      <c r="P23" s="171" t="s">
        <v>43</v>
      </c>
      <c r="Q23" s="171" t="s">
        <v>43</v>
      </c>
      <c r="R23" s="193" t="s">
        <v>43</v>
      </c>
      <c r="S23" s="307"/>
    </row>
    <row r="24" spans="1:19" x14ac:dyDescent="0.2">
      <c r="A24" s="43"/>
      <c r="B24" s="43"/>
      <c r="C24" s="43"/>
      <c r="D24" s="43"/>
      <c r="E24" s="43"/>
      <c r="F24" s="43"/>
      <c r="G24" s="43"/>
      <c r="H24" s="43"/>
      <c r="I24" s="43"/>
      <c r="J24" s="182"/>
      <c r="K24" s="43"/>
      <c r="L24" s="189"/>
      <c r="M24" s="43"/>
      <c r="N24" s="43"/>
      <c r="O24" s="43"/>
      <c r="P24" s="43"/>
      <c r="Q24" s="43"/>
      <c r="R24" s="43"/>
      <c r="S24" s="43"/>
    </row>
    <row r="25" spans="1:19" x14ac:dyDescent="0.2">
      <c r="A25" s="43"/>
      <c r="B25" s="43"/>
      <c r="C25" s="43"/>
      <c r="D25" s="43"/>
      <c r="E25" s="43"/>
      <c r="F25" s="43"/>
      <c r="G25" s="43"/>
      <c r="H25" s="43"/>
      <c r="I25" s="43"/>
      <c r="J25" s="182"/>
      <c r="K25" s="43"/>
      <c r="L25" s="189"/>
      <c r="M25" s="43"/>
      <c r="N25" s="43"/>
      <c r="O25" s="43"/>
      <c r="P25" s="43"/>
      <c r="Q25" s="43"/>
      <c r="R25" s="43"/>
      <c r="S25" s="43"/>
    </row>
    <row r="26" spans="1:19" x14ac:dyDescent="0.2">
      <c r="A26" s="43"/>
      <c r="B26" s="43"/>
      <c r="C26" s="43"/>
      <c r="D26" s="316" t="s">
        <v>68</v>
      </c>
      <c r="E26" s="316"/>
      <c r="F26" s="316"/>
      <c r="G26" s="316"/>
      <c r="H26" s="316"/>
      <c r="I26" s="316"/>
      <c r="J26" s="316"/>
      <c r="K26" s="316"/>
      <c r="L26" s="316"/>
      <c r="M26" s="316"/>
      <c r="N26" s="316"/>
      <c r="O26" s="316"/>
      <c r="P26" s="316"/>
      <c r="Q26" s="316"/>
      <c r="R26" s="316"/>
      <c r="S26" s="316"/>
    </row>
    <row r="27" spans="1:19" ht="90.5" customHeight="1" x14ac:dyDescent="0.2">
      <c r="A27" s="29" t="s">
        <v>32</v>
      </c>
      <c r="B27" s="43"/>
      <c r="C27" s="37" t="s">
        <v>33</v>
      </c>
      <c r="D27" s="35" t="s">
        <v>9</v>
      </c>
      <c r="E27" s="35" t="s">
        <v>69</v>
      </c>
      <c r="F27" s="35" t="s">
        <v>70</v>
      </c>
      <c r="G27" s="35" t="s">
        <v>71</v>
      </c>
      <c r="H27" s="314" t="s">
        <v>12</v>
      </c>
      <c r="I27" s="315"/>
      <c r="J27" s="314" t="s">
        <v>37</v>
      </c>
      <c r="K27" s="315"/>
      <c r="L27" s="314" t="s">
        <v>38</v>
      </c>
      <c r="M27" s="315"/>
      <c r="N27" s="314" t="s">
        <v>72</v>
      </c>
      <c r="O27" s="315"/>
      <c r="P27" s="314" t="s">
        <v>40</v>
      </c>
      <c r="Q27" s="315"/>
      <c r="R27" s="38" t="s">
        <v>41</v>
      </c>
      <c r="S27" s="38" t="s">
        <v>42</v>
      </c>
    </row>
    <row r="28" spans="1:19" ht="16" x14ac:dyDescent="0.2">
      <c r="A28" s="29" t="s">
        <v>43</v>
      </c>
      <c r="B28" s="43"/>
      <c r="C28" s="39" t="s">
        <v>43</v>
      </c>
      <c r="D28" s="40" t="s">
        <v>43</v>
      </c>
      <c r="E28" s="40" t="s">
        <v>43</v>
      </c>
      <c r="F28" s="40" t="s">
        <v>43</v>
      </c>
      <c r="G28" s="40" t="s">
        <v>43</v>
      </c>
      <c r="H28" s="35" t="s">
        <v>44</v>
      </c>
      <c r="I28" s="36" t="s">
        <v>45</v>
      </c>
      <c r="J28" s="184" t="s">
        <v>44</v>
      </c>
      <c r="K28" s="155" t="s">
        <v>45</v>
      </c>
      <c r="L28" s="118" t="s">
        <v>44</v>
      </c>
      <c r="M28" s="36" t="s">
        <v>45</v>
      </c>
      <c r="N28" s="35" t="s">
        <v>44</v>
      </c>
      <c r="O28" s="36" t="s">
        <v>45</v>
      </c>
      <c r="P28" s="35" t="s">
        <v>44</v>
      </c>
      <c r="Q28" s="36" t="s">
        <v>45</v>
      </c>
      <c r="R28" s="35" t="s">
        <v>43</v>
      </c>
      <c r="S28" s="35" t="s">
        <v>43</v>
      </c>
    </row>
    <row r="29" spans="1:19" ht="32" x14ac:dyDescent="0.2">
      <c r="A29" s="43"/>
      <c r="B29" s="43"/>
      <c r="C29" s="44" t="s">
        <v>46</v>
      </c>
      <c r="D29" s="41">
        <v>333087</v>
      </c>
      <c r="E29" s="301" t="s">
        <v>73</v>
      </c>
      <c r="F29" s="301" t="s">
        <v>48</v>
      </c>
      <c r="G29" s="301" t="s">
        <v>18</v>
      </c>
      <c r="H29" s="310" t="s">
        <v>23</v>
      </c>
      <c r="I29" s="158">
        <v>17745</v>
      </c>
      <c r="J29" s="185" t="s">
        <v>43</v>
      </c>
      <c r="K29" s="159" t="s">
        <v>43</v>
      </c>
      <c r="L29" s="181" t="s">
        <v>49</v>
      </c>
      <c r="M29" s="45">
        <v>31229</v>
      </c>
      <c r="N29" s="36" t="s">
        <v>50</v>
      </c>
      <c r="O29" s="45">
        <v>52295</v>
      </c>
      <c r="P29" s="160" t="s">
        <v>43</v>
      </c>
      <c r="Q29" s="160" t="s">
        <v>43</v>
      </c>
      <c r="R29" s="46">
        <v>0.49099999999999999</v>
      </c>
      <c r="S29" s="312" t="s">
        <v>74</v>
      </c>
    </row>
    <row r="30" spans="1:19" ht="16" x14ac:dyDescent="0.2">
      <c r="A30" s="43"/>
      <c r="B30" s="43"/>
      <c r="C30" s="44" t="s">
        <v>52</v>
      </c>
      <c r="D30" s="41">
        <v>131447</v>
      </c>
      <c r="E30" s="301"/>
      <c r="F30" s="301"/>
      <c r="G30" s="301"/>
      <c r="H30" s="310"/>
      <c r="I30" s="158">
        <v>4130</v>
      </c>
      <c r="J30" s="186" t="s">
        <v>43</v>
      </c>
      <c r="K30" s="160" t="s">
        <v>43</v>
      </c>
      <c r="L30" s="181" t="s">
        <v>49</v>
      </c>
      <c r="M30" s="45">
        <v>15411</v>
      </c>
      <c r="N30" s="36" t="s">
        <v>50</v>
      </c>
      <c r="O30" s="45">
        <v>12173</v>
      </c>
      <c r="P30" s="160" t="s">
        <v>43</v>
      </c>
      <c r="Q30" s="160" t="s">
        <v>43</v>
      </c>
      <c r="R30" s="46">
        <v>1.04</v>
      </c>
      <c r="S30" s="312"/>
    </row>
    <row r="31" spans="1:19" ht="16" x14ac:dyDescent="0.2">
      <c r="A31" s="43"/>
      <c r="B31" s="43"/>
      <c r="C31" s="44" t="s">
        <v>53</v>
      </c>
      <c r="D31" s="41">
        <v>357533</v>
      </c>
      <c r="E31" s="301"/>
      <c r="F31" s="301"/>
      <c r="G31" s="301"/>
      <c r="H31" s="310"/>
      <c r="I31" s="158">
        <v>3370</v>
      </c>
      <c r="J31" s="186" t="s">
        <v>43</v>
      </c>
      <c r="K31" s="160" t="s">
        <v>43</v>
      </c>
      <c r="L31" s="181" t="s">
        <v>49</v>
      </c>
      <c r="M31" s="45">
        <v>45977</v>
      </c>
      <c r="N31" s="36" t="s">
        <v>50</v>
      </c>
      <c r="O31" s="45">
        <v>9930</v>
      </c>
      <c r="P31" s="160" t="s">
        <v>43</v>
      </c>
      <c r="Q31" s="160" t="s">
        <v>43</v>
      </c>
      <c r="R31" s="46">
        <v>0.53300000000000003</v>
      </c>
      <c r="S31" s="312"/>
    </row>
    <row r="32" spans="1:19" ht="16" x14ac:dyDescent="0.2">
      <c r="A32" s="43"/>
      <c r="B32" s="43"/>
      <c r="C32" s="44" t="s">
        <v>54</v>
      </c>
      <c r="D32" s="41">
        <v>278077</v>
      </c>
      <c r="E32" s="301"/>
      <c r="F32" s="301"/>
      <c r="G32" s="301"/>
      <c r="H32" s="310"/>
      <c r="I32" s="158">
        <v>15127</v>
      </c>
      <c r="J32" s="186" t="s">
        <v>43</v>
      </c>
      <c r="K32" s="160" t="s">
        <v>43</v>
      </c>
      <c r="L32" s="181" t="s">
        <v>49</v>
      </c>
      <c r="M32" s="45">
        <v>35924</v>
      </c>
      <c r="N32" s="36" t="s">
        <v>50</v>
      </c>
      <c r="O32" s="45">
        <v>44580</v>
      </c>
      <c r="P32" s="160" t="s">
        <v>43</v>
      </c>
      <c r="Q32" s="160" t="s">
        <v>43</v>
      </c>
      <c r="R32" s="46">
        <v>0.93600000000000005</v>
      </c>
      <c r="S32" s="312"/>
    </row>
    <row r="33" spans="1:19" ht="16" x14ac:dyDescent="0.2">
      <c r="A33" s="43"/>
      <c r="B33" s="43"/>
      <c r="C33" s="44" t="s">
        <v>55</v>
      </c>
      <c r="D33" s="41">
        <v>440249</v>
      </c>
      <c r="E33" s="301"/>
      <c r="F33" s="301"/>
      <c r="G33" s="301"/>
      <c r="H33" s="310"/>
      <c r="I33" s="158">
        <v>16848</v>
      </c>
      <c r="J33" s="187" t="s">
        <v>43</v>
      </c>
      <c r="K33" s="161" t="s">
        <v>43</v>
      </c>
      <c r="L33" s="181" t="s">
        <v>49</v>
      </c>
      <c r="M33" s="45">
        <v>33698</v>
      </c>
      <c r="N33" s="36" t="s">
        <v>50</v>
      </c>
      <c r="O33" s="45">
        <v>49652</v>
      </c>
      <c r="P33" s="160" t="s">
        <v>43</v>
      </c>
      <c r="Q33" s="160" t="s">
        <v>43</v>
      </c>
      <c r="R33" s="46">
        <v>0.84199999999999997</v>
      </c>
      <c r="S33" s="312"/>
    </row>
    <row r="34" spans="1:19" ht="48" x14ac:dyDescent="0.2">
      <c r="A34" s="43"/>
      <c r="B34" s="43"/>
      <c r="C34" s="44" t="s">
        <v>56</v>
      </c>
      <c r="D34" s="41">
        <v>275918</v>
      </c>
      <c r="E34" s="301"/>
      <c r="F34" s="301"/>
      <c r="G34" s="301"/>
      <c r="H34" s="310"/>
      <c r="I34" s="49">
        <v>10847</v>
      </c>
      <c r="J34" s="180" t="s">
        <v>57</v>
      </c>
      <c r="K34" s="246">
        <v>43911</v>
      </c>
      <c r="L34" s="181" t="s">
        <v>43</v>
      </c>
      <c r="M34" s="45" t="s">
        <v>43</v>
      </c>
      <c r="N34" s="36" t="s">
        <v>50</v>
      </c>
      <c r="O34" s="45">
        <v>32541</v>
      </c>
      <c r="P34" s="160" t="s">
        <v>43</v>
      </c>
      <c r="Q34" s="160" t="s">
        <v>43</v>
      </c>
      <c r="R34" s="46">
        <v>0.98599999999999999</v>
      </c>
      <c r="S34" s="312"/>
    </row>
    <row r="35" spans="1:19" ht="48" x14ac:dyDescent="0.2">
      <c r="A35" s="43"/>
      <c r="B35" s="43"/>
      <c r="C35" s="44" t="s">
        <v>59</v>
      </c>
      <c r="D35" s="41">
        <v>143772</v>
      </c>
      <c r="E35" s="301"/>
      <c r="F35" s="301"/>
      <c r="G35" s="301"/>
      <c r="H35" s="310"/>
      <c r="I35" s="49">
        <v>9797</v>
      </c>
      <c r="J35" s="180" t="s">
        <v>57</v>
      </c>
      <c r="K35" s="246">
        <v>27466</v>
      </c>
      <c r="L35" s="181" t="s">
        <v>43</v>
      </c>
      <c r="M35" s="45" t="s">
        <v>43</v>
      </c>
      <c r="N35" s="36" t="s">
        <v>50</v>
      </c>
      <c r="O35" s="45">
        <v>29391</v>
      </c>
      <c r="P35" s="160" t="s">
        <v>43</v>
      </c>
      <c r="Q35" s="160" t="s">
        <v>43</v>
      </c>
      <c r="R35" s="46">
        <v>1.01</v>
      </c>
      <c r="S35" s="312"/>
    </row>
    <row r="36" spans="1:19" ht="16" x14ac:dyDescent="0.2">
      <c r="A36" s="43"/>
      <c r="B36" s="43"/>
      <c r="C36" s="44" t="s">
        <v>60</v>
      </c>
      <c r="D36" s="41">
        <v>327141</v>
      </c>
      <c r="E36" s="301"/>
      <c r="F36" s="301"/>
      <c r="G36" s="301"/>
      <c r="H36" s="310"/>
      <c r="I36" s="49">
        <v>14780</v>
      </c>
      <c r="J36" s="180" t="s">
        <v>43</v>
      </c>
      <c r="K36" s="247" t="s">
        <v>43</v>
      </c>
      <c r="L36" s="181" t="s">
        <v>49</v>
      </c>
      <c r="M36" s="45">
        <v>28325</v>
      </c>
      <c r="N36" s="36" t="s">
        <v>50</v>
      </c>
      <c r="O36" s="45">
        <v>44340</v>
      </c>
      <c r="P36" s="160" t="s">
        <v>43</v>
      </c>
      <c r="Q36" s="160" t="s">
        <v>43</v>
      </c>
      <c r="R36" s="46">
        <v>0.79</v>
      </c>
      <c r="S36" s="312"/>
    </row>
    <row r="37" spans="1:19" ht="48" x14ac:dyDescent="0.2">
      <c r="A37" s="43"/>
      <c r="B37" s="43"/>
      <c r="C37" s="44" t="s">
        <v>61</v>
      </c>
      <c r="D37" s="41">
        <v>312686</v>
      </c>
      <c r="E37" s="301"/>
      <c r="F37" s="301"/>
      <c r="G37" s="301"/>
      <c r="H37" s="310"/>
      <c r="I37" s="49">
        <v>8578</v>
      </c>
      <c r="J37" s="180" t="s">
        <v>57</v>
      </c>
      <c r="K37" s="246">
        <v>46841</v>
      </c>
      <c r="L37" s="181" t="s">
        <v>43</v>
      </c>
      <c r="M37" s="45" t="s">
        <v>43</v>
      </c>
      <c r="N37" s="36" t="s">
        <v>50</v>
      </c>
      <c r="O37" s="45">
        <v>25734</v>
      </c>
      <c r="P37" s="160" t="s">
        <v>43</v>
      </c>
      <c r="Q37" s="160" t="s">
        <v>43</v>
      </c>
      <c r="R37" s="46">
        <v>0.96299999999999997</v>
      </c>
      <c r="S37" s="312"/>
    </row>
    <row r="38" spans="1:19" ht="16" x14ac:dyDescent="0.2">
      <c r="A38" s="43"/>
      <c r="B38" s="43"/>
      <c r="C38" s="44" t="s">
        <v>62</v>
      </c>
      <c r="D38" s="41">
        <v>284440</v>
      </c>
      <c r="E38" s="301"/>
      <c r="F38" s="301"/>
      <c r="G38" s="301"/>
      <c r="H38" s="310"/>
      <c r="I38" s="49">
        <v>16115</v>
      </c>
      <c r="J38" s="180" t="s">
        <v>43</v>
      </c>
      <c r="K38" s="247" t="s">
        <v>43</v>
      </c>
      <c r="L38" s="181" t="s">
        <v>49</v>
      </c>
      <c r="M38" s="45">
        <v>30390</v>
      </c>
      <c r="N38" s="36" t="s">
        <v>50</v>
      </c>
      <c r="O38" s="45">
        <v>48344</v>
      </c>
      <c r="P38" s="160" t="s">
        <v>43</v>
      </c>
      <c r="Q38" s="160" t="s">
        <v>43</v>
      </c>
      <c r="R38" s="46">
        <v>0.84799999999999998</v>
      </c>
      <c r="S38" s="312"/>
    </row>
    <row r="39" spans="1:19" ht="48" x14ac:dyDescent="0.2">
      <c r="A39" s="43"/>
      <c r="B39" s="43"/>
      <c r="C39" s="44" t="s">
        <v>63</v>
      </c>
      <c r="D39" s="41">
        <v>162453</v>
      </c>
      <c r="E39" s="301"/>
      <c r="F39" s="301"/>
      <c r="G39" s="301"/>
      <c r="H39" s="310"/>
      <c r="I39" s="49">
        <v>10384</v>
      </c>
      <c r="J39" s="180" t="s">
        <v>57</v>
      </c>
      <c r="K39" s="246">
        <v>25695</v>
      </c>
      <c r="L39" s="181" t="s">
        <v>43</v>
      </c>
      <c r="M39" s="45" t="s">
        <v>43</v>
      </c>
      <c r="N39" s="36" t="s">
        <v>50</v>
      </c>
      <c r="O39" s="45">
        <v>31153</v>
      </c>
      <c r="P39" s="160" t="s">
        <v>43</v>
      </c>
      <c r="Q39" s="160" t="s">
        <v>43</v>
      </c>
      <c r="R39" s="46">
        <v>0.96299999999999997</v>
      </c>
      <c r="S39" s="312"/>
    </row>
    <row r="40" spans="1:19" ht="16" x14ac:dyDescent="0.2">
      <c r="A40" s="43"/>
      <c r="B40" s="43"/>
      <c r="C40" s="44" t="s">
        <v>64</v>
      </c>
      <c r="D40" s="41">
        <v>231771</v>
      </c>
      <c r="E40" s="301"/>
      <c r="F40" s="301"/>
      <c r="G40" s="301"/>
      <c r="H40" s="310"/>
      <c r="I40" s="49">
        <v>10678</v>
      </c>
      <c r="J40" s="180" t="s">
        <v>43</v>
      </c>
      <c r="K40" s="247" t="s">
        <v>43</v>
      </c>
      <c r="L40" s="181" t="s">
        <v>49</v>
      </c>
      <c r="M40" s="45">
        <v>31657</v>
      </c>
      <c r="N40" s="36" t="s">
        <v>50</v>
      </c>
      <c r="O40" s="45">
        <v>32034</v>
      </c>
      <c r="P40" s="160" t="s">
        <v>43</v>
      </c>
      <c r="Q40" s="160" t="s">
        <v>43</v>
      </c>
      <c r="R40" s="47">
        <v>0.80900000000000005</v>
      </c>
      <c r="S40" s="312"/>
    </row>
    <row r="41" spans="1:19" ht="48" x14ac:dyDescent="0.2">
      <c r="A41" s="43"/>
      <c r="B41" s="43"/>
      <c r="C41" s="44" t="s">
        <v>65</v>
      </c>
      <c r="D41" s="41">
        <v>145668</v>
      </c>
      <c r="E41" s="302"/>
      <c r="F41" s="302"/>
      <c r="G41" s="302"/>
      <c r="H41" s="310"/>
      <c r="I41" s="49">
        <v>18757</v>
      </c>
      <c r="J41" s="180" t="s">
        <v>57</v>
      </c>
      <c r="K41" s="246">
        <v>33347</v>
      </c>
      <c r="L41" s="181" t="s">
        <v>43</v>
      </c>
      <c r="M41" s="45" t="s">
        <v>43</v>
      </c>
      <c r="N41" s="36" t="s">
        <v>50</v>
      </c>
      <c r="O41" s="45">
        <v>56272</v>
      </c>
      <c r="P41" s="160" t="s">
        <v>43</v>
      </c>
      <c r="Q41" s="160" t="s">
        <v>43</v>
      </c>
      <c r="R41" s="46">
        <v>1.1220000000000001</v>
      </c>
      <c r="S41" s="312"/>
    </row>
    <row r="42" spans="1:19" ht="48" x14ac:dyDescent="0.2">
      <c r="A42" s="43"/>
      <c r="B42" s="43"/>
      <c r="C42" s="44" t="s">
        <v>66</v>
      </c>
      <c r="D42" s="40" t="s">
        <v>43</v>
      </c>
      <c r="E42" s="40" t="s">
        <v>43</v>
      </c>
      <c r="F42" s="40" t="s">
        <v>43</v>
      </c>
      <c r="G42" s="40" t="s">
        <v>43</v>
      </c>
      <c r="H42" s="311"/>
      <c r="I42" s="36" t="s">
        <v>43</v>
      </c>
      <c r="J42" s="180" t="s">
        <v>57</v>
      </c>
      <c r="K42" s="246">
        <v>22253</v>
      </c>
      <c r="L42" s="181" t="s">
        <v>67</v>
      </c>
      <c r="M42" s="45">
        <v>13970</v>
      </c>
      <c r="N42" s="36" t="s">
        <v>43</v>
      </c>
      <c r="O42" s="36" t="s">
        <v>43</v>
      </c>
      <c r="P42" s="160" t="s">
        <v>43</v>
      </c>
      <c r="Q42" s="160" t="s">
        <v>43</v>
      </c>
      <c r="R42" s="34" t="s">
        <v>43</v>
      </c>
      <c r="S42" s="313"/>
    </row>
    <row r="43" spans="1:19" x14ac:dyDescent="0.2">
      <c r="A43" s="43"/>
      <c r="B43" s="43"/>
      <c r="C43" s="43"/>
      <c r="D43" s="43"/>
      <c r="E43" s="43"/>
      <c r="F43" s="43"/>
      <c r="G43" s="43"/>
      <c r="H43" s="43"/>
      <c r="I43" s="43"/>
      <c r="J43" s="182"/>
      <c r="K43" s="43"/>
      <c r="L43" s="189"/>
      <c r="M43" s="43"/>
      <c r="N43" s="43"/>
      <c r="O43" s="43"/>
      <c r="P43" s="43"/>
      <c r="Q43" s="43"/>
      <c r="R43" s="43"/>
      <c r="S43" s="43"/>
    </row>
    <row r="44" spans="1:19" x14ac:dyDescent="0.2">
      <c r="A44" s="43"/>
      <c r="B44" s="43"/>
      <c r="C44" s="43"/>
      <c r="D44" s="43"/>
      <c r="E44" s="43"/>
      <c r="F44" s="43"/>
      <c r="G44" s="43"/>
      <c r="H44" s="43"/>
      <c r="I44" s="43"/>
      <c r="J44" s="182"/>
      <c r="K44" s="43"/>
      <c r="L44" s="189"/>
      <c r="M44" s="43"/>
      <c r="N44" s="43"/>
      <c r="O44" s="43"/>
      <c r="P44" s="43"/>
      <c r="Q44" s="43"/>
      <c r="R44" s="43"/>
      <c r="S44" s="43"/>
    </row>
    <row r="45" spans="1:19" x14ac:dyDescent="0.2">
      <c r="A45" s="43"/>
      <c r="B45" s="43"/>
      <c r="C45" s="43"/>
      <c r="D45" s="43"/>
      <c r="E45" s="43"/>
      <c r="F45" s="43"/>
      <c r="G45" s="43"/>
      <c r="H45" s="43"/>
      <c r="I45" s="43"/>
      <c r="J45" s="182"/>
      <c r="K45" s="43"/>
      <c r="L45" s="189"/>
      <c r="M45" s="43"/>
      <c r="N45" s="43"/>
      <c r="O45" s="43"/>
      <c r="P45" s="43"/>
      <c r="Q45" s="43"/>
      <c r="R45" s="43"/>
      <c r="S45" s="43"/>
    </row>
    <row r="46" spans="1:19" x14ac:dyDescent="0.2">
      <c r="A46" s="43"/>
      <c r="B46" s="43"/>
      <c r="C46" s="43"/>
      <c r="D46" s="43"/>
      <c r="E46" s="43"/>
      <c r="F46" s="43"/>
      <c r="G46" s="43"/>
      <c r="H46" s="43"/>
      <c r="I46" s="43"/>
      <c r="J46" s="182"/>
      <c r="K46" s="43"/>
      <c r="L46" s="189"/>
      <c r="M46" s="43"/>
      <c r="N46" s="43"/>
      <c r="O46" s="43"/>
      <c r="P46" s="43"/>
      <c r="Q46" s="43"/>
      <c r="R46" s="43"/>
      <c r="S46" s="43"/>
    </row>
    <row r="47" spans="1:19" ht="151" x14ac:dyDescent="0.2">
      <c r="A47" s="43"/>
      <c r="B47" s="43"/>
      <c r="C47" s="48" t="s">
        <v>75</v>
      </c>
      <c r="D47" s="42" t="s">
        <v>76</v>
      </c>
      <c r="E47" s="43"/>
      <c r="F47" s="43"/>
      <c r="G47" s="43"/>
      <c r="H47" s="43"/>
      <c r="I47" s="43"/>
      <c r="J47" s="182"/>
      <c r="K47" s="43"/>
      <c r="L47" s="189"/>
      <c r="M47" s="43"/>
      <c r="N47" s="43"/>
      <c r="O47" s="43"/>
      <c r="P47" s="43"/>
      <c r="Q47" s="43"/>
      <c r="R47" s="43"/>
      <c r="S47" s="43"/>
    </row>
    <row r="48" spans="1:19" ht="48" x14ac:dyDescent="0.2">
      <c r="A48" s="43"/>
      <c r="B48" s="43"/>
      <c r="C48" s="211" t="s">
        <v>77</v>
      </c>
      <c r="D48" s="36" t="s">
        <v>23</v>
      </c>
      <c r="E48" s="43"/>
      <c r="F48" s="43"/>
      <c r="G48" s="43"/>
      <c r="H48" s="43"/>
      <c r="I48" s="43"/>
      <c r="J48" s="182"/>
      <c r="K48" s="43"/>
      <c r="L48" s="189"/>
      <c r="M48" s="43"/>
      <c r="N48" s="43"/>
      <c r="O48" s="43"/>
      <c r="P48" s="43"/>
      <c r="Q48" s="43"/>
      <c r="R48" s="43"/>
      <c r="S48" s="43"/>
    </row>
    <row r="49" spans="1:19" ht="16" x14ac:dyDescent="0.2">
      <c r="A49" s="43"/>
      <c r="B49" s="43"/>
      <c r="C49" s="44" t="s">
        <v>43</v>
      </c>
      <c r="D49" s="36" t="s">
        <v>43</v>
      </c>
      <c r="E49" s="43"/>
      <c r="F49" s="43"/>
      <c r="G49" s="43"/>
      <c r="H49" s="43"/>
      <c r="I49" s="43"/>
      <c r="J49" s="182"/>
      <c r="K49" s="43"/>
      <c r="L49" s="189"/>
      <c r="M49" s="43"/>
      <c r="N49" s="43"/>
      <c r="O49" s="43"/>
      <c r="P49" s="43"/>
      <c r="Q49" s="43"/>
      <c r="R49" s="43"/>
      <c r="S49" s="43"/>
    </row>
    <row r="50" spans="1:19" ht="16" x14ac:dyDescent="0.2">
      <c r="A50" s="43"/>
      <c r="B50" s="43"/>
      <c r="C50" s="44" t="s">
        <v>43</v>
      </c>
      <c r="D50" s="36" t="s">
        <v>43</v>
      </c>
      <c r="E50" s="43"/>
      <c r="F50" s="43"/>
      <c r="G50" s="43"/>
      <c r="H50" s="43"/>
      <c r="I50" s="43"/>
      <c r="J50" s="182"/>
      <c r="K50" s="43"/>
      <c r="L50" s="189"/>
      <c r="M50" s="43"/>
      <c r="N50" s="43"/>
      <c r="O50" s="43"/>
      <c r="P50" s="43"/>
      <c r="Q50" s="43"/>
      <c r="R50" s="43"/>
      <c r="S50" s="43"/>
    </row>
    <row r="51" spans="1:19" ht="16" x14ac:dyDescent="0.2">
      <c r="A51" s="43"/>
      <c r="B51" s="43"/>
      <c r="C51" s="44" t="s">
        <v>43</v>
      </c>
      <c r="D51" s="36" t="s">
        <v>43</v>
      </c>
      <c r="E51" s="43"/>
      <c r="F51" s="43"/>
      <c r="G51" s="43"/>
      <c r="H51" s="43"/>
      <c r="I51" s="43"/>
      <c r="J51" s="182"/>
      <c r="K51" s="43"/>
      <c r="L51" s="189"/>
      <c r="M51" s="43"/>
      <c r="N51" s="43"/>
      <c r="O51" s="43"/>
      <c r="P51" s="43"/>
      <c r="Q51" s="43"/>
      <c r="R51" s="43"/>
      <c r="S51" s="43"/>
    </row>
    <row r="52" spans="1:19" ht="16" x14ac:dyDescent="0.2">
      <c r="A52" s="43"/>
      <c r="B52" s="43"/>
      <c r="C52" s="44" t="s">
        <v>43</v>
      </c>
      <c r="D52" s="36" t="s">
        <v>43</v>
      </c>
      <c r="E52" s="43"/>
      <c r="F52" s="43"/>
      <c r="G52" s="43"/>
      <c r="H52" s="43"/>
      <c r="I52" s="43"/>
      <c r="J52" s="182"/>
      <c r="K52" s="43"/>
      <c r="L52" s="189"/>
      <c r="M52" s="43"/>
      <c r="N52" s="43"/>
      <c r="O52" s="43"/>
      <c r="P52" s="43"/>
      <c r="Q52" s="43"/>
      <c r="R52" s="43"/>
      <c r="S52" s="43"/>
    </row>
    <row r="53" spans="1:19" ht="16" x14ac:dyDescent="0.2">
      <c r="A53" s="43"/>
      <c r="B53" s="43"/>
      <c r="C53" s="44" t="s">
        <v>43</v>
      </c>
      <c r="D53" s="36" t="s">
        <v>43</v>
      </c>
      <c r="E53" s="43"/>
      <c r="F53" s="43"/>
      <c r="G53" s="43"/>
      <c r="H53" s="43"/>
      <c r="I53" s="43"/>
      <c r="J53" s="182"/>
      <c r="K53" s="43"/>
      <c r="L53" s="189"/>
      <c r="M53" s="43"/>
      <c r="N53" s="43"/>
      <c r="O53" s="43"/>
      <c r="P53" s="43"/>
      <c r="Q53" s="43"/>
      <c r="R53" s="43"/>
      <c r="S53" s="43"/>
    </row>
    <row r="54" spans="1:19" ht="16" x14ac:dyDescent="0.2">
      <c r="A54" s="43"/>
      <c r="B54" s="43"/>
      <c r="C54" s="44" t="s">
        <v>43</v>
      </c>
      <c r="D54" s="36" t="s">
        <v>43</v>
      </c>
      <c r="E54" s="43"/>
      <c r="F54" s="43"/>
      <c r="G54" s="43"/>
      <c r="H54" s="43"/>
      <c r="I54" s="43"/>
      <c r="J54" s="182"/>
      <c r="K54" s="43"/>
      <c r="L54" s="189"/>
      <c r="M54" s="43"/>
      <c r="N54" s="43"/>
      <c r="O54" s="43"/>
      <c r="P54" s="43"/>
      <c r="Q54" s="43"/>
      <c r="R54" s="43"/>
      <c r="S54" s="43"/>
    </row>
    <row r="55" spans="1:19" ht="16" x14ac:dyDescent="0.2">
      <c r="A55" s="43"/>
      <c r="B55" s="43"/>
      <c r="C55" s="44" t="s">
        <v>43</v>
      </c>
      <c r="D55" s="36" t="s">
        <v>43</v>
      </c>
      <c r="E55" s="43"/>
      <c r="F55" s="43"/>
      <c r="G55" s="43"/>
      <c r="H55" s="43"/>
      <c r="I55" s="43"/>
      <c r="J55" s="182"/>
      <c r="K55" s="43"/>
      <c r="L55" s="189"/>
      <c r="M55" s="43"/>
      <c r="N55" s="43"/>
      <c r="O55" s="43"/>
      <c r="P55" s="43"/>
      <c r="Q55" s="43"/>
      <c r="R55" s="43"/>
      <c r="S55" s="43"/>
    </row>
    <row r="56" spans="1:19" ht="16" x14ac:dyDescent="0.2">
      <c r="A56" s="43"/>
      <c r="B56" s="43"/>
      <c r="C56" s="44" t="s">
        <v>43</v>
      </c>
      <c r="D56" s="36" t="s">
        <v>43</v>
      </c>
      <c r="E56" s="43"/>
      <c r="F56" s="43"/>
      <c r="G56" s="43"/>
      <c r="H56" s="43"/>
      <c r="I56" s="43"/>
      <c r="J56" s="182"/>
      <c r="K56" s="43"/>
      <c r="L56" s="189"/>
      <c r="M56" s="43"/>
      <c r="N56" s="43"/>
      <c r="O56" s="43"/>
      <c r="P56" s="43"/>
      <c r="Q56" s="43"/>
      <c r="R56" s="43"/>
      <c r="S56" s="43"/>
    </row>
    <row r="57" spans="1:19" ht="16" x14ac:dyDescent="0.2">
      <c r="A57" s="43"/>
      <c r="B57" s="43"/>
      <c r="C57" s="44" t="s">
        <v>43</v>
      </c>
      <c r="D57" s="36" t="s">
        <v>43</v>
      </c>
      <c r="E57" s="43"/>
      <c r="F57" s="43"/>
      <c r="G57" s="43"/>
      <c r="H57" s="43"/>
      <c r="I57" s="43"/>
      <c r="J57" s="182"/>
      <c r="K57" s="43"/>
      <c r="L57" s="189"/>
      <c r="M57" s="43"/>
      <c r="N57" s="43"/>
      <c r="O57" s="43"/>
      <c r="P57" s="43"/>
      <c r="Q57" s="43"/>
      <c r="R57" s="43"/>
      <c r="S57" s="43"/>
    </row>
    <row r="58" spans="1:19" ht="16" x14ac:dyDescent="0.2">
      <c r="A58" s="43"/>
      <c r="B58" s="43"/>
      <c r="C58" s="44" t="s">
        <v>43</v>
      </c>
      <c r="D58" s="36" t="s">
        <v>43</v>
      </c>
      <c r="E58" s="43"/>
      <c r="F58" s="43"/>
      <c r="G58" s="43"/>
      <c r="H58" s="43"/>
      <c r="I58" s="43"/>
      <c r="J58" s="182"/>
      <c r="K58" s="43"/>
      <c r="L58" s="189"/>
      <c r="M58" s="43"/>
      <c r="N58" s="43"/>
      <c r="O58" s="43"/>
      <c r="P58" s="43"/>
      <c r="Q58" s="43"/>
      <c r="R58" s="43"/>
      <c r="S58" s="43"/>
    </row>
  </sheetData>
  <mergeCells count="24">
    <mergeCell ref="H27:I27"/>
    <mergeCell ref="G10:G22"/>
    <mergeCell ref="F10:F22"/>
    <mergeCell ref="D26:S26"/>
    <mergeCell ref="J27:K27"/>
    <mergeCell ref="L27:M27"/>
    <mergeCell ref="N27:O27"/>
    <mergeCell ref="P27:Q27"/>
    <mergeCell ref="H8:I8"/>
    <mergeCell ref="C3:C4"/>
    <mergeCell ref="D3:D4"/>
    <mergeCell ref="E29:E41"/>
    <mergeCell ref="F29:F41"/>
    <mergeCell ref="G29:G41"/>
    <mergeCell ref="D7:S7"/>
    <mergeCell ref="E10:E22"/>
    <mergeCell ref="H10:H23"/>
    <mergeCell ref="S10:S23"/>
    <mergeCell ref="J8:K8"/>
    <mergeCell ref="L8:M8"/>
    <mergeCell ref="N8:O8"/>
    <mergeCell ref="P8:Q8"/>
    <mergeCell ref="H29:H42"/>
    <mergeCell ref="S29:S42"/>
  </mergeCells>
  <phoneticPr fontId="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EB0F-EB77-4C21-9895-1E6EB320A718}">
  <dimension ref="A2:S194"/>
  <sheetViews>
    <sheetView topLeftCell="A19" zoomScale="37" zoomScaleNormal="37" workbookViewId="0">
      <selection activeCell="N8" sqref="N8:O8"/>
    </sheetView>
  </sheetViews>
  <sheetFormatPr baseColWidth="10" defaultColWidth="8.6640625" defaultRowHeight="15" x14ac:dyDescent="0.2"/>
  <cols>
    <col min="1" max="1" width="23.1640625" customWidth="1"/>
    <col min="3" max="3" width="30.5" customWidth="1"/>
    <col min="4" max="4" width="26.1640625" customWidth="1"/>
    <col min="5" max="9" width="19" customWidth="1"/>
    <col min="10" max="10" width="21.83203125" customWidth="1"/>
    <col min="11" max="11" width="19" customWidth="1"/>
    <col min="12" max="12" width="25.1640625" customWidth="1"/>
    <col min="13" max="13" width="19" customWidth="1"/>
    <col min="14" max="14" width="16.5" customWidth="1"/>
    <col min="15" max="15" width="25.83203125" customWidth="1"/>
    <col min="16" max="16" width="20.5" customWidth="1"/>
    <col min="17" max="18" width="29.5" customWidth="1"/>
    <col min="19" max="20" width="15.5" customWidth="1"/>
  </cols>
  <sheetData>
    <row r="2" spans="1:19" ht="81" customHeight="1" x14ac:dyDescent="0.2">
      <c r="A2" s="1" t="s">
        <v>0</v>
      </c>
      <c r="C2" s="6" t="s">
        <v>1</v>
      </c>
      <c r="D2" s="6" t="s">
        <v>2</v>
      </c>
      <c r="E2" s="6" t="s">
        <v>3</v>
      </c>
      <c r="F2" s="6" t="s">
        <v>4</v>
      </c>
      <c r="G2" s="6" t="s">
        <v>5</v>
      </c>
      <c r="H2" s="6" t="s">
        <v>6</v>
      </c>
      <c r="I2" s="6" t="s">
        <v>7</v>
      </c>
      <c r="J2" s="6" t="s">
        <v>8</v>
      </c>
      <c r="K2" s="6" t="s">
        <v>9</v>
      </c>
      <c r="L2" s="6" t="s">
        <v>10</v>
      </c>
      <c r="M2" s="6" t="s">
        <v>11</v>
      </c>
      <c r="N2" s="5" t="s">
        <v>78</v>
      </c>
      <c r="O2" s="5" t="s">
        <v>13</v>
      </c>
    </row>
    <row r="3" spans="1:19" ht="409.5" customHeight="1" x14ac:dyDescent="0.2">
      <c r="C3" s="317" t="s">
        <v>79</v>
      </c>
      <c r="D3" s="319">
        <v>2020</v>
      </c>
      <c r="E3" s="15" t="s">
        <v>15</v>
      </c>
      <c r="F3" s="15" t="s">
        <v>80</v>
      </c>
      <c r="G3" s="15" t="s">
        <v>17</v>
      </c>
      <c r="H3" s="163" t="s">
        <v>81</v>
      </c>
      <c r="I3" s="163" t="s">
        <v>82</v>
      </c>
      <c r="J3" s="14" t="s">
        <v>83</v>
      </c>
      <c r="K3" s="27">
        <v>5698091</v>
      </c>
      <c r="L3" s="19" t="s">
        <v>84</v>
      </c>
      <c r="M3" s="51" t="s">
        <v>22</v>
      </c>
      <c r="N3" s="213">
        <v>55208</v>
      </c>
      <c r="O3" s="26" t="s">
        <v>24</v>
      </c>
    </row>
    <row r="4" spans="1:19" ht="409.6" x14ac:dyDescent="0.2">
      <c r="C4" s="318"/>
      <c r="D4" s="319"/>
      <c r="E4" s="15" t="s">
        <v>25</v>
      </c>
      <c r="F4" s="15" t="s">
        <v>85</v>
      </c>
      <c r="G4" s="15" t="s">
        <v>17</v>
      </c>
      <c r="H4" s="83" t="s">
        <v>86</v>
      </c>
      <c r="I4" s="83" t="s">
        <v>82</v>
      </c>
      <c r="J4" s="14" t="s">
        <v>87</v>
      </c>
      <c r="K4" s="83">
        <v>3477290</v>
      </c>
      <c r="L4" s="19" t="s">
        <v>88</v>
      </c>
      <c r="M4" s="51" t="s">
        <v>89</v>
      </c>
      <c r="N4" s="27" t="s">
        <v>90</v>
      </c>
      <c r="O4" s="92" t="s">
        <v>91</v>
      </c>
    </row>
    <row r="7" spans="1:19" ht="14.5" customHeight="1" x14ac:dyDescent="0.2">
      <c r="D7" s="323" t="s">
        <v>31</v>
      </c>
      <c r="E7" s="323"/>
      <c r="F7" s="323"/>
      <c r="G7" s="323"/>
      <c r="H7" s="323"/>
      <c r="I7" s="323"/>
      <c r="J7" s="323"/>
      <c r="K7" s="323"/>
      <c r="L7" s="323"/>
      <c r="M7" s="323"/>
      <c r="N7" s="323"/>
      <c r="O7" s="323"/>
      <c r="P7" s="323"/>
      <c r="Q7" s="323"/>
      <c r="R7" s="323"/>
      <c r="S7" s="323"/>
    </row>
    <row r="8" spans="1:19" ht="90.5" customHeight="1" x14ac:dyDescent="0.2">
      <c r="A8" s="1" t="s">
        <v>32</v>
      </c>
      <c r="C8" s="4" t="s">
        <v>92</v>
      </c>
      <c r="D8" s="91" t="s">
        <v>9</v>
      </c>
      <c r="E8" s="4" t="s">
        <v>34</v>
      </c>
      <c r="F8" s="4" t="s">
        <v>35</v>
      </c>
      <c r="G8" s="4" t="s">
        <v>36</v>
      </c>
      <c r="H8" s="328" t="s">
        <v>12</v>
      </c>
      <c r="I8" s="329"/>
      <c r="J8" s="324" t="s">
        <v>37</v>
      </c>
      <c r="K8" s="325"/>
      <c r="L8" s="324" t="s">
        <v>38</v>
      </c>
      <c r="M8" s="325"/>
      <c r="N8" s="324" t="s">
        <v>93</v>
      </c>
      <c r="O8" s="325"/>
      <c r="P8" s="326" t="s">
        <v>40</v>
      </c>
      <c r="Q8" s="327"/>
      <c r="R8" s="15" t="s">
        <v>94</v>
      </c>
      <c r="S8" s="4" t="s">
        <v>95</v>
      </c>
    </row>
    <row r="9" spans="1:19" ht="25.5" customHeight="1" x14ac:dyDescent="0.2">
      <c r="A9" s="1"/>
      <c r="C9" s="85"/>
      <c r="D9" s="85"/>
      <c r="E9" s="8"/>
      <c r="F9" s="8"/>
      <c r="G9" s="8"/>
      <c r="H9" s="7" t="s">
        <v>44</v>
      </c>
      <c r="I9" s="9" t="s">
        <v>45</v>
      </c>
      <c r="J9" s="7" t="s">
        <v>96</v>
      </c>
      <c r="K9" s="9" t="s">
        <v>45</v>
      </c>
      <c r="L9" s="7" t="s">
        <v>44</v>
      </c>
      <c r="M9" s="9" t="s">
        <v>45</v>
      </c>
      <c r="N9" s="7" t="s">
        <v>44</v>
      </c>
      <c r="O9" s="9" t="s">
        <v>45</v>
      </c>
      <c r="P9" s="7" t="s">
        <v>44</v>
      </c>
      <c r="Q9" s="9" t="s">
        <v>45</v>
      </c>
      <c r="R9" s="4"/>
      <c r="S9" s="4"/>
    </row>
    <row r="10" spans="1:19" ht="14.5" customHeight="1" x14ac:dyDescent="0.2">
      <c r="C10" s="2" t="s">
        <v>97</v>
      </c>
      <c r="D10" s="95">
        <v>129238</v>
      </c>
      <c r="E10" s="347" t="s">
        <v>80</v>
      </c>
      <c r="F10" s="336" t="s">
        <v>48</v>
      </c>
      <c r="G10" s="336" t="s">
        <v>81</v>
      </c>
      <c r="H10" s="341"/>
      <c r="I10" s="342"/>
      <c r="J10" s="333" t="s">
        <v>98</v>
      </c>
      <c r="K10" s="330">
        <v>462404</v>
      </c>
      <c r="L10" s="341"/>
      <c r="M10" s="342"/>
      <c r="N10" s="341"/>
      <c r="O10" s="342"/>
      <c r="P10" s="341"/>
      <c r="Q10" s="342"/>
      <c r="R10" s="112">
        <v>1.0027999999999999</v>
      </c>
      <c r="S10" s="320" t="s">
        <v>51</v>
      </c>
    </row>
    <row r="11" spans="1:19" ht="14.5" customHeight="1" x14ac:dyDescent="0.2">
      <c r="C11" s="2" t="s">
        <v>99</v>
      </c>
      <c r="D11" s="95">
        <v>322537</v>
      </c>
      <c r="E11" s="348"/>
      <c r="F11" s="337"/>
      <c r="G11" s="337"/>
      <c r="H11" s="343"/>
      <c r="I11" s="344"/>
      <c r="J11" s="334"/>
      <c r="K11" s="331"/>
      <c r="L11" s="343"/>
      <c r="M11" s="344"/>
      <c r="N11" s="343"/>
      <c r="O11" s="344"/>
      <c r="P11" s="343"/>
      <c r="Q11" s="344"/>
      <c r="R11" s="112">
        <v>0.90780000000000005</v>
      </c>
      <c r="S11" s="321"/>
    </row>
    <row r="12" spans="1:19" ht="14.5" customHeight="1" x14ac:dyDescent="0.2">
      <c r="C12" s="2" t="s">
        <v>100</v>
      </c>
      <c r="D12" s="95">
        <v>319532</v>
      </c>
      <c r="E12" s="348"/>
      <c r="F12" s="337"/>
      <c r="G12" s="337"/>
      <c r="H12" s="343"/>
      <c r="I12" s="344"/>
      <c r="J12" s="334"/>
      <c r="K12" s="331"/>
      <c r="L12" s="343"/>
      <c r="M12" s="344"/>
      <c r="N12" s="343"/>
      <c r="O12" s="344"/>
      <c r="P12" s="343"/>
      <c r="Q12" s="344"/>
      <c r="R12" s="112">
        <v>0.94289999999999996</v>
      </c>
      <c r="S12" s="321"/>
    </row>
    <row r="13" spans="1:19" ht="14.5" customHeight="1" x14ac:dyDescent="0.2">
      <c r="C13" s="2" t="s">
        <v>101</v>
      </c>
      <c r="D13" s="95">
        <v>82298</v>
      </c>
      <c r="E13" s="348"/>
      <c r="F13" s="337"/>
      <c r="G13" s="337"/>
      <c r="H13" s="343"/>
      <c r="I13" s="344"/>
      <c r="J13" s="334"/>
      <c r="K13" s="331"/>
      <c r="L13" s="343"/>
      <c r="M13" s="344"/>
      <c r="N13" s="343"/>
      <c r="O13" s="344"/>
      <c r="P13" s="343"/>
      <c r="Q13" s="344"/>
      <c r="R13" s="112">
        <v>0.94510000000000005</v>
      </c>
      <c r="S13" s="321"/>
    </row>
    <row r="14" spans="1:19" ht="14.5" customHeight="1" x14ac:dyDescent="0.2">
      <c r="C14" s="2" t="s">
        <v>102</v>
      </c>
      <c r="D14" s="95">
        <v>18806</v>
      </c>
      <c r="E14" s="348"/>
      <c r="F14" s="337"/>
      <c r="G14" s="337"/>
      <c r="H14" s="343"/>
      <c r="I14" s="344"/>
      <c r="J14" s="334"/>
      <c r="K14" s="331"/>
      <c r="L14" s="343"/>
      <c r="M14" s="344"/>
      <c r="N14" s="343"/>
      <c r="O14" s="344"/>
      <c r="P14" s="343"/>
      <c r="Q14" s="344"/>
      <c r="R14" s="112">
        <v>0.98670000000000002</v>
      </c>
      <c r="S14" s="321"/>
    </row>
    <row r="15" spans="1:19" ht="14.5" customHeight="1" x14ac:dyDescent="0.2">
      <c r="C15" s="2" t="s">
        <v>103</v>
      </c>
      <c r="D15" s="95">
        <v>55961</v>
      </c>
      <c r="E15" s="348"/>
      <c r="F15" s="337"/>
      <c r="G15" s="337"/>
      <c r="H15" s="343"/>
      <c r="I15" s="344"/>
      <c r="J15" s="334"/>
      <c r="K15" s="331"/>
      <c r="L15" s="343"/>
      <c r="M15" s="344"/>
      <c r="N15" s="343"/>
      <c r="O15" s="344"/>
      <c r="P15" s="343"/>
      <c r="Q15" s="344"/>
      <c r="R15" s="112">
        <v>0.99480000000000002</v>
      </c>
      <c r="S15" s="321"/>
    </row>
    <row r="16" spans="1:19" ht="14.5" customHeight="1" x14ac:dyDescent="0.2">
      <c r="C16" s="2" t="s">
        <v>104</v>
      </c>
      <c r="D16" s="95">
        <v>80427</v>
      </c>
      <c r="E16" s="348"/>
      <c r="F16" s="337"/>
      <c r="G16" s="337"/>
      <c r="H16" s="343"/>
      <c r="I16" s="344"/>
      <c r="J16" s="334"/>
      <c r="K16" s="331"/>
      <c r="L16" s="343"/>
      <c r="M16" s="344"/>
      <c r="N16" s="343"/>
      <c r="O16" s="344"/>
      <c r="P16" s="343"/>
      <c r="Q16" s="344"/>
      <c r="R16" s="112">
        <v>0.85289999999999999</v>
      </c>
      <c r="S16" s="321"/>
    </row>
    <row r="17" spans="3:19" ht="14.5" customHeight="1" x14ac:dyDescent="0.2">
      <c r="C17" s="2" t="s">
        <v>105</v>
      </c>
      <c r="D17" s="95">
        <v>51818</v>
      </c>
      <c r="E17" s="348"/>
      <c r="F17" s="337"/>
      <c r="G17" s="337"/>
      <c r="H17" s="343"/>
      <c r="I17" s="344"/>
      <c r="J17" s="334"/>
      <c r="K17" s="331"/>
      <c r="L17" s="343"/>
      <c r="M17" s="344"/>
      <c r="N17" s="343"/>
      <c r="O17" s="344"/>
      <c r="P17" s="343"/>
      <c r="Q17" s="344"/>
      <c r="R17" s="112">
        <v>0.97099999999999997</v>
      </c>
      <c r="S17" s="321"/>
    </row>
    <row r="18" spans="3:19" ht="14.5" customHeight="1" x14ac:dyDescent="0.2">
      <c r="C18" s="2" t="s">
        <v>106</v>
      </c>
      <c r="D18" s="95">
        <v>48175</v>
      </c>
      <c r="E18" s="348"/>
      <c r="F18" s="337"/>
      <c r="G18" s="337"/>
      <c r="H18" s="343"/>
      <c r="I18" s="344"/>
      <c r="J18" s="334"/>
      <c r="K18" s="331"/>
      <c r="L18" s="343"/>
      <c r="M18" s="344"/>
      <c r="N18" s="343"/>
      <c r="O18" s="344"/>
      <c r="P18" s="343"/>
      <c r="Q18" s="344"/>
      <c r="R18" s="112">
        <v>0.96179999999999999</v>
      </c>
      <c r="S18" s="321"/>
    </row>
    <row r="19" spans="3:19" ht="14.5" customHeight="1" x14ac:dyDescent="0.2">
      <c r="C19" s="2" t="s">
        <v>107</v>
      </c>
      <c r="D19" s="95">
        <v>29511</v>
      </c>
      <c r="E19" s="348"/>
      <c r="F19" s="337"/>
      <c r="G19" s="337"/>
      <c r="H19" s="343"/>
      <c r="I19" s="344"/>
      <c r="J19" s="334"/>
      <c r="K19" s="331"/>
      <c r="L19" s="343"/>
      <c r="M19" s="344"/>
      <c r="N19" s="343"/>
      <c r="O19" s="344"/>
      <c r="P19" s="343"/>
      <c r="Q19" s="344"/>
      <c r="R19" s="112">
        <v>0.98350000000000004</v>
      </c>
      <c r="S19" s="321"/>
    </row>
    <row r="20" spans="3:19" ht="14.5" customHeight="1" x14ac:dyDescent="0.2">
      <c r="C20" s="2" t="s">
        <v>108</v>
      </c>
      <c r="D20" s="95">
        <v>86449</v>
      </c>
      <c r="E20" s="348"/>
      <c r="F20" s="337"/>
      <c r="G20" s="337"/>
      <c r="H20" s="343"/>
      <c r="I20" s="344"/>
      <c r="J20" s="334"/>
      <c r="K20" s="331"/>
      <c r="L20" s="343"/>
      <c r="M20" s="344"/>
      <c r="N20" s="343"/>
      <c r="O20" s="344"/>
      <c r="P20" s="343"/>
      <c r="Q20" s="344"/>
      <c r="R20" s="112">
        <v>0.98140000000000005</v>
      </c>
      <c r="S20" s="321"/>
    </row>
    <row r="21" spans="3:19" ht="14.5" customHeight="1" x14ac:dyDescent="0.2">
      <c r="C21" s="2" t="s">
        <v>109</v>
      </c>
      <c r="D21" s="95">
        <v>45487</v>
      </c>
      <c r="E21" s="348"/>
      <c r="F21" s="337"/>
      <c r="G21" s="337"/>
      <c r="H21" s="343"/>
      <c r="I21" s="344"/>
      <c r="J21" s="334"/>
      <c r="K21" s="331"/>
      <c r="L21" s="343"/>
      <c r="M21" s="344"/>
      <c r="N21" s="343"/>
      <c r="O21" s="344"/>
      <c r="P21" s="343"/>
      <c r="Q21" s="344"/>
      <c r="R21" s="112">
        <v>0.98670000000000002</v>
      </c>
      <c r="S21" s="321"/>
    </row>
    <row r="22" spans="3:19" ht="14.5" customHeight="1" x14ac:dyDescent="0.2">
      <c r="C22" s="2" t="s">
        <v>110</v>
      </c>
      <c r="D22" s="95">
        <v>20919</v>
      </c>
      <c r="E22" s="348"/>
      <c r="F22" s="337"/>
      <c r="G22" s="337"/>
      <c r="H22" s="343"/>
      <c r="I22" s="344"/>
      <c r="J22" s="334"/>
      <c r="K22" s="331"/>
      <c r="L22" s="343"/>
      <c r="M22" s="344"/>
      <c r="N22" s="343"/>
      <c r="O22" s="344"/>
      <c r="P22" s="343"/>
      <c r="Q22" s="344"/>
      <c r="R22" s="112">
        <v>0.96230000000000004</v>
      </c>
      <c r="S22" s="321"/>
    </row>
    <row r="23" spans="3:19" ht="14.5" customHeight="1" x14ac:dyDescent="0.2">
      <c r="C23" s="2" t="s">
        <v>111</v>
      </c>
      <c r="D23" s="95">
        <v>62177</v>
      </c>
      <c r="E23" s="348"/>
      <c r="F23" s="337"/>
      <c r="G23" s="337"/>
      <c r="H23" s="343"/>
      <c r="I23" s="344"/>
      <c r="J23" s="334"/>
      <c r="K23" s="331"/>
      <c r="L23" s="343"/>
      <c r="M23" s="344"/>
      <c r="N23" s="343"/>
      <c r="O23" s="344"/>
      <c r="P23" s="343"/>
      <c r="Q23" s="344"/>
      <c r="R23" s="112">
        <v>1.0034000000000001</v>
      </c>
      <c r="S23" s="321"/>
    </row>
    <row r="24" spans="3:19" ht="14.5" customHeight="1" x14ac:dyDescent="0.2">
      <c r="C24" s="2" t="s">
        <v>112</v>
      </c>
      <c r="D24" s="95">
        <v>39229</v>
      </c>
      <c r="E24" s="348"/>
      <c r="F24" s="337"/>
      <c r="G24" s="337"/>
      <c r="H24" s="343"/>
      <c r="I24" s="344"/>
      <c r="J24" s="334"/>
      <c r="K24" s="331"/>
      <c r="L24" s="343"/>
      <c r="M24" s="344"/>
      <c r="N24" s="343"/>
      <c r="O24" s="344"/>
      <c r="P24" s="343"/>
      <c r="Q24" s="344"/>
      <c r="R24" s="112">
        <v>1.0341</v>
      </c>
      <c r="S24" s="321"/>
    </row>
    <row r="25" spans="3:19" ht="14.5" customHeight="1" x14ac:dyDescent="0.2">
      <c r="C25" s="2" t="s">
        <v>113</v>
      </c>
      <c r="D25" s="95">
        <v>29636</v>
      </c>
      <c r="E25" s="348"/>
      <c r="F25" s="337"/>
      <c r="G25" s="337"/>
      <c r="H25" s="343"/>
      <c r="I25" s="344"/>
      <c r="J25" s="334"/>
      <c r="K25" s="331"/>
      <c r="L25" s="343"/>
      <c r="M25" s="344"/>
      <c r="N25" s="343"/>
      <c r="O25" s="344"/>
      <c r="P25" s="343"/>
      <c r="Q25" s="344"/>
      <c r="R25" s="112">
        <v>0.95579999999999998</v>
      </c>
      <c r="S25" s="321"/>
    </row>
    <row r="26" spans="3:19" ht="14.5" customHeight="1" x14ac:dyDescent="0.2">
      <c r="C26" s="2" t="s">
        <v>114</v>
      </c>
      <c r="D26" s="95">
        <v>69231</v>
      </c>
      <c r="E26" s="348"/>
      <c r="F26" s="337"/>
      <c r="G26" s="337"/>
      <c r="H26" s="343"/>
      <c r="I26" s="344"/>
      <c r="J26" s="334"/>
      <c r="K26" s="331"/>
      <c r="L26" s="343"/>
      <c r="M26" s="344"/>
      <c r="N26" s="343"/>
      <c r="O26" s="344"/>
      <c r="P26" s="343"/>
      <c r="Q26" s="344"/>
      <c r="R26" s="112">
        <v>0.95389999999999997</v>
      </c>
      <c r="S26" s="321"/>
    </row>
    <row r="27" spans="3:19" ht="14.5" customHeight="1" x14ac:dyDescent="0.2">
      <c r="C27" s="2" t="s">
        <v>115</v>
      </c>
      <c r="D27" s="95">
        <v>23410</v>
      </c>
      <c r="E27" s="348"/>
      <c r="F27" s="337"/>
      <c r="G27" s="337"/>
      <c r="H27" s="343"/>
      <c r="I27" s="344"/>
      <c r="J27" s="334"/>
      <c r="K27" s="331"/>
      <c r="L27" s="343"/>
      <c r="M27" s="344"/>
      <c r="N27" s="343"/>
      <c r="O27" s="344"/>
      <c r="P27" s="343"/>
      <c r="Q27" s="344"/>
      <c r="R27" s="112">
        <v>0.93240000000000001</v>
      </c>
      <c r="S27" s="321"/>
    </row>
    <row r="28" spans="3:19" ht="14.5" customHeight="1" x14ac:dyDescent="0.2">
      <c r="C28" s="2" t="s">
        <v>116</v>
      </c>
      <c r="D28" s="95">
        <v>97598</v>
      </c>
      <c r="E28" s="348"/>
      <c r="F28" s="337"/>
      <c r="G28" s="337"/>
      <c r="H28" s="343"/>
      <c r="I28" s="344"/>
      <c r="J28" s="334"/>
      <c r="K28" s="331"/>
      <c r="L28" s="343"/>
      <c r="M28" s="344"/>
      <c r="N28" s="343"/>
      <c r="O28" s="344"/>
      <c r="P28" s="343"/>
      <c r="Q28" s="344"/>
      <c r="R28" s="112">
        <v>0.97260000000000002</v>
      </c>
      <c r="S28" s="321"/>
    </row>
    <row r="29" spans="3:19" ht="14.5" customHeight="1" x14ac:dyDescent="0.2">
      <c r="C29" s="2" t="s">
        <v>117</v>
      </c>
      <c r="D29" s="95">
        <v>87437</v>
      </c>
      <c r="E29" s="348"/>
      <c r="F29" s="337"/>
      <c r="G29" s="337"/>
      <c r="H29" s="343"/>
      <c r="I29" s="344"/>
      <c r="J29" s="334"/>
      <c r="K29" s="331"/>
      <c r="L29" s="343"/>
      <c r="M29" s="344"/>
      <c r="N29" s="343"/>
      <c r="O29" s="344"/>
      <c r="P29" s="343"/>
      <c r="Q29" s="344"/>
      <c r="R29" s="112">
        <v>0.99819999999999998</v>
      </c>
      <c r="S29" s="321"/>
    </row>
    <row r="30" spans="3:19" ht="14.5" customHeight="1" x14ac:dyDescent="0.2">
      <c r="C30" s="2" t="s">
        <v>118</v>
      </c>
      <c r="D30" s="95">
        <v>48504</v>
      </c>
      <c r="E30" s="348"/>
      <c r="F30" s="337"/>
      <c r="G30" s="337"/>
      <c r="H30" s="343"/>
      <c r="I30" s="344"/>
      <c r="J30" s="334"/>
      <c r="K30" s="331"/>
      <c r="L30" s="343"/>
      <c r="M30" s="344"/>
      <c r="N30" s="343"/>
      <c r="O30" s="344"/>
      <c r="P30" s="343"/>
      <c r="Q30" s="344"/>
      <c r="R30" s="112">
        <v>0.98770000000000002</v>
      </c>
      <c r="S30" s="321"/>
    </row>
    <row r="31" spans="3:19" ht="14.5" customHeight="1" x14ac:dyDescent="0.2">
      <c r="C31" s="2" t="s">
        <v>119</v>
      </c>
      <c r="D31" s="95">
        <v>43188</v>
      </c>
      <c r="E31" s="348"/>
      <c r="F31" s="337"/>
      <c r="G31" s="337"/>
      <c r="H31" s="343"/>
      <c r="I31" s="344"/>
      <c r="J31" s="334"/>
      <c r="K31" s="331"/>
      <c r="L31" s="343"/>
      <c r="M31" s="344"/>
      <c r="N31" s="343"/>
      <c r="O31" s="344"/>
      <c r="P31" s="343"/>
      <c r="Q31" s="344"/>
      <c r="R31" s="112">
        <v>0.98219999999999996</v>
      </c>
      <c r="S31" s="321"/>
    </row>
    <row r="32" spans="3:19" ht="14.5" customHeight="1" x14ac:dyDescent="0.2">
      <c r="C32" s="2" t="s">
        <v>120</v>
      </c>
      <c r="D32" s="95">
        <v>94371</v>
      </c>
      <c r="E32" s="348"/>
      <c r="F32" s="337"/>
      <c r="G32" s="337"/>
      <c r="H32" s="343"/>
      <c r="I32" s="344"/>
      <c r="J32" s="334"/>
      <c r="K32" s="331"/>
      <c r="L32" s="343"/>
      <c r="M32" s="344"/>
      <c r="N32" s="343"/>
      <c r="O32" s="344"/>
      <c r="P32" s="343"/>
      <c r="Q32" s="344"/>
      <c r="R32" s="112">
        <v>0.99329999999999996</v>
      </c>
      <c r="S32" s="321"/>
    </row>
    <row r="33" spans="3:19" ht="14.5" customHeight="1" x14ac:dyDescent="0.2">
      <c r="C33" s="2" t="s">
        <v>121</v>
      </c>
      <c r="D33" s="95">
        <v>52634</v>
      </c>
      <c r="E33" s="348"/>
      <c r="F33" s="337"/>
      <c r="G33" s="337"/>
      <c r="H33" s="343"/>
      <c r="I33" s="344"/>
      <c r="J33" s="334"/>
      <c r="K33" s="331"/>
      <c r="L33" s="343"/>
      <c r="M33" s="344"/>
      <c r="N33" s="343"/>
      <c r="O33" s="344"/>
      <c r="P33" s="343"/>
      <c r="Q33" s="344"/>
      <c r="R33" s="112">
        <v>0.99050000000000005</v>
      </c>
      <c r="S33" s="321"/>
    </row>
    <row r="34" spans="3:19" ht="14.5" customHeight="1" x14ac:dyDescent="0.2">
      <c r="C34" s="2" t="s">
        <v>122</v>
      </c>
      <c r="D34" s="95">
        <v>239519</v>
      </c>
      <c r="E34" s="348"/>
      <c r="F34" s="337"/>
      <c r="G34" s="337"/>
      <c r="H34" s="343"/>
      <c r="I34" s="344"/>
      <c r="J34" s="334"/>
      <c r="K34" s="331"/>
      <c r="L34" s="343"/>
      <c r="M34" s="344"/>
      <c r="N34" s="343"/>
      <c r="O34" s="344"/>
      <c r="P34" s="343"/>
      <c r="Q34" s="344"/>
      <c r="R34" s="112">
        <v>1.0197000000000001</v>
      </c>
      <c r="S34" s="321"/>
    </row>
    <row r="35" spans="3:19" ht="14.5" customHeight="1" x14ac:dyDescent="0.2">
      <c r="C35" s="2" t="s">
        <v>123</v>
      </c>
      <c r="D35" s="95">
        <v>95969</v>
      </c>
      <c r="E35" s="348"/>
      <c r="F35" s="337"/>
      <c r="G35" s="337"/>
      <c r="H35" s="343"/>
      <c r="I35" s="344"/>
      <c r="J35" s="334"/>
      <c r="K35" s="331"/>
      <c r="L35" s="343"/>
      <c r="M35" s="344"/>
      <c r="N35" s="343"/>
      <c r="O35" s="344"/>
      <c r="P35" s="343"/>
      <c r="Q35" s="344"/>
      <c r="R35" s="112">
        <v>0.96809999999999996</v>
      </c>
      <c r="S35" s="321"/>
    </row>
    <row r="36" spans="3:19" ht="14.5" customHeight="1" x14ac:dyDescent="0.2">
      <c r="C36" s="2" t="s">
        <v>124</v>
      </c>
      <c r="D36" s="95">
        <v>44207</v>
      </c>
      <c r="E36" s="348"/>
      <c r="F36" s="337"/>
      <c r="G36" s="337"/>
      <c r="H36" s="343"/>
      <c r="I36" s="344"/>
      <c r="J36" s="334"/>
      <c r="K36" s="331"/>
      <c r="L36" s="343"/>
      <c r="M36" s="344"/>
      <c r="N36" s="343"/>
      <c r="O36" s="344"/>
      <c r="P36" s="343"/>
      <c r="Q36" s="344"/>
      <c r="R36" s="112">
        <v>0.96660000000000001</v>
      </c>
      <c r="S36" s="321"/>
    </row>
    <row r="37" spans="3:19" ht="14.5" customHeight="1" x14ac:dyDescent="0.2">
      <c r="C37" s="2" t="s">
        <v>125</v>
      </c>
      <c r="D37" s="95">
        <v>20978</v>
      </c>
      <c r="E37" s="348"/>
      <c r="F37" s="337"/>
      <c r="G37" s="337"/>
      <c r="H37" s="343"/>
      <c r="I37" s="344"/>
      <c r="J37" s="334"/>
      <c r="K37" s="331"/>
      <c r="L37" s="343"/>
      <c r="M37" s="344"/>
      <c r="N37" s="343"/>
      <c r="O37" s="344"/>
      <c r="P37" s="343"/>
      <c r="Q37" s="344"/>
      <c r="R37" s="112">
        <v>0.90990000000000004</v>
      </c>
      <c r="S37" s="321"/>
    </row>
    <row r="38" spans="3:19" ht="14.5" customHeight="1" x14ac:dyDescent="0.2">
      <c r="C38" s="2" t="s">
        <v>126</v>
      </c>
      <c r="D38" s="95">
        <v>23894</v>
      </c>
      <c r="E38" s="348"/>
      <c r="F38" s="337"/>
      <c r="G38" s="337"/>
      <c r="H38" s="343"/>
      <c r="I38" s="344"/>
      <c r="J38" s="334"/>
      <c r="K38" s="331"/>
      <c r="L38" s="343"/>
      <c r="M38" s="344"/>
      <c r="N38" s="343"/>
      <c r="O38" s="344"/>
      <c r="P38" s="343"/>
      <c r="Q38" s="344"/>
      <c r="R38" s="112">
        <v>0.94089999999999996</v>
      </c>
      <c r="S38" s="321"/>
    </row>
    <row r="39" spans="3:19" ht="14.5" customHeight="1" x14ac:dyDescent="0.2">
      <c r="C39" s="2" t="s">
        <v>127</v>
      </c>
      <c r="D39" s="95">
        <v>141722</v>
      </c>
      <c r="E39" s="348"/>
      <c r="F39" s="337"/>
      <c r="G39" s="337"/>
      <c r="H39" s="343"/>
      <c r="I39" s="344"/>
      <c r="J39" s="334"/>
      <c r="K39" s="331"/>
      <c r="L39" s="343"/>
      <c r="M39" s="344"/>
      <c r="N39" s="343"/>
      <c r="O39" s="344"/>
      <c r="P39" s="343"/>
      <c r="Q39" s="344"/>
      <c r="R39" s="112">
        <v>0.97719999999999996</v>
      </c>
      <c r="S39" s="321"/>
    </row>
    <row r="40" spans="3:19" ht="14.5" customHeight="1" x14ac:dyDescent="0.2">
      <c r="C40" s="2" t="s">
        <v>128</v>
      </c>
      <c r="D40" s="95">
        <v>140321</v>
      </c>
      <c r="E40" s="348"/>
      <c r="F40" s="337"/>
      <c r="G40" s="337"/>
      <c r="H40" s="343"/>
      <c r="I40" s="344"/>
      <c r="J40" s="334"/>
      <c r="K40" s="331"/>
      <c r="L40" s="343"/>
      <c r="M40" s="344"/>
      <c r="N40" s="343"/>
      <c r="O40" s="344"/>
      <c r="P40" s="343"/>
      <c r="Q40" s="344"/>
      <c r="R40" s="112">
        <v>0.98670000000000002</v>
      </c>
      <c r="S40" s="321"/>
    </row>
    <row r="41" spans="3:19" ht="14.5" customHeight="1" x14ac:dyDescent="0.2">
      <c r="C41" s="2" t="s">
        <v>129</v>
      </c>
      <c r="D41" s="95">
        <v>36836</v>
      </c>
      <c r="E41" s="348"/>
      <c r="F41" s="337"/>
      <c r="G41" s="337"/>
      <c r="H41" s="343"/>
      <c r="I41" s="344"/>
      <c r="J41" s="334"/>
      <c r="K41" s="331"/>
      <c r="L41" s="343"/>
      <c r="M41" s="344"/>
      <c r="N41" s="343"/>
      <c r="O41" s="344"/>
      <c r="P41" s="343"/>
      <c r="Q41" s="344"/>
      <c r="R41" s="112">
        <v>0.93569999999999998</v>
      </c>
      <c r="S41" s="321"/>
    </row>
    <row r="42" spans="3:19" ht="14.5" customHeight="1" x14ac:dyDescent="0.2">
      <c r="C42" s="2" t="s">
        <v>130</v>
      </c>
      <c r="D42" s="95">
        <v>101136</v>
      </c>
      <c r="E42" s="348"/>
      <c r="F42" s="337"/>
      <c r="G42" s="337"/>
      <c r="H42" s="343"/>
      <c r="I42" s="344"/>
      <c r="J42" s="334"/>
      <c r="K42" s="331"/>
      <c r="L42" s="343"/>
      <c r="M42" s="344"/>
      <c r="N42" s="343"/>
      <c r="O42" s="344"/>
      <c r="P42" s="343"/>
      <c r="Q42" s="344"/>
      <c r="R42" s="112">
        <v>0.96689999999999998</v>
      </c>
      <c r="S42" s="321"/>
    </row>
    <row r="43" spans="3:19" ht="14.5" customHeight="1" x14ac:dyDescent="0.2">
      <c r="C43" s="2" t="s">
        <v>131</v>
      </c>
      <c r="D43" s="95">
        <v>49539</v>
      </c>
      <c r="E43" s="348"/>
      <c r="F43" s="337"/>
      <c r="G43" s="337"/>
      <c r="H43" s="343"/>
      <c r="I43" s="344"/>
      <c r="J43" s="334"/>
      <c r="K43" s="331"/>
      <c r="L43" s="343"/>
      <c r="M43" s="344"/>
      <c r="N43" s="343"/>
      <c r="O43" s="344"/>
      <c r="P43" s="343"/>
      <c r="Q43" s="344"/>
      <c r="R43" s="112">
        <v>0.9577</v>
      </c>
      <c r="S43" s="321"/>
    </row>
    <row r="44" spans="3:19" ht="14.5" customHeight="1" x14ac:dyDescent="0.2">
      <c r="C44" s="2" t="s">
        <v>132</v>
      </c>
      <c r="D44" s="95">
        <v>42303</v>
      </c>
      <c r="E44" s="348"/>
      <c r="F44" s="337"/>
      <c r="G44" s="337"/>
      <c r="H44" s="343"/>
      <c r="I44" s="344"/>
      <c r="J44" s="334"/>
      <c r="K44" s="331"/>
      <c r="L44" s="343"/>
      <c r="M44" s="344"/>
      <c r="N44" s="343"/>
      <c r="O44" s="344"/>
      <c r="P44" s="343"/>
      <c r="Q44" s="344"/>
      <c r="R44" s="112">
        <v>0.9788</v>
      </c>
      <c r="S44" s="321"/>
    </row>
    <row r="45" spans="3:19" ht="14.5" customHeight="1" x14ac:dyDescent="0.2">
      <c r="C45" s="2" t="s">
        <v>133</v>
      </c>
      <c r="D45" s="95">
        <v>55770</v>
      </c>
      <c r="E45" s="348"/>
      <c r="F45" s="337"/>
      <c r="G45" s="337"/>
      <c r="H45" s="343"/>
      <c r="I45" s="344"/>
      <c r="J45" s="334"/>
      <c r="K45" s="331"/>
      <c r="L45" s="343"/>
      <c r="M45" s="344"/>
      <c r="N45" s="343"/>
      <c r="O45" s="344"/>
      <c r="P45" s="343"/>
      <c r="Q45" s="344"/>
      <c r="R45" s="112">
        <v>0.98250000000000004</v>
      </c>
      <c r="S45" s="321"/>
    </row>
    <row r="46" spans="3:19" ht="14.5" customHeight="1" x14ac:dyDescent="0.2">
      <c r="C46" s="2" t="s">
        <v>134</v>
      </c>
      <c r="D46" s="95">
        <v>25788</v>
      </c>
      <c r="E46" s="348"/>
      <c r="F46" s="337"/>
      <c r="G46" s="337"/>
      <c r="H46" s="343"/>
      <c r="I46" s="344"/>
      <c r="J46" s="334"/>
      <c r="K46" s="331"/>
      <c r="L46" s="343"/>
      <c r="M46" s="344"/>
      <c r="N46" s="343"/>
      <c r="O46" s="344"/>
      <c r="P46" s="343"/>
      <c r="Q46" s="344"/>
      <c r="R46" s="112">
        <v>0.97899999999999998</v>
      </c>
      <c r="S46" s="321"/>
    </row>
    <row r="47" spans="3:19" ht="14.5" customHeight="1" x14ac:dyDescent="0.2">
      <c r="C47" s="2" t="s">
        <v>135</v>
      </c>
      <c r="D47" s="95">
        <v>31345</v>
      </c>
      <c r="E47" s="348"/>
      <c r="F47" s="337"/>
      <c r="G47" s="337"/>
      <c r="H47" s="343"/>
      <c r="I47" s="344"/>
      <c r="J47" s="334"/>
      <c r="K47" s="331"/>
      <c r="L47" s="343"/>
      <c r="M47" s="344"/>
      <c r="N47" s="343"/>
      <c r="O47" s="344"/>
      <c r="P47" s="343"/>
      <c r="Q47" s="344"/>
      <c r="R47" s="112">
        <v>0.95099999999999996</v>
      </c>
      <c r="S47" s="321"/>
    </row>
    <row r="48" spans="3:19" ht="14.5" customHeight="1" x14ac:dyDescent="0.2">
      <c r="C48" s="2" t="s">
        <v>136</v>
      </c>
      <c r="D48" s="95">
        <v>15258</v>
      </c>
      <c r="E48" s="348"/>
      <c r="F48" s="337"/>
      <c r="G48" s="337"/>
      <c r="H48" s="343"/>
      <c r="I48" s="344"/>
      <c r="J48" s="334"/>
      <c r="K48" s="331"/>
      <c r="L48" s="343"/>
      <c r="M48" s="344"/>
      <c r="N48" s="343"/>
      <c r="O48" s="344"/>
      <c r="P48" s="343"/>
      <c r="Q48" s="344"/>
      <c r="R48" s="112">
        <v>0.99709999999999999</v>
      </c>
      <c r="S48" s="321"/>
    </row>
    <row r="49" spans="3:19" ht="14.5" customHeight="1" x14ac:dyDescent="0.2">
      <c r="C49" s="2" t="s">
        <v>137</v>
      </c>
      <c r="D49" s="95">
        <v>7511</v>
      </c>
      <c r="E49" s="348"/>
      <c r="F49" s="337"/>
      <c r="G49" s="337"/>
      <c r="H49" s="343"/>
      <c r="I49" s="344"/>
      <c r="J49" s="334"/>
      <c r="K49" s="331"/>
      <c r="L49" s="343"/>
      <c r="M49" s="344"/>
      <c r="N49" s="343"/>
      <c r="O49" s="344"/>
      <c r="P49" s="343"/>
      <c r="Q49" s="344"/>
      <c r="R49" s="112">
        <v>0.95430000000000004</v>
      </c>
      <c r="S49" s="321"/>
    </row>
    <row r="50" spans="3:19" ht="14.5" customHeight="1" x14ac:dyDescent="0.2">
      <c r="C50" s="2" t="s">
        <v>138</v>
      </c>
      <c r="D50" s="95">
        <v>145025</v>
      </c>
      <c r="E50" s="348"/>
      <c r="F50" s="337"/>
      <c r="G50" s="337"/>
      <c r="H50" s="343"/>
      <c r="I50" s="344"/>
      <c r="J50" s="334"/>
      <c r="K50" s="331"/>
      <c r="L50" s="343"/>
      <c r="M50" s="344"/>
      <c r="N50" s="343"/>
      <c r="O50" s="344"/>
      <c r="P50" s="343"/>
      <c r="Q50" s="344"/>
      <c r="R50" s="112">
        <v>0.9244</v>
      </c>
      <c r="S50" s="321"/>
    </row>
    <row r="51" spans="3:19" ht="15" customHeight="1" x14ac:dyDescent="0.2">
      <c r="C51" s="2" t="s">
        <v>139</v>
      </c>
      <c r="D51" s="95">
        <v>35643</v>
      </c>
      <c r="E51" s="348"/>
      <c r="F51" s="337"/>
      <c r="G51" s="337"/>
      <c r="H51" s="343"/>
      <c r="I51" s="344"/>
      <c r="J51" s="334"/>
      <c r="K51" s="331"/>
      <c r="L51" s="343"/>
      <c r="M51" s="344"/>
      <c r="N51" s="343"/>
      <c r="O51" s="344"/>
      <c r="P51" s="343"/>
      <c r="Q51" s="344"/>
      <c r="R51" s="112">
        <v>0.99790000000000001</v>
      </c>
      <c r="S51" s="321"/>
    </row>
    <row r="52" spans="3:19" ht="15" customHeight="1" x14ac:dyDescent="0.2">
      <c r="C52" s="2" t="s">
        <v>140</v>
      </c>
      <c r="D52" s="95">
        <v>41853</v>
      </c>
      <c r="E52" s="348"/>
      <c r="F52" s="337"/>
      <c r="G52" s="337"/>
      <c r="H52" s="343"/>
      <c r="I52" s="344"/>
      <c r="J52" s="334"/>
      <c r="K52" s="331"/>
      <c r="L52" s="343"/>
      <c r="M52" s="344"/>
      <c r="N52" s="343"/>
      <c r="O52" s="344"/>
      <c r="P52" s="343"/>
      <c r="Q52" s="344"/>
      <c r="R52" s="112">
        <v>0.98050000000000004</v>
      </c>
      <c r="S52" s="321"/>
    </row>
    <row r="53" spans="3:19" ht="15" customHeight="1" x14ac:dyDescent="0.2">
      <c r="C53" s="2" t="s">
        <v>141</v>
      </c>
      <c r="D53" s="95">
        <v>74529</v>
      </c>
      <c r="E53" s="348"/>
      <c r="F53" s="337"/>
      <c r="G53" s="337"/>
      <c r="H53" s="343"/>
      <c r="I53" s="344"/>
      <c r="J53" s="334"/>
      <c r="K53" s="331"/>
      <c r="L53" s="343"/>
      <c r="M53" s="344"/>
      <c r="N53" s="343"/>
      <c r="O53" s="344"/>
      <c r="P53" s="343"/>
      <c r="Q53" s="344"/>
      <c r="R53" s="112">
        <v>0.86250000000000004</v>
      </c>
      <c r="S53" s="321"/>
    </row>
    <row r="54" spans="3:19" ht="15" customHeight="1" x14ac:dyDescent="0.2">
      <c r="C54" s="2" t="s">
        <v>142</v>
      </c>
      <c r="D54" s="95">
        <v>20877</v>
      </c>
      <c r="E54" s="348"/>
      <c r="F54" s="337"/>
      <c r="G54" s="337"/>
      <c r="H54" s="343"/>
      <c r="I54" s="344"/>
      <c r="J54" s="334"/>
      <c r="K54" s="331"/>
      <c r="L54" s="343"/>
      <c r="M54" s="344"/>
      <c r="N54" s="343"/>
      <c r="O54" s="344"/>
      <c r="P54" s="343"/>
      <c r="Q54" s="344"/>
      <c r="R54" s="112">
        <v>0.91910000000000003</v>
      </c>
      <c r="S54" s="321"/>
    </row>
    <row r="55" spans="3:19" ht="15" customHeight="1" x14ac:dyDescent="0.2">
      <c r="C55" s="2" t="s">
        <v>143</v>
      </c>
      <c r="D55" s="95">
        <v>99607</v>
      </c>
      <c r="E55" s="348"/>
      <c r="F55" s="337"/>
      <c r="G55" s="337"/>
      <c r="H55" s="343"/>
      <c r="I55" s="344"/>
      <c r="J55" s="334"/>
      <c r="K55" s="331"/>
      <c r="L55" s="343"/>
      <c r="M55" s="344"/>
      <c r="N55" s="343"/>
      <c r="O55" s="344"/>
      <c r="P55" s="343"/>
      <c r="Q55" s="344"/>
      <c r="R55" s="112">
        <v>1.0148999999999999</v>
      </c>
      <c r="S55" s="321"/>
    </row>
    <row r="56" spans="3:19" ht="15" customHeight="1" x14ac:dyDescent="0.2">
      <c r="C56" s="2" t="s">
        <v>144</v>
      </c>
      <c r="D56" s="95">
        <v>145859</v>
      </c>
      <c r="E56" s="348"/>
      <c r="F56" s="337"/>
      <c r="G56" s="337"/>
      <c r="H56" s="343"/>
      <c r="I56" s="344"/>
      <c r="J56" s="334"/>
      <c r="K56" s="331"/>
      <c r="L56" s="343"/>
      <c r="M56" s="344"/>
      <c r="N56" s="343"/>
      <c r="O56" s="344"/>
      <c r="P56" s="343"/>
      <c r="Q56" s="344"/>
      <c r="R56" s="112">
        <v>0.95830000000000004</v>
      </c>
      <c r="S56" s="321"/>
    </row>
    <row r="57" spans="3:19" ht="15" customHeight="1" x14ac:dyDescent="0.2">
      <c r="C57" s="2" t="s">
        <v>145</v>
      </c>
      <c r="D57" s="95">
        <v>50566</v>
      </c>
      <c r="E57" s="348"/>
      <c r="F57" s="337"/>
      <c r="G57" s="337"/>
      <c r="H57" s="343"/>
      <c r="I57" s="344"/>
      <c r="J57" s="334"/>
      <c r="K57" s="331"/>
      <c r="L57" s="343"/>
      <c r="M57" s="344"/>
      <c r="N57" s="343"/>
      <c r="O57" s="344"/>
      <c r="P57" s="343"/>
      <c r="Q57" s="344"/>
      <c r="R57" s="112">
        <v>1.0790999999999999</v>
      </c>
      <c r="S57" s="321"/>
    </row>
    <row r="58" spans="3:19" ht="15" customHeight="1" x14ac:dyDescent="0.2">
      <c r="C58" s="2" t="s">
        <v>146</v>
      </c>
      <c r="D58" s="95">
        <v>13459</v>
      </c>
      <c r="E58" s="348"/>
      <c r="F58" s="337"/>
      <c r="G58" s="337"/>
      <c r="H58" s="343"/>
      <c r="I58" s="344"/>
      <c r="J58" s="334"/>
      <c r="K58" s="331"/>
      <c r="L58" s="343"/>
      <c r="M58" s="344"/>
      <c r="N58" s="343"/>
      <c r="O58" s="344"/>
      <c r="P58" s="343"/>
      <c r="Q58" s="344"/>
      <c r="R58" s="112">
        <v>0.88970000000000005</v>
      </c>
      <c r="S58" s="321"/>
    </row>
    <row r="59" spans="3:19" ht="15" customHeight="1" x14ac:dyDescent="0.2">
      <c r="C59" s="2" t="s">
        <v>147</v>
      </c>
      <c r="D59" s="95">
        <v>60559</v>
      </c>
      <c r="E59" s="348"/>
      <c r="F59" s="337"/>
      <c r="G59" s="337"/>
      <c r="H59" s="343"/>
      <c r="I59" s="344"/>
      <c r="J59" s="334"/>
      <c r="K59" s="331"/>
      <c r="L59" s="343"/>
      <c r="M59" s="344"/>
      <c r="N59" s="343"/>
      <c r="O59" s="344"/>
      <c r="P59" s="343"/>
      <c r="Q59" s="344"/>
      <c r="R59" s="112">
        <v>0.94550000000000001</v>
      </c>
      <c r="S59" s="321"/>
    </row>
    <row r="60" spans="3:19" ht="15" customHeight="1" x14ac:dyDescent="0.2">
      <c r="C60" s="2" t="s">
        <v>148</v>
      </c>
      <c r="D60" s="95">
        <v>132806</v>
      </c>
      <c r="E60" s="348"/>
      <c r="F60" s="337"/>
      <c r="G60" s="337"/>
      <c r="H60" s="343"/>
      <c r="I60" s="344"/>
      <c r="J60" s="334"/>
      <c r="K60" s="331"/>
      <c r="L60" s="343"/>
      <c r="M60" s="344"/>
      <c r="N60" s="343"/>
      <c r="O60" s="344"/>
      <c r="P60" s="343"/>
      <c r="Q60" s="344"/>
      <c r="R60" s="112">
        <v>0.95240000000000002</v>
      </c>
      <c r="S60" s="321"/>
    </row>
    <row r="61" spans="3:19" ht="15" customHeight="1" x14ac:dyDescent="0.2">
      <c r="C61" s="2" t="s">
        <v>149</v>
      </c>
      <c r="D61" s="95">
        <v>25379</v>
      </c>
      <c r="E61" s="348"/>
      <c r="F61" s="337"/>
      <c r="G61" s="337"/>
      <c r="H61" s="343"/>
      <c r="I61" s="344"/>
      <c r="J61" s="334"/>
      <c r="K61" s="331"/>
      <c r="L61" s="343"/>
      <c r="M61" s="344"/>
      <c r="N61" s="343"/>
      <c r="O61" s="344"/>
      <c r="P61" s="343"/>
      <c r="Q61" s="344"/>
      <c r="R61" s="112">
        <v>0.90080000000000005</v>
      </c>
      <c r="S61" s="321"/>
    </row>
    <row r="62" spans="3:19" ht="15" customHeight="1" x14ac:dyDescent="0.2">
      <c r="C62" s="2" t="s">
        <v>150</v>
      </c>
      <c r="D62" s="95">
        <v>274140</v>
      </c>
      <c r="E62" s="348"/>
      <c r="F62" s="337"/>
      <c r="G62" s="337"/>
      <c r="H62" s="343"/>
      <c r="I62" s="344"/>
      <c r="J62" s="334"/>
      <c r="K62" s="331"/>
      <c r="L62" s="343"/>
      <c r="M62" s="344"/>
      <c r="N62" s="343"/>
      <c r="O62" s="344"/>
      <c r="P62" s="343"/>
      <c r="Q62" s="344"/>
      <c r="R62" s="112">
        <v>1</v>
      </c>
      <c r="S62" s="321"/>
    </row>
    <row r="63" spans="3:19" ht="15" customHeight="1" x14ac:dyDescent="0.2">
      <c r="C63" s="2" t="s">
        <v>151</v>
      </c>
      <c r="D63" s="95">
        <v>12232</v>
      </c>
      <c r="E63" s="348"/>
      <c r="F63" s="337"/>
      <c r="G63" s="337"/>
      <c r="H63" s="343"/>
      <c r="I63" s="344"/>
      <c r="J63" s="334"/>
      <c r="K63" s="331"/>
      <c r="L63" s="343"/>
      <c r="M63" s="344"/>
      <c r="N63" s="343"/>
      <c r="O63" s="344"/>
      <c r="P63" s="343"/>
      <c r="Q63" s="344"/>
      <c r="R63" s="112">
        <v>1.0557000000000001</v>
      </c>
      <c r="S63" s="321"/>
    </row>
    <row r="64" spans="3:19" ht="15" customHeight="1" x14ac:dyDescent="0.2">
      <c r="C64" s="2" t="s">
        <v>152</v>
      </c>
      <c r="D64" s="95">
        <v>87231</v>
      </c>
      <c r="E64" s="348"/>
      <c r="F64" s="337"/>
      <c r="G64" s="337"/>
      <c r="H64" s="343"/>
      <c r="I64" s="344"/>
      <c r="J64" s="334"/>
      <c r="K64" s="331"/>
      <c r="L64" s="343"/>
      <c r="M64" s="344"/>
      <c r="N64" s="343"/>
      <c r="O64" s="344"/>
      <c r="P64" s="343"/>
      <c r="Q64" s="344"/>
      <c r="R64" s="112">
        <v>0.96599999999999997</v>
      </c>
      <c r="S64" s="321"/>
    </row>
    <row r="65" spans="3:19" ht="15" customHeight="1" x14ac:dyDescent="0.2">
      <c r="C65" s="2" t="s">
        <v>153</v>
      </c>
      <c r="D65" s="95">
        <v>64170</v>
      </c>
      <c r="E65" s="348"/>
      <c r="F65" s="337"/>
      <c r="G65" s="337"/>
      <c r="H65" s="343"/>
      <c r="I65" s="344"/>
      <c r="J65" s="334"/>
      <c r="K65" s="331"/>
      <c r="L65" s="343"/>
      <c r="M65" s="344"/>
      <c r="N65" s="343"/>
      <c r="O65" s="344"/>
      <c r="P65" s="343"/>
      <c r="Q65" s="344"/>
      <c r="R65" s="112">
        <v>1.0079</v>
      </c>
      <c r="S65" s="321"/>
    </row>
    <row r="66" spans="3:19" ht="15" customHeight="1" x14ac:dyDescent="0.2">
      <c r="C66" s="2" t="s">
        <v>154</v>
      </c>
      <c r="D66" s="95">
        <v>25717</v>
      </c>
      <c r="E66" s="348"/>
      <c r="F66" s="337"/>
      <c r="G66" s="337"/>
      <c r="H66" s="343"/>
      <c r="I66" s="344"/>
      <c r="J66" s="334"/>
      <c r="K66" s="331"/>
      <c r="L66" s="343"/>
      <c r="M66" s="344"/>
      <c r="N66" s="343"/>
      <c r="O66" s="344"/>
      <c r="P66" s="343"/>
      <c r="Q66" s="344"/>
      <c r="R66" s="113">
        <v>0.95409999999999995</v>
      </c>
      <c r="S66" s="321"/>
    </row>
    <row r="67" spans="3:19" ht="15" customHeight="1" x14ac:dyDescent="0.2">
      <c r="C67" s="2" t="s">
        <v>155</v>
      </c>
      <c r="D67" s="95">
        <v>194826</v>
      </c>
      <c r="E67" s="348"/>
      <c r="F67" s="337"/>
      <c r="G67" s="337"/>
      <c r="H67" s="343"/>
      <c r="I67" s="344"/>
      <c r="J67" s="334"/>
      <c r="K67" s="331"/>
      <c r="L67" s="343"/>
      <c r="M67" s="344"/>
      <c r="N67" s="343"/>
      <c r="O67" s="344"/>
      <c r="P67" s="343"/>
      <c r="Q67" s="344"/>
      <c r="R67" s="112">
        <v>0.97230000000000005</v>
      </c>
      <c r="S67" s="321"/>
    </row>
    <row r="68" spans="3:19" ht="15" customHeight="1" x14ac:dyDescent="0.2">
      <c r="C68" s="2" t="s">
        <v>156</v>
      </c>
      <c r="D68" s="95">
        <v>53319</v>
      </c>
      <c r="E68" s="348"/>
      <c r="F68" s="337"/>
      <c r="G68" s="337"/>
      <c r="H68" s="343"/>
      <c r="I68" s="344"/>
      <c r="J68" s="334"/>
      <c r="K68" s="331"/>
      <c r="L68" s="343"/>
      <c r="M68" s="344"/>
      <c r="N68" s="343"/>
      <c r="O68" s="344"/>
      <c r="P68" s="343"/>
      <c r="Q68" s="344"/>
      <c r="R68" s="112">
        <v>0.89400000000000002</v>
      </c>
      <c r="S68" s="321"/>
    </row>
    <row r="69" spans="3:19" ht="15" customHeight="1" x14ac:dyDescent="0.2">
      <c r="C69" s="2" t="s">
        <v>157</v>
      </c>
      <c r="D69" s="95">
        <v>25069</v>
      </c>
      <c r="E69" s="348"/>
      <c r="F69" s="337"/>
      <c r="G69" s="337"/>
      <c r="H69" s="343"/>
      <c r="I69" s="344"/>
      <c r="J69" s="334"/>
      <c r="K69" s="331"/>
      <c r="L69" s="343"/>
      <c r="M69" s="344"/>
      <c r="N69" s="343"/>
      <c r="O69" s="344"/>
      <c r="P69" s="343"/>
      <c r="Q69" s="344"/>
      <c r="R69" s="112">
        <v>0.99390000000000001</v>
      </c>
      <c r="S69" s="321"/>
    </row>
    <row r="70" spans="3:19" ht="15" customHeight="1" x14ac:dyDescent="0.2">
      <c r="C70" s="2" t="s">
        <v>158</v>
      </c>
      <c r="D70" s="95">
        <v>15629</v>
      </c>
      <c r="E70" s="348"/>
      <c r="F70" s="337"/>
      <c r="G70" s="337"/>
      <c r="H70" s="343"/>
      <c r="I70" s="344"/>
      <c r="J70" s="334"/>
      <c r="K70" s="331"/>
      <c r="L70" s="343"/>
      <c r="M70" s="344"/>
      <c r="N70" s="343"/>
      <c r="O70" s="344"/>
      <c r="P70" s="343"/>
      <c r="Q70" s="344"/>
      <c r="R70" s="112">
        <v>0.98560000000000003</v>
      </c>
      <c r="S70" s="321"/>
    </row>
    <row r="71" spans="3:19" ht="15" customHeight="1" x14ac:dyDescent="0.2">
      <c r="C71" s="2" t="s">
        <v>159</v>
      </c>
      <c r="D71" s="95">
        <v>62980</v>
      </c>
      <c r="E71" s="348"/>
      <c r="F71" s="337"/>
      <c r="G71" s="337"/>
      <c r="H71" s="343"/>
      <c r="I71" s="344"/>
      <c r="J71" s="334"/>
      <c r="K71" s="331"/>
      <c r="L71" s="343"/>
      <c r="M71" s="344"/>
      <c r="N71" s="343"/>
      <c r="O71" s="344"/>
      <c r="P71" s="343"/>
      <c r="Q71" s="344"/>
      <c r="R71" s="112">
        <v>0.94620000000000004</v>
      </c>
      <c r="S71" s="321"/>
    </row>
    <row r="72" spans="3:19" ht="15" customHeight="1" x14ac:dyDescent="0.2">
      <c r="C72" s="2" t="s">
        <v>160</v>
      </c>
      <c r="D72" s="95">
        <v>23246</v>
      </c>
      <c r="E72" s="348"/>
      <c r="F72" s="337"/>
      <c r="G72" s="337"/>
      <c r="H72" s="343"/>
      <c r="I72" s="344"/>
      <c r="J72" s="334"/>
      <c r="K72" s="331"/>
      <c r="L72" s="343"/>
      <c r="M72" s="344"/>
      <c r="N72" s="343"/>
      <c r="O72" s="344"/>
      <c r="P72" s="343"/>
      <c r="Q72" s="344"/>
      <c r="R72" s="112">
        <v>0.94550000000000001</v>
      </c>
      <c r="S72" s="321"/>
    </row>
    <row r="73" spans="3:19" ht="15" customHeight="1" x14ac:dyDescent="0.2">
      <c r="C73" s="2" t="s">
        <v>161</v>
      </c>
      <c r="D73" s="95">
        <v>18356</v>
      </c>
      <c r="E73" s="348"/>
      <c r="F73" s="337"/>
      <c r="G73" s="337"/>
      <c r="H73" s="343"/>
      <c r="I73" s="344"/>
      <c r="J73" s="334"/>
      <c r="K73" s="331"/>
      <c r="L73" s="343"/>
      <c r="M73" s="344"/>
      <c r="N73" s="343"/>
      <c r="O73" s="344"/>
      <c r="P73" s="343"/>
      <c r="Q73" s="344"/>
      <c r="R73" s="112">
        <v>1.0249999999999999</v>
      </c>
      <c r="S73" s="321"/>
    </row>
    <row r="74" spans="3:19" ht="15" customHeight="1" x14ac:dyDescent="0.2">
      <c r="C74" s="2" t="s">
        <v>162</v>
      </c>
      <c r="D74" s="95">
        <v>30348</v>
      </c>
      <c r="E74" s="348"/>
      <c r="F74" s="337"/>
      <c r="G74" s="337"/>
      <c r="H74" s="343"/>
      <c r="I74" s="344"/>
      <c r="J74" s="334"/>
      <c r="K74" s="331"/>
      <c r="L74" s="343"/>
      <c r="M74" s="344"/>
      <c r="N74" s="343"/>
      <c r="O74" s="344"/>
      <c r="P74" s="343"/>
      <c r="Q74" s="344"/>
      <c r="R74" s="112">
        <v>0.94489999999999996</v>
      </c>
      <c r="S74" s="321"/>
    </row>
    <row r="75" spans="3:19" ht="15" customHeight="1" x14ac:dyDescent="0.2">
      <c r="C75" s="2" t="s">
        <v>163</v>
      </c>
      <c r="D75" s="95">
        <v>24055</v>
      </c>
      <c r="E75" s="348"/>
      <c r="F75" s="337"/>
      <c r="G75" s="337"/>
      <c r="H75" s="343"/>
      <c r="I75" s="344"/>
      <c r="J75" s="334"/>
      <c r="K75" s="331"/>
      <c r="L75" s="343"/>
      <c r="M75" s="344"/>
      <c r="N75" s="343"/>
      <c r="O75" s="344"/>
      <c r="P75" s="343"/>
      <c r="Q75" s="344"/>
      <c r="R75" s="112">
        <v>0.98250000000000004</v>
      </c>
      <c r="S75" s="321"/>
    </row>
    <row r="76" spans="3:19" ht="15" customHeight="1" x14ac:dyDescent="0.2">
      <c r="C76" s="2" t="s">
        <v>164</v>
      </c>
      <c r="D76" s="95">
        <v>166490</v>
      </c>
      <c r="E76" s="348"/>
      <c r="F76" s="337"/>
      <c r="G76" s="337"/>
      <c r="H76" s="343"/>
      <c r="I76" s="344"/>
      <c r="J76" s="334"/>
      <c r="K76" s="331"/>
      <c r="L76" s="343"/>
      <c r="M76" s="344"/>
      <c r="N76" s="343"/>
      <c r="O76" s="344"/>
      <c r="P76" s="343"/>
      <c r="Q76" s="344"/>
      <c r="R76" s="112">
        <v>0.95320000000000005</v>
      </c>
      <c r="S76" s="321"/>
    </row>
    <row r="77" spans="3:19" ht="15" customHeight="1" x14ac:dyDescent="0.2">
      <c r="C77" s="2" t="s">
        <v>165</v>
      </c>
      <c r="D77" s="95">
        <v>22172</v>
      </c>
      <c r="E77" s="348"/>
      <c r="F77" s="337"/>
      <c r="G77" s="337"/>
      <c r="H77" s="343"/>
      <c r="I77" s="344"/>
      <c r="J77" s="334"/>
      <c r="K77" s="331"/>
      <c r="L77" s="343"/>
      <c r="M77" s="344"/>
      <c r="N77" s="343"/>
      <c r="O77" s="344"/>
      <c r="P77" s="343"/>
      <c r="Q77" s="344"/>
      <c r="R77" s="112">
        <v>0.98629999999999995</v>
      </c>
      <c r="S77" s="321"/>
    </row>
    <row r="78" spans="3:19" ht="15" customHeight="1" x14ac:dyDescent="0.2">
      <c r="C78" s="2" t="s">
        <v>166</v>
      </c>
      <c r="D78" s="95">
        <v>292591</v>
      </c>
      <c r="E78" s="348"/>
      <c r="F78" s="337"/>
      <c r="G78" s="337"/>
      <c r="H78" s="343"/>
      <c r="I78" s="344"/>
      <c r="J78" s="334"/>
      <c r="K78" s="331"/>
      <c r="L78" s="343"/>
      <c r="M78" s="344"/>
      <c r="N78" s="343"/>
      <c r="O78" s="344"/>
      <c r="P78" s="343"/>
      <c r="Q78" s="344"/>
      <c r="R78" s="112">
        <v>0.96719999999999995</v>
      </c>
      <c r="S78" s="321"/>
    </row>
    <row r="79" spans="3:19" ht="15" customHeight="1" x14ac:dyDescent="0.2">
      <c r="C79" s="2" t="s">
        <v>167</v>
      </c>
      <c r="D79" s="95">
        <v>324419</v>
      </c>
      <c r="E79" s="348"/>
      <c r="F79" s="337"/>
      <c r="G79" s="337"/>
      <c r="H79" s="343"/>
      <c r="I79" s="344"/>
      <c r="J79" s="334"/>
      <c r="K79" s="331"/>
      <c r="L79" s="343"/>
      <c r="M79" s="344"/>
      <c r="N79" s="343"/>
      <c r="O79" s="344"/>
      <c r="P79" s="343"/>
      <c r="Q79" s="344"/>
      <c r="R79" s="112">
        <v>0.97370000000000001</v>
      </c>
      <c r="S79" s="321"/>
    </row>
    <row r="80" spans="3:19" ht="15" customHeight="1" x14ac:dyDescent="0.2">
      <c r="C80" s="2" t="s">
        <v>168</v>
      </c>
      <c r="D80" s="95">
        <v>52843</v>
      </c>
      <c r="E80" s="348"/>
      <c r="F80" s="337"/>
      <c r="G80" s="337"/>
      <c r="H80" s="343"/>
      <c r="I80" s="344"/>
      <c r="J80" s="334"/>
      <c r="K80" s="331"/>
      <c r="L80" s="343"/>
      <c r="M80" s="344"/>
      <c r="N80" s="343"/>
      <c r="O80" s="344"/>
      <c r="P80" s="343"/>
      <c r="Q80" s="344"/>
      <c r="R80" s="112">
        <v>1.0045999999999999</v>
      </c>
      <c r="S80" s="321"/>
    </row>
    <row r="81" spans="3:19" ht="15" customHeight="1" x14ac:dyDescent="0.2">
      <c r="C81" s="2" t="s">
        <v>169</v>
      </c>
      <c r="D81" s="95">
        <v>71430</v>
      </c>
      <c r="E81" s="348"/>
      <c r="F81" s="337"/>
      <c r="G81" s="337"/>
      <c r="H81" s="345"/>
      <c r="I81" s="346"/>
      <c r="J81" s="335"/>
      <c r="K81" s="332"/>
      <c r="L81" s="343"/>
      <c r="M81" s="344"/>
      <c r="N81" s="343"/>
      <c r="O81" s="344"/>
      <c r="P81" s="343"/>
      <c r="Q81" s="344"/>
      <c r="R81" s="112">
        <v>0.93</v>
      </c>
      <c r="S81" s="321"/>
    </row>
    <row r="82" spans="3:19" ht="15" customHeight="1" x14ac:dyDescent="0.2">
      <c r="C82" s="2" t="s">
        <v>170</v>
      </c>
      <c r="D82" s="95">
        <v>102160</v>
      </c>
      <c r="E82" s="166"/>
      <c r="F82" s="167"/>
      <c r="G82" s="167"/>
      <c r="H82" s="338" t="s">
        <v>171</v>
      </c>
      <c r="I82" s="330">
        <v>41685</v>
      </c>
      <c r="J82" s="341"/>
      <c r="K82" s="342"/>
      <c r="L82" s="343"/>
      <c r="M82" s="344"/>
      <c r="N82" s="343"/>
      <c r="O82" s="344"/>
      <c r="P82" s="343"/>
      <c r="Q82" s="344"/>
      <c r="R82" s="352" t="s">
        <v>172</v>
      </c>
      <c r="S82" s="321"/>
    </row>
    <row r="83" spans="3:19" ht="14.25" customHeight="1" x14ac:dyDescent="0.2">
      <c r="C83" s="2" t="s">
        <v>173</v>
      </c>
      <c r="D83" s="95">
        <v>25430</v>
      </c>
      <c r="E83" s="166"/>
      <c r="F83" s="167"/>
      <c r="G83" s="167"/>
      <c r="H83" s="339"/>
      <c r="I83" s="331"/>
      <c r="J83" s="343"/>
      <c r="K83" s="344"/>
      <c r="L83" s="343"/>
      <c r="M83" s="344"/>
      <c r="N83" s="343"/>
      <c r="O83" s="344"/>
      <c r="P83" s="343"/>
      <c r="Q83" s="344"/>
      <c r="R83" s="352"/>
      <c r="S83" s="321"/>
    </row>
    <row r="84" spans="3:19" ht="15" customHeight="1" x14ac:dyDescent="0.2">
      <c r="C84" s="2" t="s">
        <v>174</v>
      </c>
      <c r="D84" s="95">
        <v>67770</v>
      </c>
      <c r="E84" s="166"/>
      <c r="F84" s="167"/>
      <c r="G84" s="167"/>
      <c r="H84" s="339"/>
      <c r="I84" s="331"/>
      <c r="J84" s="343"/>
      <c r="K84" s="344"/>
      <c r="L84" s="343"/>
      <c r="M84" s="344"/>
      <c r="N84" s="343"/>
      <c r="O84" s="344"/>
      <c r="P84" s="343"/>
      <c r="Q84" s="344"/>
      <c r="R84" s="352"/>
      <c r="S84" s="321"/>
    </row>
    <row r="85" spans="3:19" ht="15" customHeight="1" x14ac:dyDescent="0.2">
      <c r="C85" s="2" t="s">
        <v>175</v>
      </c>
      <c r="D85" s="95">
        <v>23573</v>
      </c>
      <c r="E85" s="166"/>
      <c r="F85" s="167"/>
      <c r="G85" s="167"/>
      <c r="H85" s="340"/>
      <c r="I85" s="332"/>
      <c r="J85" s="343"/>
      <c r="K85" s="344"/>
      <c r="L85" s="345"/>
      <c r="M85" s="346"/>
      <c r="N85" s="343"/>
      <c r="O85" s="344"/>
      <c r="P85" s="343"/>
      <c r="Q85" s="344"/>
      <c r="R85" s="352"/>
      <c r="S85" s="321"/>
    </row>
    <row r="86" spans="3:19" ht="15.75" customHeight="1" x14ac:dyDescent="0.2">
      <c r="C86" s="2" t="s">
        <v>176</v>
      </c>
      <c r="D86" s="95">
        <v>23643</v>
      </c>
      <c r="E86" s="166"/>
      <c r="F86" s="167"/>
      <c r="G86" s="167"/>
      <c r="H86" s="341"/>
      <c r="I86" s="342"/>
      <c r="J86" s="343"/>
      <c r="K86" s="344"/>
      <c r="L86" s="333" t="s">
        <v>177</v>
      </c>
      <c r="M86" s="330">
        <v>445963</v>
      </c>
      <c r="N86" s="343"/>
      <c r="O86" s="344"/>
      <c r="P86" s="343"/>
      <c r="Q86" s="344"/>
      <c r="R86" s="352"/>
      <c r="S86" s="321"/>
    </row>
    <row r="87" spans="3:19" ht="15" customHeight="1" x14ac:dyDescent="0.2">
      <c r="C87" s="2" t="s">
        <v>178</v>
      </c>
      <c r="D87" s="95">
        <v>24986</v>
      </c>
      <c r="E87" s="166"/>
      <c r="F87" s="167"/>
      <c r="G87" s="167"/>
      <c r="H87" s="343"/>
      <c r="I87" s="344"/>
      <c r="J87" s="343"/>
      <c r="K87" s="344"/>
      <c r="L87" s="334"/>
      <c r="M87" s="331"/>
      <c r="N87" s="343"/>
      <c r="O87" s="344"/>
      <c r="P87" s="343"/>
      <c r="Q87" s="344"/>
      <c r="R87" s="352"/>
      <c r="S87" s="321"/>
    </row>
    <row r="88" spans="3:19" ht="15" customHeight="1" x14ac:dyDescent="0.2">
      <c r="C88" s="2" t="s">
        <v>179</v>
      </c>
      <c r="D88" s="95">
        <v>20525</v>
      </c>
      <c r="E88" s="166"/>
      <c r="F88" s="167"/>
      <c r="G88" s="167"/>
      <c r="H88" s="343"/>
      <c r="I88" s="344"/>
      <c r="J88" s="343"/>
      <c r="K88" s="344"/>
      <c r="L88" s="334"/>
      <c r="M88" s="331"/>
      <c r="N88" s="343"/>
      <c r="O88" s="344"/>
      <c r="P88" s="343"/>
      <c r="Q88" s="344"/>
      <c r="R88" s="352"/>
      <c r="S88" s="321"/>
    </row>
    <row r="89" spans="3:19" ht="15" customHeight="1" x14ac:dyDescent="0.2">
      <c r="C89" s="2" t="s">
        <v>180</v>
      </c>
      <c r="D89" s="95">
        <v>45416</v>
      </c>
      <c r="E89" s="166"/>
      <c r="F89" s="167"/>
      <c r="G89" s="167"/>
      <c r="H89" s="343"/>
      <c r="I89" s="344"/>
      <c r="J89" s="343"/>
      <c r="K89" s="344"/>
      <c r="L89" s="334"/>
      <c r="M89" s="331"/>
      <c r="N89" s="343"/>
      <c r="O89" s="344"/>
      <c r="P89" s="343"/>
      <c r="Q89" s="344"/>
      <c r="R89" s="352"/>
      <c r="S89" s="321"/>
    </row>
    <row r="90" spans="3:19" ht="15" customHeight="1" x14ac:dyDescent="0.2">
      <c r="C90" s="2" t="s">
        <v>181</v>
      </c>
      <c r="D90" s="95">
        <v>28802</v>
      </c>
      <c r="E90" s="166"/>
      <c r="F90" s="167"/>
      <c r="G90" s="167"/>
      <c r="H90" s="343"/>
      <c r="I90" s="344"/>
      <c r="J90" s="343"/>
      <c r="K90" s="344"/>
      <c r="L90" s="334"/>
      <c r="M90" s="331"/>
      <c r="N90" s="343"/>
      <c r="O90" s="344"/>
      <c r="P90" s="343"/>
      <c r="Q90" s="344"/>
      <c r="R90" s="352"/>
      <c r="S90" s="321"/>
    </row>
    <row r="91" spans="3:19" ht="15" customHeight="1" x14ac:dyDescent="0.2">
      <c r="C91" s="2" t="s">
        <v>182</v>
      </c>
      <c r="D91" s="95">
        <v>79766</v>
      </c>
      <c r="E91" s="166"/>
      <c r="F91" s="167"/>
      <c r="G91" s="167"/>
      <c r="H91" s="343"/>
      <c r="I91" s="344"/>
      <c r="J91" s="343"/>
      <c r="K91" s="344"/>
      <c r="L91" s="334"/>
      <c r="M91" s="331"/>
      <c r="N91" s="343"/>
      <c r="O91" s="344"/>
      <c r="P91" s="343"/>
      <c r="Q91" s="344"/>
      <c r="R91" s="352"/>
      <c r="S91" s="321"/>
    </row>
    <row r="92" spans="3:19" ht="15" customHeight="1" x14ac:dyDescent="0.2">
      <c r="C92" s="2" t="s">
        <v>183</v>
      </c>
      <c r="D92" s="95">
        <v>35785</v>
      </c>
      <c r="E92" s="166"/>
      <c r="F92" s="167"/>
      <c r="G92" s="167"/>
      <c r="H92" s="343"/>
      <c r="I92" s="344"/>
      <c r="J92" s="343"/>
      <c r="K92" s="344"/>
      <c r="L92" s="334"/>
      <c r="M92" s="331"/>
      <c r="N92" s="343"/>
      <c r="O92" s="344"/>
      <c r="P92" s="343"/>
      <c r="Q92" s="344"/>
      <c r="R92" s="352"/>
      <c r="S92" s="321"/>
    </row>
    <row r="93" spans="3:19" ht="15" customHeight="1" x14ac:dyDescent="0.2">
      <c r="C93" s="2" t="s">
        <v>184</v>
      </c>
      <c r="D93" s="95">
        <v>17153</v>
      </c>
      <c r="E93" s="166"/>
      <c r="F93" s="167"/>
      <c r="G93" s="167"/>
      <c r="H93" s="343"/>
      <c r="I93" s="344"/>
      <c r="J93" s="343"/>
      <c r="K93" s="344"/>
      <c r="L93" s="334"/>
      <c r="M93" s="331"/>
      <c r="N93" s="343"/>
      <c r="O93" s="344"/>
      <c r="P93" s="343"/>
      <c r="Q93" s="344"/>
      <c r="R93" s="352"/>
      <c r="S93" s="321"/>
    </row>
    <row r="94" spans="3:19" ht="15" customHeight="1" x14ac:dyDescent="0.2">
      <c r="C94" s="2" t="s">
        <v>185</v>
      </c>
      <c r="D94" s="95">
        <v>12341</v>
      </c>
      <c r="E94" s="166"/>
      <c r="F94" s="167"/>
      <c r="G94" s="167"/>
      <c r="H94" s="343"/>
      <c r="I94" s="344"/>
      <c r="J94" s="343"/>
      <c r="K94" s="344"/>
      <c r="L94" s="334"/>
      <c r="M94" s="331"/>
      <c r="N94" s="343"/>
      <c r="O94" s="344"/>
      <c r="P94" s="343"/>
      <c r="Q94" s="344"/>
      <c r="R94" s="352"/>
      <c r="S94" s="321"/>
    </row>
    <row r="95" spans="3:19" ht="15" customHeight="1" x14ac:dyDescent="0.2">
      <c r="C95" s="2" t="s">
        <v>186</v>
      </c>
      <c r="D95" s="95">
        <v>11260</v>
      </c>
      <c r="E95" s="166"/>
      <c r="F95" s="167"/>
      <c r="G95" s="167"/>
      <c r="H95" s="343"/>
      <c r="I95" s="344"/>
      <c r="J95" s="343"/>
      <c r="K95" s="344"/>
      <c r="L95" s="334"/>
      <c r="M95" s="331"/>
      <c r="N95" s="343"/>
      <c r="O95" s="344"/>
      <c r="P95" s="343"/>
      <c r="Q95" s="344"/>
      <c r="R95" s="352"/>
      <c r="S95" s="321"/>
    </row>
    <row r="96" spans="3:19" ht="15" customHeight="1" x14ac:dyDescent="0.2">
      <c r="C96" s="2" t="s">
        <v>187</v>
      </c>
      <c r="D96" s="95">
        <v>11737</v>
      </c>
      <c r="E96" s="166"/>
      <c r="F96" s="167"/>
      <c r="G96" s="167"/>
      <c r="H96" s="343"/>
      <c r="I96" s="344"/>
      <c r="J96" s="343"/>
      <c r="K96" s="344"/>
      <c r="L96" s="334"/>
      <c r="M96" s="331"/>
      <c r="N96" s="343"/>
      <c r="O96" s="344"/>
      <c r="P96" s="343"/>
      <c r="Q96" s="344"/>
      <c r="R96" s="352"/>
      <c r="S96" s="321"/>
    </row>
    <row r="97" spans="3:19" ht="15" customHeight="1" x14ac:dyDescent="0.2">
      <c r="C97" s="2" t="s">
        <v>188</v>
      </c>
      <c r="D97" s="95">
        <v>14426</v>
      </c>
      <c r="E97" s="166"/>
      <c r="F97" s="167"/>
      <c r="G97" s="167"/>
      <c r="H97" s="343"/>
      <c r="I97" s="344"/>
      <c r="J97" s="343"/>
      <c r="K97" s="344"/>
      <c r="L97" s="334"/>
      <c r="M97" s="331"/>
      <c r="N97" s="343"/>
      <c r="O97" s="344"/>
      <c r="P97" s="343"/>
      <c r="Q97" s="344"/>
      <c r="R97" s="352"/>
      <c r="S97" s="321"/>
    </row>
    <row r="98" spans="3:19" ht="15" customHeight="1" x14ac:dyDescent="0.2">
      <c r="C98" s="2" t="s">
        <v>189</v>
      </c>
      <c r="D98" s="95">
        <v>24804</v>
      </c>
      <c r="E98" s="166"/>
      <c r="F98" s="167"/>
      <c r="G98" s="167"/>
      <c r="H98" s="343"/>
      <c r="I98" s="344"/>
      <c r="J98" s="343"/>
      <c r="K98" s="344"/>
      <c r="L98" s="334"/>
      <c r="M98" s="331"/>
      <c r="N98" s="343"/>
      <c r="O98" s="344"/>
      <c r="P98" s="343"/>
      <c r="Q98" s="344"/>
      <c r="R98" s="352"/>
      <c r="S98" s="321"/>
    </row>
    <row r="99" spans="3:19" ht="15" customHeight="1" x14ac:dyDescent="0.2">
      <c r="C99" s="2" t="s">
        <v>190</v>
      </c>
      <c r="D99" s="95">
        <v>33509</v>
      </c>
      <c r="E99" s="166"/>
      <c r="F99" s="167"/>
      <c r="G99" s="167"/>
      <c r="H99" s="343"/>
      <c r="I99" s="344"/>
      <c r="J99" s="345"/>
      <c r="K99" s="346"/>
      <c r="L99" s="335"/>
      <c r="M99" s="332"/>
      <c r="N99" s="345"/>
      <c r="O99" s="346"/>
      <c r="P99" s="343"/>
      <c r="Q99" s="344"/>
      <c r="R99" s="353"/>
      <c r="S99" s="321"/>
    </row>
    <row r="100" spans="3:19" ht="60" customHeight="1" x14ac:dyDescent="0.2">
      <c r="C100" s="3" t="s">
        <v>66</v>
      </c>
      <c r="D100" s="10"/>
      <c r="E100" s="11"/>
      <c r="F100" s="8"/>
      <c r="G100" s="8"/>
      <c r="H100" s="214" t="s">
        <v>191</v>
      </c>
      <c r="I100" s="2">
        <v>13522</v>
      </c>
      <c r="J100" s="111"/>
      <c r="K100" s="111"/>
      <c r="L100" s="27" t="s">
        <v>192</v>
      </c>
      <c r="M100" s="2">
        <v>161693</v>
      </c>
      <c r="N100" s="26" t="s">
        <v>193</v>
      </c>
      <c r="O100" s="26">
        <v>5048</v>
      </c>
      <c r="P100" s="343"/>
      <c r="Q100" s="344"/>
      <c r="R100" s="2"/>
      <c r="S100" s="322"/>
    </row>
    <row r="103" spans="3:19" x14ac:dyDescent="0.2">
      <c r="D103" s="323" t="s">
        <v>68</v>
      </c>
      <c r="E103" s="323"/>
      <c r="F103" s="323"/>
      <c r="G103" s="323"/>
      <c r="H103" s="323"/>
      <c r="I103" s="323"/>
      <c r="J103" s="323"/>
      <c r="K103" s="323"/>
      <c r="L103" s="323"/>
      <c r="M103" s="323"/>
      <c r="N103" s="323"/>
      <c r="O103" s="323"/>
      <c r="P103" s="323"/>
      <c r="Q103" s="323"/>
      <c r="R103" s="323"/>
      <c r="S103" s="323"/>
    </row>
    <row r="104" spans="3:19" ht="90.5" customHeight="1" x14ac:dyDescent="0.2">
      <c r="C104" s="4" t="s">
        <v>92</v>
      </c>
      <c r="D104" s="91" t="s">
        <v>9</v>
      </c>
      <c r="E104" s="4" t="s">
        <v>34</v>
      </c>
      <c r="F104" s="4" t="s">
        <v>35</v>
      </c>
      <c r="G104" s="4" t="s">
        <v>36</v>
      </c>
      <c r="H104" s="328" t="s">
        <v>12</v>
      </c>
      <c r="I104" s="329"/>
      <c r="J104" s="324" t="s">
        <v>37</v>
      </c>
      <c r="K104" s="325"/>
      <c r="L104" s="324" t="s">
        <v>38</v>
      </c>
      <c r="M104" s="325"/>
      <c r="N104" s="324" t="s">
        <v>194</v>
      </c>
      <c r="O104" s="325"/>
      <c r="P104" s="354" t="s">
        <v>40</v>
      </c>
      <c r="Q104" s="355"/>
      <c r="R104" s="4" t="s">
        <v>94</v>
      </c>
      <c r="S104" s="4" t="s">
        <v>95</v>
      </c>
    </row>
    <row r="105" spans="3:19" x14ac:dyDescent="0.2">
      <c r="C105" s="85"/>
      <c r="D105" s="85"/>
      <c r="E105" s="8"/>
      <c r="F105" s="8"/>
      <c r="G105" s="8"/>
      <c r="H105" s="7" t="s">
        <v>44</v>
      </c>
      <c r="I105" s="9" t="s">
        <v>45</v>
      </c>
      <c r="J105" s="7" t="s">
        <v>44</v>
      </c>
      <c r="K105" s="9" t="s">
        <v>45</v>
      </c>
      <c r="L105" s="7" t="s">
        <v>44</v>
      </c>
      <c r="M105" s="9" t="s">
        <v>45</v>
      </c>
      <c r="N105" s="7" t="s">
        <v>44</v>
      </c>
      <c r="O105" s="9" t="s">
        <v>45</v>
      </c>
      <c r="P105" s="7" t="s">
        <v>44</v>
      </c>
      <c r="Q105" s="9" t="s">
        <v>45</v>
      </c>
      <c r="R105" s="4"/>
      <c r="S105" s="4"/>
    </row>
    <row r="106" spans="3:19" ht="14.5" customHeight="1" x14ac:dyDescent="0.2">
      <c r="C106" s="114" t="s">
        <v>99</v>
      </c>
      <c r="D106" s="95">
        <v>322537</v>
      </c>
      <c r="E106" s="347" t="s">
        <v>85</v>
      </c>
      <c r="F106" s="336" t="s">
        <v>48</v>
      </c>
      <c r="G106" s="336" t="s">
        <v>86</v>
      </c>
      <c r="H106" s="341"/>
      <c r="I106" s="342"/>
      <c r="J106" s="333" t="s">
        <v>98</v>
      </c>
      <c r="K106" s="330">
        <v>554747</v>
      </c>
      <c r="L106" s="341"/>
      <c r="M106" s="342"/>
      <c r="N106" s="341"/>
      <c r="O106" s="342"/>
      <c r="P106" s="341"/>
      <c r="Q106" s="342"/>
      <c r="R106" s="112">
        <v>0.9667</v>
      </c>
      <c r="S106" s="349" t="s">
        <v>91</v>
      </c>
    </row>
    <row r="107" spans="3:19" ht="14.5" customHeight="1" x14ac:dyDescent="0.2">
      <c r="C107" s="114" t="s">
        <v>100</v>
      </c>
      <c r="D107" s="95">
        <v>319530</v>
      </c>
      <c r="E107" s="348"/>
      <c r="F107" s="337"/>
      <c r="G107" s="337"/>
      <c r="H107" s="343"/>
      <c r="I107" s="344"/>
      <c r="J107" s="334"/>
      <c r="K107" s="331"/>
      <c r="L107" s="343"/>
      <c r="M107" s="344"/>
      <c r="N107" s="343"/>
      <c r="O107" s="344"/>
      <c r="P107" s="343"/>
      <c r="Q107" s="344"/>
      <c r="R107" s="112">
        <v>0.98550000000000004</v>
      </c>
      <c r="S107" s="350"/>
    </row>
    <row r="108" spans="3:19" ht="14.5" customHeight="1" x14ac:dyDescent="0.2">
      <c r="C108" s="114" t="s">
        <v>166</v>
      </c>
      <c r="D108" s="95">
        <v>292591</v>
      </c>
      <c r="E108" s="348"/>
      <c r="F108" s="337"/>
      <c r="G108" s="337"/>
      <c r="H108" s="343"/>
      <c r="I108" s="344"/>
      <c r="J108" s="334"/>
      <c r="K108" s="331"/>
      <c r="L108" s="343"/>
      <c r="M108" s="344"/>
      <c r="N108" s="343"/>
      <c r="O108" s="344"/>
      <c r="P108" s="343"/>
      <c r="Q108" s="344"/>
      <c r="R108" s="112">
        <v>1.0021</v>
      </c>
      <c r="S108" s="350"/>
    </row>
    <row r="109" spans="3:19" ht="14.5" customHeight="1" x14ac:dyDescent="0.2">
      <c r="C109" s="114" t="s">
        <v>167</v>
      </c>
      <c r="D109" s="95">
        <v>324419</v>
      </c>
      <c r="E109" s="348"/>
      <c r="F109" s="337"/>
      <c r="G109" s="337"/>
      <c r="H109" s="343"/>
      <c r="I109" s="344"/>
      <c r="J109" s="334"/>
      <c r="K109" s="331"/>
      <c r="L109" s="343"/>
      <c r="M109" s="344"/>
      <c r="N109" s="343"/>
      <c r="O109" s="344"/>
      <c r="P109" s="343"/>
      <c r="Q109" s="344"/>
      <c r="R109" s="112">
        <v>0.98709999999999998</v>
      </c>
      <c r="S109" s="350"/>
    </row>
    <row r="110" spans="3:19" ht="14.5" customHeight="1" x14ac:dyDescent="0.2">
      <c r="C110" s="114" t="s">
        <v>148</v>
      </c>
      <c r="D110" s="95">
        <v>132806</v>
      </c>
      <c r="E110" s="348"/>
      <c r="F110" s="337"/>
      <c r="G110" s="337"/>
      <c r="H110" s="343"/>
      <c r="I110" s="344"/>
      <c r="J110" s="334"/>
      <c r="K110" s="331"/>
      <c r="L110" s="343"/>
      <c r="M110" s="344"/>
      <c r="N110" s="343"/>
      <c r="O110" s="344"/>
      <c r="P110" s="343"/>
      <c r="Q110" s="344"/>
      <c r="R110" s="112">
        <v>0.98399999999999999</v>
      </c>
      <c r="S110" s="350"/>
    </row>
    <row r="111" spans="3:19" ht="14.5" customHeight="1" x14ac:dyDescent="0.2">
      <c r="C111" s="114" t="s">
        <v>138</v>
      </c>
      <c r="D111" s="95">
        <v>145025</v>
      </c>
      <c r="E111" s="348"/>
      <c r="F111" s="337"/>
      <c r="G111" s="337"/>
      <c r="H111" s="343"/>
      <c r="I111" s="344"/>
      <c r="J111" s="334"/>
      <c r="K111" s="331"/>
      <c r="L111" s="343"/>
      <c r="M111" s="344"/>
      <c r="N111" s="343"/>
      <c r="O111" s="344"/>
      <c r="P111" s="343"/>
      <c r="Q111" s="344"/>
      <c r="R111" s="112">
        <v>0.96789999999999998</v>
      </c>
      <c r="S111" s="350"/>
    </row>
    <row r="112" spans="3:19" ht="14.5" customHeight="1" x14ac:dyDescent="0.2">
      <c r="C112" s="114" t="s">
        <v>164</v>
      </c>
      <c r="D112" s="95">
        <v>166490</v>
      </c>
      <c r="E112" s="348"/>
      <c r="F112" s="337"/>
      <c r="G112" s="337"/>
      <c r="H112" s="343"/>
      <c r="I112" s="344"/>
      <c r="J112" s="334"/>
      <c r="K112" s="331"/>
      <c r="L112" s="343"/>
      <c r="M112" s="344"/>
      <c r="N112" s="343"/>
      <c r="O112" s="344"/>
      <c r="P112" s="343"/>
      <c r="Q112" s="344"/>
      <c r="R112" s="112">
        <v>1.0245</v>
      </c>
      <c r="S112" s="350"/>
    </row>
    <row r="113" spans="3:19" ht="14.5" customHeight="1" x14ac:dyDescent="0.2">
      <c r="C113" s="114" t="s">
        <v>104</v>
      </c>
      <c r="D113" s="95">
        <v>80427</v>
      </c>
      <c r="E113" s="348"/>
      <c r="F113" s="337"/>
      <c r="G113" s="337"/>
      <c r="H113" s="343"/>
      <c r="I113" s="344"/>
      <c r="J113" s="334"/>
      <c r="K113" s="331"/>
      <c r="L113" s="343"/>
      <c r="M113" s="344"/>
      <c r="N113" s="343"/>
      <c r="O113" s="344"/>
      <c r="P113" s="343"/>
      <c r="Q113" s="344"/>
      <c r="R113" s="112">
        <v>0.95199999999999996</v>
      </c>
      <c r="S113" s="350"/>
    </row>
    <row r="114" spans="3:19" ht="14.5" customHeight="1" x14ac:dyDescent="0.2">
      <c r="C114" s="114" t="s">
        <v>154</v>
      </c>
      <c r="D114" s="95">
        <v>25717</v>
      </c>
      <c r="E114" s="348"/>
      <c r="F114" s="337"/>
      <c r="G114" s="337"/>
      <c r="H114" s="343"/>
      <c r="I114" s="344"/>
      <c r="J114" s="334"/>
      <c r="K114" s="331"/>
      <c r="L114" s="343"/>
      <c r="M114" s="344"/>
      <c r="N114" s="343"/>
      <c r="O114" s="344"/>
      <c r="P114" s="343"/>
      <c r="Q114" s="344"/>
      <c r="R114" s="112">
        <v>1.0132000000000001</v>
      </c>
      <c r="S114" s="350"/>
    </row>
    <row r="115" spans="3:19" ht="14.5" customHeight="1" x14ac:dyDescent="0.2">
      <c r="C115" s="114" t="s">
        <v>159</v>
      </c>
      <c r="D115" s="95">
        <v>62980</v>
      </c>
      <c r="E115" s="348"/>
      <c r="F115" s="337"/>
      <c r="G115" s="337"/>
      <c r="H115" s="343"/>
      <c r="I115" s="344"/>
      <c r="J115" s="334"/>
      <c r="K115" s="331"/>
      <c r="L115" s="343"/>
      <c r="M115" s="344"/>
      <c r="N115" s="343"/>
      <c r="O115" s="344"/>
      <c r="P115" s="343"/>
      <c r="Q115" s="344"/>
      <c r="R115" s="112">
        <v>0.98160000000000003</v>
      </c>
      <c r="S115" s="350"/>
    </row>
    <row r="116" spans="3:19" ht="14.5" customHeight="1" x14ac:dyDescent="0.2">
      <c r="C116" s="114" t="s">
        <v>160</v>
      </c>
      <c r="D116" s="95">
        <v>23246</v>
      </c>
      <c r="E116" s="348"/>
      <c r="F116" s="337"/>
      <c r="G116" s="337"/>
      <c r="H116" s="343"/>
      <c r="I116" s="344"/>
      <c r="J116" s="334"/>
      <c r="K116" s="331"/>
      <c r="L116" s="343"/>
      <c r="M116" s="344"/>
      <c r="N116" s="343"/>
      <c r="O116" s="344"/>
      <c r="P116" s="343"/>
      <c r="Q116" s="344"/>
      <c r="R116" s="112">
        <v>1.0092000000000001</v>
      </c>
      <c r="S116" s="350"/>
    </row>
    <row r="117" spans="3:19" ht="14.5" customHeight="1" x14ac:dyDescent="0.2">
      <c r="C117" s="114" t="s">
        <v>136</v>
      </c>
      <c r="D117" s="95">
        <v>15259</v>
      </c>
      <c r="E117" s="348"/>
      <c r="F117" s="337"/>
      <c r="G117" s="337"/>
      <c r="H117" s="343"/>
      <c r="I117" s="344"/>
      <c r="J117" s="334"/>
      <c r="K117" s="331"/>
      <c r="L117" s="343"/>
      <c r="M117" s="344"/>
      <c r="N117" s="343"/>
      <c r="O117" s="344"/>
      <c r="P117" s="343"/>
      <c r="Q117" s="344"/>
      <c r="R117" s="112">
        <v>1.0021</v>
      </c>
      <c r="S117" s="350"/>
    </row>
    <row r="118" spans="3:19" ht="14.5" customHeight="1" x14ac:dyDescent="0.2">
      <c r="C118" s="114" t="s">
        <v>146</v>
      </c>
      <c r="D118" s="95">
        <v>13459</v>
      </c>
      <c r="E118" s="348"/>
      <c r="F118" s="337"/>
      <c r="G118" s="337"/>
      <c r="H118" s="343"/>
      <c r="I118" s="344"/>
      <c r="J118" s="334"/>
      <c r="K118" s="331"/>
      <c r="L118" s="343"/>
      <c r="M118" s="344"/>
      <c r="N118" s="343"/>
      <c r="O118" s="344"/>
      <c r="P118" s="343"/>
      <c r="Q118" s="344"/>
      <c r="R118" s="112">
        <v>1.0185999999999999</v>
      </c>
      <c r="S118" s="350"/>
    </row>
    <row r="119" spans="3:19" ht="14.5" customHeight="1" x14ac:dyDescent="0.2">
      <c r="C119" s="114" t="s">
        <v>119</v>
      </c>
      <c r="D119" s="95">
        <v>43185</v>
      </c>
      <c r="E119" s="348"/>
      <c r="F119" s="337"/>
      <c r="G119" s="337"/>
      <c r="H119" s="343"/>
      <c r="I119" s="344"/>
      <c r="J119" s="334"/>
      <c r="K119" s="331"/>
      <c r="L119" s="343"/>
      <c r="M119" s="344"/>
      <c r="N119" s="343"/>
      <c r="O119" s="344"/>
      <c r="P119" s="343"/>
      <c r="Q119" s="344"/>
      <c r="R119" s="112">
        <v>1.0059</v>
      </c>
      <c r="S119" s="350"/>
    </row>
    <row r="120" spans="3:19" ht="14.5" customHeight="1" x14ac:dyDescent="0.2">
      <c r="C120" s="114" t="s">
        <v>140</v>
      </c>
      <c r="D120" s="95">
        <v>41849</v>
      </c>
      <c r="E120" s="348"/>
      <c r="F120" s="337"/>
      <c r="G120" s="337"/>
      <c r="H120" s="343"/>
      <c r="I120" s="344"/>
      <c r="J120" s="334"/>
      <c r="K120" s="331"/>
      <c r="L120" s="343"/>
      <c r="M120" s="344"/>
      <c r="N120" s="343"/>
      <c r="O120" s="344"/>
      <c r="P120" s="343"/>
      <c r="Q120" s="344"/>
      <c r="R120" s="112">
        <v>0.9919</v>
      </c>
      <c r="S120" s="350"/>
    </row>
    <row r="121" spans="3:19" ht="14.5" customHeight="1" x14ac:dyDescent="0.2">
      <c r="C121" s="114" t="s">
        <v>112</v>
      </c>
      <c r="D121" s="95">
        <v>39229</v>
      </c>
      <c r="E121" s="348"/>
      <c r="F121" s="337"/>
      <c r="G121" s="337"/>
      <c r="H121" s="343"/>
      <c r="I121" s="344"/>
      <c r="J121" s="334"/>
      <c r="K121" s="331"/>
      <c r="L121" s="343"/>
      <c r="M121" s="344"/>
      <c r="N121" s="343"/>
      <c r="O121" s="344"/>
      <c r="P121" s="343"/>
      <c r="Q121" s="344"/>
      <c r="R121" s="112">
        <v>0.99929999999999997</v>
      </c>
      <c r="S121" s="350"/>
    </row>
    <row r="122" spans="3:19" ht="14.5" customHeight="1" x14ac:dyDescent="0.2">
      <c r="C122" s="114" t="s">
        <v>161</v>
      </c>
      <c r="D122" s="95">
        <v>18356</v>
      </c>
      <c r="E122" s="348"/>
      <c r="F122" s="337"/>
      <c r="G122" s="337"/>
      <c r="H122" s="343"/>
      <c r="I122" s="344"/>
      <c r="J122" s="334"/>
      <c r="K122" s="331"/>
      <c r="L122" s="343"/>
      <c r="M122" s="344"/>
      <c r="N122" s="343"/>
      <c r="O122" s="344"/>
      <c r="P122" s="343"/>
      <c r="Q122" s="344"/>
      <c r="R122" s="112">
        <v>1.0448999999999999</v>
      </c>
      <c r="S122" s="350"/>
    </row>
    <row r="123" spans="3:19" ht="14.5" customHeight="1" x14ac:dyDescent="0.2">
      <c r="C123" s="114" t="s">
        <v>116</v>
      </c>
      <c r="D123" s="95">
        <v>97598</v>
      </c>
      <c r="E123" s="348"/>
      <c r="F123" s="337"/>
      <c r="G123" s="337"/>
      <c r="H123" s="343"/>
      <c r="I123" s="344"/>
      <c r="J123" s="334"/>
      <c r="K123" s="331"/>
      <c r="L123" s="343"/>
      <c r="M123" s="344"/>
      <c r="N123" s="343"/>
      <c r="O123" s="344"/>
      <c r="P123" s="343"/>
      <c r="Q123" s="344"/>
      <c r="R123" s="112">
        <v>1.0245</v>
      </c>
      <c r="S123" s="350"/>
    </row>
    <row r="124" spans="3:19" ht="14.5" customHeight="1" x14ac:dyDescent="0.2">
      <c r="C124" s="114" t="s">
        <v>109</v>
      </c>
      <c r="D124" s="95">
        <v>45487</v>
      </c>
      <c r="E124" s="348"/>
      <c r="F124" s="337"/>
      <c r="G124" s="337"/>
      <c r="H124" s="343"/>
      <c r="I124" s="344"/>
      <c r="J124" s="334"/>
      <c r="K124" s="331"/>
      <c r="L124" s="343"/>
      <c r="M124" s="344"/>
      <c r="N124" s="343"/>
      <c r="O124" s="344"/>
      <c r="P124" s="343"/>
      <c r="Q124" s="344"/>
      <c r="R124" s="112">
        <v>0.99850000000000005</v>
      </c>
      <c r="S124" s="350"/>
    </row>
    <row r="125" spans="3:19" ht="14.5" customHeight="1" x14ac:dyDescent="0.2">
      <c r="C125" s="114" t="s">
        <v>115</v>
      </c>
      <c r="D125" s="95">
        <v>23410</v>
      </c>
      <c r="E125" s="348"/>
      <c r="F125" s="337"/>
      <c r="G125" s="337"/>
      <c r="H125" s="343"/>
      <c r="I125" s="344"/>
      <c r="J125" s="334"/>
      <c r="K125" s="331"/>
      <c r="L125" s="343"/>
      <c r="M125" s="344"/>
      <c r="N125" s="343"/>
      <c r="O125" s="344"/>
      <c r="P125" s="343"/>
      <c r="Q125" s="344"/>
      <c r="R125" s="112">
        <v>0.84389999999999998</v>
      </c>
      <c r="S125" s="350"/>
    </row>
    <row r="126" spans="3:19" ht="14.5" customHeight="1" x14ac:dyDescent="0.2">
      <c r="C126" s="114" t="s">
        <v>117</v>
      </c>
      <c r="D126" s="95">
        <v>87436</v>
      </c>
      <c r="E126" s="348"/>
      <c r="F126" s="337"/>
      <c r="G126" s="337"/>
      <c r="H126" s="343"/>
      <c r="I126" s="344"/>
      <c r="J126" s="334"/>
      <c r="K126" s="331"/>
      <c r="L126" s="343"/>
      <c r="M126" s="344"/>
      <c r="N126" s="343"/>
      <c r="O126" s="344"/>
      <c r="P126" s="343"/>
      <c r="Q126" s="344"/>
      <c r="R126" s="112">
        <v>0.96579999999999999</v>
      </c>
      <c r="S126" s="350"/>
    </row>
    <row r="127" spans="3:19" ht="14.5" customHeight="1" x14ac:dyDescent="0.2">
      <c r="C127" s="114" t="s">
        <v>118</v>
      </c>
      <c r="D127" s="95">
        <v>48504</v>
      </c>
      <c r="E127" s="348"/>
      <c r="F127" s="337"/>
      <c r="G127" s="337"/>
      <c r="H127" s="343"/>
      <c r="I127" s="344"/>
      <c r="J127" s="334"/>
      <c r="K127" s="331"/>
      <c r="L127" s="343"/>
      <c r="M127" s="344"/>
      <c r="N127" s="343"/>
      <c r="O127" s="344"/>
      <c r="P127" s="343"/>
      <c r="Q127" s="344"/>
      <c r="R127" s="112">
        <v>0.9758</v>
      </c>
      <c r="S127" s="350"/>
    </row>
    <row r="128" spans="3:19" ht="14.5" customHeight="1" x14ac:dyDescent="0.2">
      <c r="C128" s="114" t="s">
        <v>149</v>
      </c>
      <c r="D128" s="95">
        <v>25379</v>
      </c>
      <c r="E128" s="348"/>
      <c r="F128" s="337"/>
      <c r="G128" s="337"/>
      <c r="H128" s="343"/>
      <c r="I128" s="344"/>
      <c r="J128" s="334"/>
      <c r="K128" s="331"/>
      <c r="L128" s="343"/>
      <c r="M128" s="344"/>
      <c r="N128" s="343"/>
      <c r="O128" s="344"/>
      <c r="P128" s="343"/>
      <c r="Q128" s="344"/>
      <c r="R128" s="112">
        <v>0.9587</v>
      </c>
      <c r="S128" s="350"/>
    </row>
    <row r="129" spans="3:19" ht="14.5" customHeight="1" x14ac:dyDescent="0.2">
      <c r="C129" s="114" t="s">
        <v>114</v>
      </c>
      <c r="D129" s="95">
        <v>69229</v>
      </c>
      <c r="E129" s="348"/>
      <c r="F129" s="337"/>
      <c r="G129" s="337"/>
      <c r="H129" s="343"/>
      <c r="I129" s="344"/>
      <c r="J129" s="334"/>
      <c r="K129" s="331"/>
      <c r="L129" s="343"/>
      <c r="M129" s="344"/>
      <c r="N129" s="343"/>
      <c r="O129" s="344"/>
      <c r="P129" s="343"/>
      <c r="Q129" s="344"/>
      <c r="R129" s="112">
        <v>0.98699999999999999</v>
      </c>
      <c r="S129" s="350"/>
    </row>
    <row r="130" spans="3:19" ht="14.5" customHeight="1" x14ac:dyDescent="0.2">
      <c r="C130" s="114" t="s">
        <v>139</v>
      </c>
      <c r="D130" s="95">
        <v>35643</v>
      </c>
      <c r="E130" s="348"/>
      <c r="F130" s="337"/>
      <c r="G130" s="337"/>
      <c r="H130" s="343"/>
      <c r="I130" s="344"/>
      <c r="J130" s="334"/>
      <c r="K130" s="331"/>
      <c r="L130" s="343"/>
      <c r="M130" s="344"/>
      <c r="N130" s="343"/>
      <c r="O130" s="344"/>
      <c r="P130" s="343"/>
      <c r="Q130" s="344"/>
      <c r="R130" s="112">
        <v>0.97799999999999998</v>
      </c>
      <c r="S130" s="350"/>
    </row>
    <row r="131" spans="3:19" ht="14.5" customHeight="1" x14ac:dyDescent="0.2">
      <c r="C131" s="114" t="s">
        <v>151</v>
      </c>
      <c r="D131" s="95">
        <v>12232</v>
      </c>
      <c r="E131" s="348"/>
      <c r="F131" s="337"/>
      <c r="G131" s="337"/>
      <c r="H131" s="343"/>
      <c r="I131" s="344"/>
      <c r="J131" s="334"/>
      <c r="K131" s="331"/>
      <c r="L131" s="343"/>
      <c r="M131" s="344"/>
      <c r="N131" s="343"/>
      <c r="O131" s="344"/>
      <c r="P131" s="343"/>
      <c r="Q131" s="344"/>
      <c r="R131" s="112">
        <v>0.98880000000000001</v>
      </c>
      <c r="S131" s="350"/>
    </row>
    <row r="132" spans="3:19" ht="14.5" customHeight="1" x14ac:dyDescent="0.2">
      <c r="C132" s="114" t="s">
        <v>157</v>
      </c>
      <c r="D132" s="95">
        <v>25069</v>
      </c>
      <c r="E132" s="348"/>
      <c r="F132" s="337"/>
      <c r="G132" s="337"/>
      <c r="H132" s="343"/>
      <c r="I132" s="344"/>
      <c r="J132" s="334"/>
      <c r="K132" s="331"/>
      <c r="L132" s="343"/>
      <c r="M132" s="344"/>
      <c r="N132" s="343"/>
      <c r="O132" s="344"/>
      <c r="P132" s="343"/>
      <c r="Q132" s="344"/>
      <c r="R132" s="112">
        <v>0.99450000000000005</v>
      </c>
      <c r="S132" s="350"/>
    </row>
    <row r="133" spans="3:19" ht="14.5" customHeight="1" x14ac:dyDescent="0.2">
      <c r="C133" s="114" t="s">
        <v>163</v>
      </c>
      <c r="D133" s="95">
        <v>24056</v>
      </c>
      <c r="E133" s="348"/>
      <c r="F133" s="337"/>
      <c r="G133" s="337"/>
      <c r="H133" s="343"/>
      <c r="I133" s="344"/>
      <c r="J133" s="334"/>
      <c r="K133" s="331"/>
      <c r="L133" s="343"/>
      <c r="M133" s="344"/>
      <c r="N133" s="343"/>
      <c r="O133" s="344"/>
      <c r="P133" s="343"/>
      <c r="Q133" s="344"/>
      <c r="R133" s="112">
        <v>0.95809999999999995</v>
      </c>
      <c r="S133" s="350"/>
    </row>
    <row r="134" spans="3:19" ht="14.5" customHeight="1" x14ac:dyDescent="0.2">
      <c r="C134" s="114" t="s">
        <v>121</v>
      </c>
      <c r="D134" s="95">
        <v>52634</v>
      </c>
      <c r="E134" s="348"/>
      <c r="F134" s="337"/>
      <c r="G134" s="337"/>
      <c r="H134" s="343"/>
      <c r="I134" s="344"/>
      <c r="J134" s="334"/>
      <c r="K134" s="331"/>
      <c r="L134" s="343"/>
      <c r="M134" s="344"/>
      <c r="N134" s="343"/>
      <c r="O134" s="344"/>
      <c r="P134" s="343"/>
      <c r="Q134" s="344"/>
      <c r="R134" s="112">
        <v>0.94089999999999996</v>
      </c>
      <c r="S134" s="350"/>
    </row>
    <row r="135" spans="3:19" ht="14.5" customHeight="1" x14ac:dyDescent="0.2">
      <c r="C135" s="114" t="s">
        <v>132</v>
      </c>
      <c r="D135" s="95">
        <v>42303</v>
      </c>
      <c r="E135" s="348"/>
      <c r="F135" s="337"/>
      <c r="G135" s="337"/>
      <c r="H135" s="343"/>
      <c r="I135" s="344"/>
      <c r="J135" s="334"/>
      <c r="K135" s="331"/>
      <c r="L135" s="343"/>
      <c r="M135" s="344"/>
      <c r="N135" s="343"/>
      <c r="O135" s="344"/>
      <c r="P135" s="343"/>
      <c r="Q135" s="344"/>
      <c r="R135" s="112">
        <v>0.98270000000000002</v>
      </c>
      <c r="S135" s="350"/>
    </row>
    <row r="136" spans="3:19" ht="14.5" customHeight="1" x14ac:dyDescent="0.2">
      <c r="C136" s="114" t="s">
        <v>128</v>
      </c>
      <c r="D136" s="95">
        <v>140320</v>
      </c>
      <c r="E136" s="348"/>
      <c r="F136" s="337"/>
      <c r="G136" s="337"/>
      <c r="H136" s="343"/>
      <c r="I136" s="344"/>
      <c r="J136" s="334"/>
      <c r="K136" s="331"/>
      <c r="L136" s="343"/>
      <c r="M136" s="344"/>
      <c r="N136" s="343"/>
      <c r="O136" s="344"/>
      <c r="P136" s="343"/>
      <c r="Q136" s="344"/>
      <c r="R136" s="112">
        <v>0.92610000000000003</v>
      </c>
      <c r="S136" s="350"/>
    </row>
    <row r="137" spans="3:19" ht="14.5" customHeight="1" x14ac:dyDescent="0.2">
      <c r="C137" s="114" t="s">
        <v>108</v>
      </c>
      <c r="D137" s="95">
        <v>86449</v>
      </c>
      <c r="E137" s="348"/>
      <c r="F137" s="337"/>
      <c r="G137" s="337"/>
      <c r="H137" s="343"/>
      <c r="I137" s="344"/>
      <c r="J137" s="334"/>
      <c r="K137" s="331"/>
      <c r="L137" s="343"/>
      <c r="M137" s="344"/>
      <c r="N137" s="343"/>
      <c r="O137" s="344"/>
      <c r="P137" s="343"/>
      <c r="Q137" s="344"/>
      <c r="R137" s="112">
        <v>0.97009999999999996</v>
      </c>
      <c r="S137" s="350"/>
    </row>
    <row r="138" spans="3:19" ht="14.5" customHeight="1" x14ac:dyDescent="0.2">
      <c r="C138" s="114" t="s">
        <v>135</v>
      </c>
      <c r="D138" s="95">
        <v>31345</v>
      </c>
      <c r="E138" s="348"/>
      <c r="F138" s="337"/>
      <c r="G138" s="337"/>
      <c r="H138" s="343"/>
      <c r="I138" s="344"/>
      <c r="J138" s="334"/>
      <c r="K138" s="331"/>
      <c r="L138" s="343"/>
      <c r="M138" s="344"/>
      <c r="N138" s="343"/>
      <c r="O138" s="344"/>
      <c r="P138" s="343"/>
      <c r="Q138" s="344"/>
      <c r="R138" s="112">
        <v>1.0181</v>
      </c>
      <c r="S138" s="350"/>
    </row>
    <row r="139" spans="3:19" ht="14.5" customHeight="1" x14ac:dyDescent="0.2">
      <c r="C139" s="114" t="s">
        <v>124</v>
      </c>
      <c r="D139" s="95">
        <v>44207</v>
      </c>
      <c r="E139" s="348"/>
      <c r="F139" s="337"/>
      <c r="G139" s="337"/>
      <c r="H139" s="343"/>
      <c r="I139" s="344"/>
      <c r="J139" s="334"/>
      <c r="K139" s="331"/>
      <c r="L139" s="343"/>
      <c r="M139" s="344"/>
      <c r="N139" s="343"/>
      <c r="O139" s="344"/>
      <c r="P139" s="343"/>
      <c r="Q139" s="344"/>
      <c r="R139" s="112">
        <v>0.98809999999999998</v>
      </c>
      <c r="S139" s="350"/>
    </row>
    <row r="140" spans="3:19" ht="14.5" customHeight="1" x14ac:dyDescent="0.2">
      <c r="C140" s="114" t="s">
        <v>145</v>
      </c>
      <c r="D140" s="95">
        <v>50566</v>
      </c>
      <c r="E140" s="348"/>
      <c r="F140" s="337"/>
      <c r="G140" s="337"/>
      <c r="H140" s="343"/>
      <c r="I140" s="344"/>
      <c r="J140" s="334"/>
      <c r="K140" s="331"/>
      <c r="L140" s="343"/>
      <c r="M140" s="344"/>
      <c r="N140" s="343"/>
      <c r="O140" s="344"/>
      <c r="P140" s="343"/>
      <c r="Q140" s="344"/>
      <c r="R140" s="112">
        <v>0.93030000000000002</v>
      </c>
      <c r="S140" s="350"/>
    </row>
    <row r="141" spans="3:19" ht="14.5" customHeight="1" x14ac:dyDescent="0.2">
      <c r="C141" s="114" t="s">
        <v>142</v>
      </c>
      <c r="D141" s="95">
        <v>18988</v>
      </c>
      <c r="E141" s="348"/>
      <c r="F141" s="337"/>
      <c r="G141" s="337"/>
      <c r="H141" s="343"/>
      <c r="I141" s="344"/>
      <c r="J141" s="334"/>
      <c r="K141" s="331"/>
      <c r="L141" s="343"/>
      <c r="M141" s="344"/>
      <c r="N141" s="343"/>
      <c r="O141" s="344"/>
      <c r="P141" s="343"/>
      <c r="Q141" s="344"/>
      <c r="R141" s="112">
        <v>1.0163</v>
      </c>
      <c r="S141" s="350"/>
    </row>
    <row r="142" spans="3:19" ht="14.5" customHeight="1" x14ac:dyDescent="0.2">
      <c r="C142" s="114" t="s">
        <v>103</v>
      </c>
      <c r="D142" s="95">
        <v>55961</v>
      </c>
      <c r="E142" s="348"/>
      <c r="F142" s="337"/>
      <c r="G142" s="337"/>
      <c r="H142" s="343"/>
      <c r="I142" s="344"/>
      <c r="J142" s="334"/>
      <c r="K142" s="331"/>
      <c r="L142" s="343"/>
      <c r="M142" s="344"/>
      <c r="N142" s="343"/>
      <c r="O142" s="344"/>
      <c r="P142" s="343"/>
      <c r="Q142" s="344"/>
      <c r="R142" s="112">
        <v>0.96399999999999997</v>
      </c>
      <c r="S142" s="350"/>
    </row>
    <row r="143" spans="3:19" ht="14.5" customHeight="1" x14ac:dyDescent="0.2">
      <c r="C143" s="114" t="s">
        <v>106</v>
      </c>
      <c r="D143" s="95">
        <v>48175</v>
      </c>
      <c r="E143" s="348"/>
      <c r="F143" s="337"/>
      <c r="G143" s="337"/>
      <c r="H143" s="343"/>
      <c r="I143" s="344"/>
      <c r="J143" s="334"/>
      <c r="K143" s="331"/>
      <c r="L143" s="343"/>
      <c r="M143" s="344"/>
      <c r="N143" s="343"/>
      <c r="O143" s="344"/>
      <c r="P143" s="343"/>
      <c r="Q143" s="344"/>
      <c r="R143" s="112">
        <v>0.97750000000000004</v>
      </c>
      <c r="S143" s="350"/>
    </row>
    <row r="144" spans="3:19" ht="14.5" customHeight="1" x14ac:dyDescent="0.2">
      <c r="C144" s="114" t="s">
        <v>107</v>
      </c>
      <c r="D144" s="95">
        <v>29511</v>
      </c>
      <c r="E144" s="348"/>
      <c r="F144" s="337"/>
      <c r="G144" s="337"/>
      <c r="H144" s="343"/>
      <c r="I144" s="344"/>
      <c r="J144" s="334"/>
      <c r="K144" s="331"/>
      <c r="L144" s="343"/>
      <c r="M144" s="344"/>
      <c r="N144" s="343"/>
      <c r="O144" s="344"/>
      <c r="P144" s="343"/>
      <c r="Q144" s="344"/>
      <c r="R144" s="112">
        <v>0.97299999999999998</v>
      </c>
      <c r="S144" s="350"/>
    </row>
    <row r="145" spans="3:19" ht="14.5" customHeight="1" x14ac:dyDescent="0.2">
      <c r="C145" s="114" t="s">
        <v>195</v>
      </c>
      <c r="D145" s="95">
        <v>22172</v>
      </c>
      <c r="E145" s="348"/>
      <c r="F145" s="337"/>
      <c r="G145" s="337"/>
      <c r="H145" s="343"/>
      <c r="I145" s="344"/>
      <c r="J145" s="334"/>
      <c r="K145" s="331"/>
      <c r="L145" s="343"/>
      <c r="M145" s="344"/>
      <c r="N145" s="343"/>
      <c r="O145" s="344"/>
      <c r="P145" s="343"/>
      <c r="Q145" s="344"/>
      <c r="R145" s="112">
        <v>1.0427999999999999</v>
      </c>
      <c r="S145" s="350"/>
    </row>
    <row r="146" spans="3:19" ht="14.5" customHeight="1" x14ac:dyDescent="0.2">
      <c r="C146" s="114" t="s">
        <v>143</v>
      </c>
      <c r="D146" s="95">
        <v>99607</v>
      </c>
      <c r="E146" s="348"/>
      <c r="F146" s="337"/>
      <c r="G146" s="337"/>
      <c r="H146" s="343"/>
      <c r="I146" s="344"/>
      <c r="J146" s="334"/>
      <c r="K146" s="331"/>
      <c r="L146" s="343"/>
      <c r="M146" s="344"/>
      <c r="N146" s="343"/>
      <c r="O146" s="344"/>
      <c r="P146" s="343"/>
      <c r="Q146" s="344"/>
      <c r="R146" s="112">
        <v>1.0175000000000001</v>
      </c>
      <c r="S146" s="350"/>
    </row>
    <row r="147" spans="3:19" x14ac:dyDescent="0.2">
      <c r="C147" s="114" t="s">
        <v>111</v>
      </c>
      <c r="D147" s="95">
        <v>62176</v>
      </c>
      <c r="E147" s="348"/>
      <c r="F147" s="337"/>
      <c r="G147" s="337"/>
      <c r="H147" s="343"/>
      <c r="I147" s="344"/>
      <c r="J147" s="334"/>
      <c r="K147" s="331"/>
      <c r="L147" s="343"/>
      <c r="M147" s="344"/>
      <c r="N147" s="343"/>
      <c r="O147" s="344"/>
      <c r="P147" s="343"/>
      <c r="Q147" s="344"/>
      <c r="R147" s="112">
        <v>0.99480000000000002</v>
      </c>
      <c r="S147" s="350"/>
    </row>
    <row r="148" spans="3:19" x14ac:dyDescent="0.2">
      <c r="C148" s="114" t="s">
        <v>123</v>
      </c>
      <c r="D148" s="95">
        <v>95969</v>
      </c>
      <c r="E148" s="348"/>
      <c r="F148" s="337"/>
      <c r="G148" s="337"/>
      <c r="H148" s="343"/>
      <c r="I148" s="344"/>
      <c r="J148" s="334"/>
      <c r="K148" s="331"/>
      <c r="L148" s="343"/>
      <c r="M148" s="344"/>
      <c r="N148" s="343"/>
      <c r="O148" s="344"/>
      <c r="P148" s="343"/>
      <c r="Q148" s="344"/>
      <c r="R148" s="112">
        <v>1.0049999999999999</v>
      </c>
      <c r="S148" s="350"/>
    </row>
    <row r="149" spans="3:19" x14ac:dyDescent="0.2">
      <c r="C149" s="114" t="s">
        <v>153</v>
      </c>
      <c r="D149" s="95">
        <v>64170</v>
      </c>
      <c r="E149" s="348"/>
      <c r="F149" s="337"/>
      <c r="G149" s="337"/>
      <c r="H149" s="343"/>
      <c r="I149" s="344"/>
      <c r="J149" s="334"/>
      <c r="K149" s="331"/>
      <c r="L149" s="343"/>
      <c r="M149" s="344"/>
      <c r="N149" s="343"/>
      <c r="O149" s="344"/>
      <c r="P149" s="343"/>
      <c r="Q149" s="344"/>
      <c r="R149" s="112">
        <v>1.0266</v>
      </c>
      <c r="S149" s="350"/>
    </row>
    <row r="150" spans="3:19" x14ac:dyDescent="0.2">
      <c r="C150" s="114" t="s">
        <v>134</v>
      </c>
      <c r="D150" s="95">
        <v>25784</v>
      </c>
      <c r="E150" s="348"/>
      <c r="F150" s="337"/>
      <c r="G150" s="337"/>
      <c r="H150" s="343"/>
      <c r="I150" s="344"/>
      <c r="J150" s="334"/>
      <c r="K150" s="331"/>
      <c r="L150" s="343"/>
      <c r="M150" s="344"/>
      <c r="N150" s="343"/>
      <c r="O150" s="344"/>
      <c r="P150" s="343"/>
      <c r="Q150" s="344"/>
      <c r="R150" s="112">
        <v>0.98970000000000002</v>
      </c>
      <c r="S150" s="350"/>
    </row>
    <row r="151" spans="3:19" x14ac:dyDescent="0.2">
      <c r="C151" s="114" t="s">
        <v>162</v>
      </c>
      <c r="D151" s="95">
        <v>30414</v>
      </c>
      <c r="E151" s="348"/>
      <c r="F151" s="337"/>
      <c r="G151" s="337"/>
      <c r="H151" s="343"/>
      <c r="I151" s="344"/>
      <c r="J151" s="341"/>
      <c r="K151" s="342"/>
      <c r="L151" s="356" t="s">
        <v>196</v>
      </c>
      <c r="M151" s="358">
        <v>359523</v>
      </c>
      <c r="N151" s="343"/>
      <c r="O151" s="344"/>
      <c r="P151" s="343"/>
      <c r="Q151" s="344"/>
      <c r="R151" s="112">
        <v>1.0022</v>
      </c>
      <c r="S151" s="350"/>
    </row>
    <row r="152" spans="3:19" x14ac:dyDescent="0.2">
      <c r="C152" s="114" t="s">
        <v>125</v>
      </c>
      <c r="D152" s="95">
        <v>18954</v>
      </c>
      <c r="E152" s="348"/>
      <c r="F152" s="337"/>
      <c r="G152" s="337"/>
      <c r="H152" s="343"/>
      <c r="I152" s="344"/>
      <c r="J152" s="343"/>
      <c r="K152" s="344"/>
      <c r="L152" s="356"/>
      <c r="M152" s="358"/>
      <c r="N152" s="343"/>
      <c r="O152" s="344"/>
      <c r="P152" s="343"/>
      <c r="Q152" s="344"/>
      <c r="R152" s="112">
        <v>0.90349999999999997</v>
      </c>
      <c r="S152" s="350"/>
    </row>
    <row r="153" spans="3:19" x14ac:dyDescent="0.2">
      <c r="C153" s="114" t="s">
        <v>152</v>
      </c>
      <c r="D153" s="95">
        <v>85093</v>
      </c>
      <c r="E153" s="348"/>
      <c r="F153" s="337"/>
      <c r="G153" s="337"/>
      <c r="H153" s="343"/>
      <c r="I153" s="344"/>
      <c r="J153" s="343"/>
      <c r="K153" s="344"/>
      <c r="L153" s="356"/>
      <c r="M153" s="358"/>
      <c r="N153" s="343"/>
      <c r="O153" s="344"/>
      <c r="P153" s="343"/>
      <c r="Q153" s="344"/>
      <c r="R153" s="112">
        <v>0.97550000000000003</v>
      </c>
      <c r="S153" s="350"/>
    </row>
    <row r="154" spans="3:19" x14ac:dyDescent="0.2">
      <c r="C154" s="114" t="s">
        <v>129</v>
      </c>
      <c r="D154" s="95">
        <v>35301</v>
      </c>
      <c r="E154" s="348"/>
      <c r="F154" s="337"/>
      <c r="G154" s="337"/>
      <c r="H154" s="343"/>
      <c r="I154" s="344"/>
      <c r="J154" s="343"/>
      <c r="K154" s="344"/>
      <c r="L154" s="356"/>
      <c r="M154" s="358"/>
      <c r="N154" s="343"/>
      <c r="O154" s="344"/>
      <c r="P154" s="343"/>
      <c r="Q154" s="344"/>
      <c r="R154" s="112">
        <v>0.95830000000000004</v>
      </c>
      <c r="S154" s="350"/>
    </row>
    <row r="155" spans="3:19" x14ac:dyDescent="0.2">
      <c r="C155" s="114" t="s">
        <v>130</v>
      </c>
      <c r="D155" s="95">
        <v>102003</v>
      </c>
      <c r="E155" s="348"/>
      <c r="F155" s="337"/>
      <c r="G155" s="337"/>
      <c r="H155" s="343"/>
      <c r="I155" s="344"/>
      <c r="J155" s="343"/>
      <c r="K155" s="344"/>
      <c r="L155" s="356"/>
      <c r="M155" s="358"/>
      <c r="N155" s="343"/>
      <c r="O155" s="344"/>
      <c r="P155" s="343"/>
      <c r="Q155" s="344"/>
      <c r="R155" s="112">
        <v>1.0085999999999999</v>
      </c>
      <c r="S155" s="350"/>
    </row>
    <row r="156" spans="3:19" x14ac:dyDescent="0.2">
      <c r="C156" s="114" t="s">
        <v>131</v>
      </c>
      <c r="D156" s="95">
        <v>48117</v>
      </c>
      <c r="E156" s="348"/>
      <c r="F156" s="337"/>
      <c r="G156" s="337"/>
      <c r="H156" s="343"/>
      <c r="I156" s="344"/>
      <c r="J156" s="343"/>
      <c r="K156" s="344"/>
      <c r="L156" s="356"/>
      <c r="M156" s="358"/>
      <c r="N156" s="343"/>
      <c r="O156" s="344"/>
      <c r="P156" s="343"/>
      <c r="Q156" s="344"/>
      <c r="R156" s="112">
        <v>0.98319999999999996</v>
      </c>
      <c r="S156" s="350"/>
    </row>
    <row r="157" spans="3:19" x14ac:dyDescent="0.2">
      <c r="C157" s="114" t="s">
        <v>147</v>
      </c>
      <c r="D157" s="95">
        <v>62861</v>
      </c>
      <c r="E157" s="348"/>
      <c r="F157" s="337"/>
      <c r="G157" s="337"/>
      <c r="H157" s="343"/>
      <c r="I157" s="344"/>
      <c r="J157" s="343"/>
      <c r="K157" s="344"/>
      <c r="L157" s="356"/>
      <c r="M157" s="358"/>
      <c r="N157" s="343"/>
      <c r="O157" s="344"/>
      <c r="P157" s="343"/>
      <c r="Q157" s="344"/>
      <c r="R157" s="112">
        <v>1.038</v>
      </c>
      <c r="S157" s="350"/>
    </row>
    <row r="158" spans="3:19" x14ac:dyDescent="0.2">
      <c r="C158" s="114" t="s">
        <v>122</v>
      </c>
      <c r="D158" s="95">
        <v>241221</v>
      </c>
      <c r="E158" s="348"/>
      <c r="F158" s="337"/>
      <c r="G158" s="337"/>
      <c r="H158" s="343"/>
      <c r="I158" s="344"/>
      <c r="J158" s="343"/>
      <c r="K158" s="344"/>
      <c r="L158" s="356"/>
      <c r="M158" s="358"/>
      <c r="N158" s="343"/>
      <c r="O158" s="344"/>
      <c r="P158" s="343"/>
      <c r="Q158" s="344"/>
      <c r="R158" s="112">
        <v>1.0071000000000001</v>
      </c>
      <c r="S158" s="350"/>
    </row>
    <row r="159" spans="3:19" x14ac:dyDescent="0.2">
      <c r="C159" s="114" t="s">
        <v>168</v>
      </c>
      <c r="D159" s="95">
        <v>52041</v>
      </c>
      <c r="E159" s="348"/>
      <c r="F159" s="337"/>
      <c r="G159" s="337"/>
      <c r="H159" s="343"/>
      <c r="I159" s="344"/>
      <c r="J159" s="343"/>
      <c r="K159" s="344"/>
      <c r="L159" s="356"/>
      <c r="M159" s="358"/>
      <c r="N159" s="343"/>
      <c r="O159" s="344"/>
      <c r="P159" s="343"/>
      <c r="Q159" s="344"/>
      <c r="R159" s="112">
        <v>0.98480000000000001</v>
      </c>
      <c r="S159" s="350"/>
    </row>
    <row r="160" spans="3:19" x14ac:dyDescent="0.2">
      <c r="C160" s="114" t="s">
        <v>97</v>
      </c>
      <c r="D160" s="95">
        <v>130489</v>
      </c>
      <c r="E160" s="348"/>
      <c r="F160" s="337"/>
      <c r="G160" s="337"/>
      <c r="H160" s="343"/>
      <c r="I160" s="344"/>
      <c r="J160" s="343"/>
      <c r="K160" s="344"/>
      <c r="L160" s="356"/>
      <c r="M160" s="358"/>
      <c r="N160" s="343"/>
      <c r="O160" s="344"/>
      <c r="P160" s="343"/>
      <c r="Q160" s="344"/>
      <c r="R160" s="112">
        <v>1.0097</v>
      </c>
      <c r="S160" s="350"/>
    </row>
    <row r="161" spans="3:19" x14ac:dyDescent="0.2">
      <c r="C161" s="114" t="s">
        <v>105</v>
      </c>
      <c r="D161" s="95">
        <v>49354</v>
      </c>
      <c r="E161" s="348"/>
      <c r="F161" s="337"/>
      <c r="G161" s="337"/>
      <c r="H161" s="343"/>
      <c r="I161" s="344"/>
      <c r="J161" s="343"/>
      <c r="K161" s="344"/>
      <c r="L161" s="356"/>
      <c r="M161" s="358"/>
      <c r="N161" s="343"/>
      <c r="O161" s="344"/>
      <c r="P161" s="343"/>
      <c r="Q161" s="344"/>
      <c r="R161" s="112">
        <v>0.95240000000000002</v>
      </c>
      <c r="S161" s="350"/>
    </row>
    <row r="162" spans="3:19" x14ac:dyDescent="0.2">
      <c r="C162" s="114" t="s">
        <v>110</v>
      </c>
      <c r="D162" s="95">
        <v>20575</v>
      </c>
      <c r="E162" s="348"/>
      <c r="F162" s="337"/>
      <c r="G162" s="337"/>
      <c r="H162" s="343"/>
      <c r="I162" s="344"/>
      <c r="J162" s="343"/>
      <c r="K162" s="344"/>
      <c r="L162" s="356"/>
      <c r="M162" s="358"/>
      <c r="N162" s="343"/>
      <c r="O162" s="344"/>
      <c r="P162" s="343"/>
      <c r="Q162" s="344"/>
      <c r="R162" s="113">
        <v>0.98360000000000003</v>
      </c>
      <c r="S162" s="350"/>
    </row>
    <row r="163" spans="3:19" x14ac:dyDescent="0.2">
      <c r="C163" s="114" t="s">
        <v>127</v>
      </c>
      <c r="D163" s="95">
        <v>144240</v>
      </c>
      <c r="E163" s="348"/>
      <c r="F163" s="337"/>
      <c r="G163" s="337"/>
      <c r="H163" s="343"/>
      <c r="I163" s="344"/>
      <c r="J163" s="343"/>
      <c r="K163" s="344"/>
      <c r="L163" s="356"/>
      <c r="M163" s="358"/>
      <c r="N163" s="343"/>
      <c r="O163" s="344"/>
      <c r="P163" s="343"/>
      <c r="Q163" s="344"/>
      <c r="R163" s="112">
        <v>1.0178</v>
      </c>
      <c r="S163" s="350"/>
    </row>
    <row r="164" spans="3:19" x14ac:dyDescent="0.2">
      <c r="C164" s="114" t="s">
        <v>133</v>
      </c>
      <c r="D164" s="95">
        <v>55454</v>
      </c>
      <c r="E164" s="348"/>
      <c r="F164" s="337"/>
      <c r="G164" s="337"/>
      <c r="H164" s="343"/>
      <c r="I164" s="344"/>
      <c r="J164" s="343"/>
      <c r="K164" s="344"/>
      <c r="L164" s="356"/>
      <c r="M164" s="358"/>
      <c r="N164" s="343"/>
      <c r="O164" s="344"/>
      <c r="P164" s="343"/>
      <c r="Q164" s="344"/>
      <c r="R164" s="112">
        <v>0.99429999999999996</v>
      </c>
      <c r="S164" s="350"/>
    </row>
    <row r="165" spans="3:19" x14ac:dyDescent="0.2">
      <c r="C165" s="114" t="s">
        <v>141</v>
      </c>
      <c r="D165" s="95">
        <v>71387</v>
      </c>
      <c r="E165" s="348"/>
      <c r="F165" s="337"/>
      <c r="G165" s="337"/>
      <c r="H165" s="343"/>
      <c r="I165" s="344"/>
      <c r="J165" s="343"/>
      <c r="K165" s="344"/>
      <c r="L165" s="356"/>
      <c r="M165" s="358"/>
      <c r="N165" s="343"/>
      <c r="O165" s="344"/>
      <c r="P165" s="343"/>
      <c r="Q165" s="344"/>
      <c r="R165" s="112">
        <v>0.95779999999999998</v>
      </c>
      <c r="S165" s="350"/>
    </row>
    <row r="166" spans="3:19" x14ac:dyDescent="0.2">
      <c r="C166" s="114" t="s">
        <v>169</v>
      </c>
      <c r="D166" s="95">
        <v>69421</v>
      </c>
      <c r="E166" s="348"/>
      <c r="F166" s="337"/>
      <c r="G166" s="337"/>
      <c r="H166" s="343"/>
      <c r="I166" s="344"/>
      <c r="J166" s="343"/>
      <c r="K166" s="344"/>
      <c r="L166" s="356"/>
      <c r="M166" s="358"/>
      <c r="N166" s="343"/>
      <c r="O166" s="344"/>
      <c r="P166" s="343"/>
      <c r="Q166" s="344"/>
      <c r="R166" s="112">
        <v>0.97189999999999999</v>
      </c>
      <c r="S166" s="350"/>
    </row>
    <row r="167" spans="3:19" x14ac:dyDescent="0.2">
      <c r="C167" s="114" t="s">
        <v>155</v>
      </c>
      <c r="D167" s="95">
        <v>199406</v>
      </c>
      <c r="E167" s="348"/>
      <c r="F167" s="337"/>
      <c r="G167" s="337"/>
      <c r="H167" s="343"/>
      <c r="I167" s="344"/>
      <c r="J167" s="343"/>
      <c r="K167" s="344"/>
      <c r="L167" s="356"/>
      <c r="M167" s="358"/>
      <c r="N167" s="343"/>
      <c r="O167" s="344"/>
      <c r="P167" s="343"/>
      <c r="Q167" s="344"/>
      <c r="R167" s="112">
        <v>1.0235000000000001</v>
      </c>
      <c r="S167" s="350"/>
    </row>
    <row r="168" spans="3:19" x14ac:dyDescent="0.2">
      <c r="C168" s="114" t="s">
        <v>120</v>
      </c>
      <c r="D168" s="95">
        <v>94297</v>
      </c>
      <c r="E168" s="348"/>
      <c r="F168" s="337"/>
      <c r="G168" s="337"/>
      <c r="H168" s="343"/>
      <c r="I168" s="344"/>
      <c r="J168" s="343"/>
      <c r="K168" s="344"/>
      <c r="L168" s="356"/>
      <c r="M168" s="358"/>
      <c r="N168" s="343"/>
      <c r="O168" s="344"/>
      <c r="P168" s="343"/>
      <c r="Q168" s="344"/>
      <c r="R168" s="112">
        <v>0.99919999999999998</v>
      </c>
      <c r="S168" s="350"/>
    </row>
    <row r="169" spans="3:19" x14ac:dyDescent="0.2">
      <c r="C169" s="114" t="s">
        <v>144</v>
      </c>
      <c r="D169" s="95">
        <v>139439</v>
      </c>
      <c r="E169" s="348"/>
      <c r="F169" s="337"/>
      <c r="G169" s="337"/>
      <c r="H169" s="343"/>
      <c r="I169" s="344"/>
      <c r="J169" s="343"/>
      <c r="K169" s="344"/>
      <c r="L169" s="356"/>
      <c r="M169" s="358"/>
      <c r="N169" s="343"/>
      <c r="O169" s="344"/>
      <c r="P169" s="343"/>
      <c r="Q169" s="344"/>
      <c r="R169" s="112">
        <v>0.96009999999999995</v>
      </c>
      <c r="S169" s="350"/>
    </row>
    <row r="170" spans="3:19" x14ac:dyDescent="0.2">
      <c r="C170" s="114" t="s">
        <v>126</v>
      </c>
      <c r="D170" s="95">
        <v>23192</v>
      </c>
      <c r="E170" s="348"/>
      <c r="F170" s="337"/>
      <c r="G170" s="337"/>
      <c r="H170" s="343"/>
      <c r="I170" s="344"/>
      <c r="J170" s="343"/>
      <c r="K170" s="344"/>
      <c r="L170" s="356"/>
      <c r="M170" s="358"/>
      <c r="N170" s="343"/>
      <c r="O170" s="344"/>
      <c r="P170" s="343"/>
      <c r="Q170" s="344"/>
      <c r="R170" s="112">
        <v>0.97060000000000002</v>
      </c>
      <c r="S170" s="350"/>
    </row>
    <row r="171" spans="3:19" x14ac:dyDescent="0.2">
      <c r="C171" s="114" t="s">
        <v>113</v>
      </c>
      <c r="D171" s="95">
        <v>28784</v>
      </c>
      <c r="E171" s="348"/>
      <c r="F171" s="337"/>
      <c r="G171" s="337"/>
      <c r="H171" s="343"/>
      <c r="I171" s="344"/>
      <c r="J171" s="343"/>
      <c r="K171" s="344"/>
      <c r="L171" s="356"/>
      <c r="M171" s="358"/>
      <c r="N171" s="343"/>
      <c r="O171" s="344"/>
      <c r="P171" s="343"/>
      <c r="Q171" s="344"/>
      <c r="R171" s="112">
        <v>0.97130000000000005</v>
      </c>
      <c r="S171" s="350"/>
    </row>
    <row r="172" spans="3:19" x14ac:dyDescent="0.2">
      <c r="C172" s="114" t="s">
        <v>137</v>
      </c>
      <c r="D172" s="95">
        <v>7287</v>
      </c>
      <c r="E172" s="348"/>
      <c r="F172" s="337"/>
      <c r="G172" s="337"/>
      <c r="H172" s="343"/>
      <c r="I172" s="344"/>
      <c r="J172" s="343"/>
      <c r="K172" s="344"/>
      <c r="L172" s="356"/>
      <c r="M172" s="358"/>
      <c r="N172" s="343"/>
      <c r="O172" s="344"/>
      <c r="P172" s="343"/>
      <c r="Q172" s="344"/>
      <c r="R172" s="112">
        <v>0.97009999999999996</v>
      </c>
      <c r="S172" s="350"/>
    </row>
    <row r="173" spans="3:19" x14ac:dyDescent="0.2">
      <c r="C173" s="114" t="s">
        <v>150</v>
      </c>
      <c r="D173" s="95">
        <v>271540</v>
      </c>
      <c r="E173" s="348"/>
      <c r="F173" s="337"/>
      <c r="G173" s="337"/>
      <c r="H173" s="343"/>
      <c r="I173" s="344"/>
      <c r="J173" s="343"/>
      <c r="K173" s="344"/>
      <c r="L173" s="356"/>
      <c r="M173" s="358"/>
      <c r="N173" s="343"/>
      <c r="O173" s="344"/>
      <c r="P173" s="343"/>
      <c r="Q173" s="344"/>
      <c r="R173" s="112">
        <v>0.93420000000000003</v>
      </c>
      <c r="S173" s="350"/>
    </row>
    <row r="174" spans="3:19" x14ac:dyDescent="0.2">
      <c r="C174" s="114" t="s">
        <v>156</v>
      </c>
      <c r="D174" s="95">
        <v>50111</v>
      </c>
      <c r="E174" s="348"/>
      <c r="F174" s="337"/>
      <c r="G174" s="337"/>
      <c r="H174" s="343"/>
      <c r="I174" s="344"/>
      <c r="J174" s="343"/>
      <c r="K174" s="344"/>
      <c r="L174" s="356"/>
      <c r="M174" s="358"/>
      <c r="N174" s="343"/>
      <c r="O174" s="344"/>
      <c r="P174" s="343"/>
      <c r="Q174" s="344"/>
      <c r="R174" s="112">
        <v>0.93979999999999997</v>
      </c>
      <c r="S174" s="350"/>
    </row>
    <row r="175" spans="3:19" x14ac:dyDescent="0.2">
      <c r="C175" s="114" t="s">
        <v>101</v>
      </c>
      <c r="D175" s="95">
        <v>79913</v>
      </c>
      <c r="E175" s="348"/>
      <c r="F175" s="337"/>
      <c r="G175" s="337"/>
      <c r="H175" s="343"/>
      <c r="I175" s="344"/>
      <c r="J175" s="343"/>
      <c r="K175" s="344"/>
      <c r="L175" s="356"/>
      <c r="M175" s="358"/>
      <c r="N175" s="343"/>
      <c r="O175" s="344"/>
      <c r="P175" s="343"/>
      <c r="Q175" s="344"/>
      <c r="R175" s="112">
        <v>0.97099999999999997</v>
      </c>
      <c r="S175" s="350"/>
    </row>
    <row r="176" spans="3:19" x14ac:dyDescent="0.2">
      <c r="C176" s="114" t="s">
        <v>102</v>
      </c>
      <c r="D176" s="95">
        <v>18658</v>
      </c>
      <c r="E176" s="348"/>
      <c r="F176" s="337"/>
      <c r="G176" s="337"/>
      <c r="H176" s="343"/>
      <c r="I176" s="344"/>
      <c r="J176" s="343"/>
      <c r="K176" s="344"/>
      <c r="L176" s="356"/>
      <c r="M176" s="358"/>
      <c r="N176" s="343"/>
      <c r="O176" s="344"/>
      <c r="P176" s="343"/>
      <c r="Q176" s="344"/>
      <c r="R176" s="112">
        <v>0.99209999999999998</v>
      </c>
      <c r="S176" s="350"/>
    </row>
    <row r="177" spans="3:19" x14ac:dyDescent="0.2">
      <c r="C177" s="114" t="s">
        <v>158</v>
      </c>
      <c r="D177" s="95">
        <v>15737</v>
      </c>
      <c r="E177" s="348"/>
      <c r="F177" s="337"/>
      <c r="G177" s="337"/>
      <c r="H177" s="343"/>
      <c r="I177" s="344"/>
      <c r="J177" s="343"/>
      <c r="K177" s="344"/>
      <c r="L177" s="357"/>
      <c r="M177" s="359"/>
      <c r="N177" s="343"/>
      <c r="O177" s="344"/>
      <c r="P177" s="343"/>
      <c r="Q177" s="344"/>
      <c r="R177" s="112">
        <v>1.0068999999999999</v>
      </c>
      <c r="S177" s="350"/>
    </row>
    <row r="178" spans="3:19" ht="38.25" customHeight="1" x14ac:dyDescent="0.2">
      <c r="C178" s="3" t="s">
        <v>66</v>
      </c>
      <c r="D178" s="10"/>
      <c r="E178" s="11"/>
      <c r="F178" s="8"/>
      <c r="G178" s="8"/>
      <c r="H178" s="343"/>
      <c r="I178" s="344"/>
      <c r="J178" s="343"/>
      <c r="K178" s="344"/>
      <c r="L178" s="27"/>
      <c r="M178" s="2"/>
      <c r="N178" s="26" t="s">
        <v>193</v>
      </c>
      <c r="O178" s="26">
        <v>5048</v>
      </c>
      <c r="P178" s="343"/>
      <c r="Q178" s="344"/>
      <c r="R178" s="115"/>
      <c r="S178" s="351"/>
    </row>
    <row r="183" spans="3:19" ht="150" x14ac:dyDescent="0.2">
      <c r="C183" s="12" t="s">
        <v>75</v>
      </c>
      <c r="D183" s="13" t="s">
        <v>76</v>
      </c>
    </row>
    <row r="184" spans="3:19" ht="48" x14ac:dyDescent="0.2">
      <c r="C184" s="26" t="s">
        <v>77</v>
      </c>
      <c r="D184" s="27" t="s">
        <v>23</v>
      </c>
    </row>
    <row r="185" spans="3:19" x14ac:dyDescent="0.2">
      <c r="C185" s="2"/>
      <c r="D185" s="2"/>
    </row>
    <row r="186" spans="3:19" x14ac:dyDescent="0.2">
      <c r="C186" s="2"/>
      <c r="D186" s="2"/>
    </row>
    <row r="187" spans="3:19" x14ac:dyDescent="0.2">
      <c r="C187" s="2"/>
      <c r="D187" s="2"/>
    </row>
    <row r="188" spans="3:19" x14ac:dyDescent="0.2">
      <c r="C188" s="2"/>
      <c r="D188" s="2"/>
    </row>
    <row r="189" spans="3:19" x14ac:dyDescent="0.2">
      <c r="C189" s="2"/>
      <c r="D189" s="2"/>
    </row>
    <row r="190" spans="3:19" x14ac:dyDescent="0.2">
      <c r="C190" s="2"/>
      <c r="D190" s="2"/>
    </row>
    <row r="191" spans="3:19" x14ac:dyDescent="0.2">
      <c r="C191" s="2"/>
      <c r="D191" s="2"/>
    </row>
    <row r="192" spans="3:19" x14ac:dyDescent="0.2">
      <c r="C192" s="2"/>
      <c r="D192" s="2"/>
    </row>
    <row r="193" spans="3:4" x14ac:dyDescent="0.2">
      <c r="C193" s="2"/>
      <c r="D193" s="2"/>
    </row>
    <row r="194" spans="3:4" x14ac:dyDescent="0.2">
      <c r="C194" s="2"/>
      <c r="D194" s="2"/>
    </row>
  </sheetData>
  <mergeCells count="44">
    <mergeCell ref="J106:J150"/>
    <mergeCell ref="K106:K150"/>
    <mergeCell ref="J151:K178"/>
    <mergeCell ref="L106:M150"/>
    <mergeCell ref="L151:L177"/>
    <mergeCell ref="M151:M177"/>
    <mergeCell ref="S106:S178"/>
    <mergeCell ref="N106:O177"/>
    <mergeCell ref="P106:Q178"/>
    <mergeCell ref="R82:R99"/>
    <mergeCell ref="D103:S103"/>
    <mergeCell ref="H104:I104"/>
    <mergeCell ref="J104:K104"/>
    <mergeCell ref="L104:M104"/>
    <mergeCell ref="N104:O104"/>
    <mergeCell ref="P104:Q104"/>
    <mergeCell ref="J82:K99"/>
    <mergeCell ref="N10:O99"/>
    <mergeCell ref="P10:Q100"/>
    <mergeCell ref="L10:M85"/>
    <mergeCell ref="E10:E81"/>
    <mergeCell ref="F10:F81"/>
    <mergeCell ref="H10:I81"/>
    <mergeCell ref="H86:I99"/>
    <mergeCell ref="E106:E177"/>
    <mergeCell ref="F106:F177"/>
    <mergeCell ref="G106:G177"/>
    <mergeCell ref="H106:I178"/>
    <mergeCell ref="C3:C4"/>
    <mergeCell ref="D3:D4"/>
    <mergeCell ref="S10:S100"/>
    <mergeCell ref="D7:S7"/>
    <mergeCell ref="J8:K8"/>
    <mergeCell ref="L8:M8"/>
    <mergeCell ref="N8:O8"/>
    <mergeCell ref="P8:Q8"/>
    <mergeCell ref="H8:I8"/>
    <mergeCell ref="I82:I85"/>
    <mergeCell ref="L86:L99"/>
    <mergeCell ref="M86:M99"/>
    <mergeCell ref="J10:J81"/>
    <mergeCell ref="K10:K81"/>
    <mergeCell ref="G10:G81"/>
    <mergeCell ref="H82:H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F308-59A9-4312-8883-FD775C16054B}">
  <dimension ref="A1:U48"/>
  <sheetViews>
    <sheetView topLeftCell="A10" zoomScale="76" zoomScaleNormal="76" workbookViewId="0">
      <selection activeCell="M24" sqref="M24:M28"/>
    </sheetView>
  </sheetViews>
  <sheetFormatPr baseColWidth="10" defaultColWidth="8.6640625" defaultRowHeight="15" x14ac:dyDescent="0.2"/>
  <cols>
    <col min="1" max="1" width="23.1640625" customWidth="1"/>
    <col min="3" max="3" width="30.5" customWidth="1"/>
    <col min="4" max="4" width="26.1640625" customWidth="1"/>
    <col min="5" max="9" width="19" customWidth="1"/>
    <col min="10" max="10" width="47.6640625" customWidth="1"/>
    <col min="11" max="11" width="19" customWidth="1"/>
    <col min="12" max="12" width="24.83203125" customWidth="1"/>
    <col min="13" max="13" width="25.1640625" customWidth="1"/>
    <col min="14" max="14" width="18" customWidth="1"/>
    <col min="15" max="15" width="25.83203125" customWidth="1"/>
    <col min="16" max="16" width="20.5" customWidth="1"/>
    <col min="17" max="17" width="20.1640625" customWidth="1"/>
    <col min="18" max="18" width="29.5" customWidth="1"/>
    <col min="19" max="19" width="16.6640625" customWidth="1"/>
    <col min="20" max="20" width="15.5" customWidth="1"/>
  </cols>
  <sheetData>
    <row r="1" spans="1:21" ht="16" thickBot="1" x14ac:dyDescent="0.25"/>
    <row r="2" spans="1:21" ht="56" x14ac:dyDescent="0.2">
      <c r="A2" s="1" t="s">
        <v>0</v>
      </c>
      <c r="C2" s="6" t="s">
        <v>1</v>
      </c>
      <c r="D2" s="6" t="s">
        <v>2</v>
      </c>
      <c r="E2" s="6" t="s">
        <v>3</v>
      </c>
      <c r="F2" s="6" t="s">
        <v>4</v>
      </c>
      <c r="G2" s="6" t="s">
        <v>5</v>
      </c>
      <c r="H2" s="6" t="s">
        <v>6</v>
      </c>
      <c r="I2" s="6" t="s">
        <v>7</v>
      </c>
      <c r="J2" s="6" t="s">
        <v>8</v>
      </c>
      <c r="K2" s="6" t="s">
        <v>9</v>
      </c>
      <c r="L2" s="6" t="s">
        <v>10</v>
      </c>
      <c r="M2" s="6" t="s">
        <v>11</v>
      </c>
      <c r="N2" s="5" t="s">
        <v>12</v>
      </c>
      <c r="O2" s="5" t="s">
        <v>13</v>
      </c>
    </row>
    <row r="3" spans="1:21" ht="112" x14ac:dyDescent="0.2">
      <c r="C3" s="360" t="s">
        <v>197</v>
      </c>
      <c r="D3" s="319">
        <v>2020</v>
      </c>
      <c r="E3" s="15" t="s">
        <v>15</v>
      </c>
      <c r="F3" s="14" t="s">
        <v>198</v>
      </c>
      <c r="G3" s="15" t="s">
        <v>17</v>
      </c>
      <c r="H3" s="163" t="s">
        <v>199</v>
      </c>
      <c r="I3" s="163" t="s">
        <v>200</v>
      </c>
      <c r="J3" s="14" t="s">
        <v>201</v>
      </c>
      <c r="K3" s="212">
        <v>1332212</v>
      </c>
      <c r="L3" s="20" t="s">
        <v>202</v>
      </c>
      <c r="M3" s="51" t="s">
        <v>203</v>
      </c>
      <c r="N3" s="110" t="s">
        <v>204</v>
      </c>
      <c r="O3" s="134" t="s">
        <v>205</v>
      </c>
    </row>
    <row r="4" spans="1:21" ht="98" x14ac:dyDescent="0.2">
      <c r="C4" s="360"/>
      <c r="D4" s="319"/>
      <c r="E4" s="15" t="s">
        <v>25</v>
      </c>
      <c r="F4" s="17" t="s">
        <v>206</v>
      </c>
      <c r="G4" s="15" t="s">
        <v>17</v>
      </c>
      <c r="H4" s="163" t="s">
        <v>207</v>
      </c>
      <c r="I4" s="163" t="s">
        <v>200</v>
      </c>
      <c r="J4" s="14" t="s">
        <v>208</v>
      </c>
      <c r="K4" s="212">
        <v>1117302</v>
      </c>
      <c r="L4" s="20" t="s">
        <v>209</v>
      </c>
      <c r="M4" s="51" t="s">
        <v>210</v>
      </c>
      <c r="N4" s="110" t="s">
        <v>204</v>
      </c>
      <c r="O4" s="134" t="s">
        <v>205</v>
      </c>
    </row>
    <row r="7" spans="1:21" x14ac:dyDescent="0.2">
      <c r="D7" s="323" t="s">
        <v>31</v>
      </c>
      <c r="E7" s="323"/>
      <c r="F7" s="323"/>
      <c r="G7" s="323"/>
      <c r="H7" s="323"/>
      <c r="I7" s="323"/>
      <c r="J7" s="323"/>
      <c r="K7" s="323"/>
      <c r="L7" s="323"/>
      <c r="M7" s="323"/>
      <c r="N7" s="323"/>
      <c r="O7" s="323"/>
      <c r="P7" s="323"/>
      <c r="Q7" s="323"/>
      <c r="R7" s="323"/>
      <c r="S7" s="323"/>
    </row>
    <row r="8" spans="1:21" ht="43" x14ac:dyDescent="0.2">
      <c r="A8" s="1" t="s">
        <v>32</v>
      </c>
      <c r="C8" s="4" t="s">
        <v>33</v>
      </c>
      <c r="D8" s="4" t="s">
        <v>9</v>
      </c>
      <c r="E8" s="4" t="s">
        <v>34</v>
      </c>
      <c r="F8" s="4" t="s">
        <v>35</v>
      </c>
      <c r="G8" s="4" t="s">
        <v>36</v>
      </c>
      <c r="H8" s="324" t="s">
        <v>12</v>
      </c>
      <c r="I8" s="325"/>
      <c r="J8" s="324" t="s">
        <v>37</v>
      </c>
      <c r="K8" s="325"/>
      <c r="L8" s="324" t="s">
        <v>38</v>
      </c>
      <c r="M8" s="325"/>
      <c r="N8" s="324" t="s">
        <v>211</v>
      </c>
      <c r="O8" s="325"/>
      <c r="P8" s="326" t="s">
        <v>212</v>
      </c>
      <c r="Q8" s="327"/>
      <c r="R8" s="4" t="s">
        <v>94</v>
      </c>
      <c r="S8" s="4" t="s">
        <v>95</v>
      </c>
    </row>
    <row r="9" spans="1:21" x14ac:dyDescent="0.2">
      <c r="A9" s="1"/>
      <c r="C9" s="8"/>
      <c r="D9" s="8"/>
      <c r="E9" s="8"/>
      <c r="F9" s="8"/>
      <c r="G9" s="8"/>
      <c r="H9" s="7" t="s">
        <v>44</v>
      </c>
      <c r="I9" s="9" t="s">
        <v>45</v>
      </c>
      <c r="J9" s="69" t="s">
        <v>44</v>
      </c>
      <c r="K9" s="168" t="s">
        <v>45</v>
      </c>
      <c r="L9" s="7" t="s">
        <v>44</v>
      </c>
      <c r="M9" s="9" t="s">
        <v>45</v>
      </c>
      <c r="N9" s="7" t="s">
        <v>44</v>
      </c>
      <c r="O9" s="9" t="s">
        <v>45</v>
      </c>
      <c r="P9" s="7" t="s">
        <v>44</v>
      </c>
      <c r="Q9" s="9" t="s">
        <v>45</v>
      </c>
      <c r="R9" s="4"/>
      <c r="S9" s="61"/>
    </row>
    <row r="10" spans="1:21" x14ac:dyDescent="0.2">
      <c r="C10" s="71" t="s">
        <v>213</v>
      </c>
      <c r="D10" s="74">
        <v>484346</v>
      </c>
      <c r="E10" s="366" t="s">
        <v>198</v>
      </c>
      <c r="F10" s="336" t="s">
        <v>48</v>
      </c>
      <c r="G10" s="336" t="s">
        <v>199</v>
      </c>
      <c r="H10" s="363"/>
      <c r="I10" s="363"/>
      <c r="J10" s="362"/>
      <c r="K10" s="362"/>
      <c r="L10" s="385" t="s">
        <v>214</v>
      </c>
      <c r="M10" s="54">
        <v>71375</v>
      </c>
      <c r="N10" s="362"/>
      <c r="O10" s="362"/>
      <c r="P10" s="362"/>
      <c r="Q10" s="362"/>
      <c r="R10" s="55">
        <v>0.95</v>
      </c>
      <c r="S10" s="361" t="s">
        <v>215</v>
      </c>
      <c r="U10" s="65"/>
    </row>
    <row r="11" spans="1:21" x14ac:dyDescent="0.2">
      <c r="C11" s="71" t="s">
        <v>216</v>
      </c>
      <c r="D11" s="74">
        <v>256636</v>
      </c>
      <c r="E11" s="367"/>
      <c r="F11" s="337"/>
      <c r="G11" s="337"/>
      <c r="H11" s="364"/>
      <c r="I11" s="364"/>
      <c r="J11" s="362"/>
      <c r="K11" s="362"/>
      <c r="L11" s="386"/>
      <c r="M11" s="54">
        <v>69083</v>
      </c>
      <c r="N11" s="362"/>
      <c r="O11" s="362"/>
      <c r="P11" s="362"/>
      <c r="Q11" s="362"/>
      <c r="R11" s="55">
        <v>0.92</v>
      </c>
      <c r="S11" s="361"/>
    </row>
    <row r="12" spans="1:21" x14ac:dyDescent="0.2">
      <c r="C12" s="71" t="s">
        <v>217</v>
      </c>
      <c r="D12" s="74">
        <v>165863</v>
      </c>
      <c r="E12" s="367"/>
      <c r="F12" s="337"/>
      <c r="G12" s="337"/>
      <c r="H12" s="364"/>
      <c r="I12" s="364"/>
      <c r="J12" s="362"/>
      <c r="K12" s="362"/>
      <c r="L12" s="386"/>
      <c r="M12" s="54">
        <v>53815</v>
      </c>
      <c r="N12" s="362"/>
      <c r="O12" s="362"/>
      <c r="P12" s="362"/>
      <c r="Q12" s="362"/>
      <c r="R12" s="55">
        <v>0.98</v>
      </c>
      <c r="S12" s="361"/>
    </row>
    <row r="13" spans="1:21" x14ac:dyDescent="0.2">
      <c r="C13" s="71" t="s">
        <v>218</v>
      </c>
      <c r="D13" s="74">
        <v>347200</v>
      </c>
      <c r="E13" s="367"/>
      <c r="F13" s="337"/>
      <c r="G13" s="337"/>
      <c r="H13" s="364"/>
      <c r="I13" s="364"/>
      <c r="J13" s="362"/>
      <c r="K13" s="362"/>
      <c r="L13" s="387"/>
      <c r="M13" s="54">
        <v>104856</v>
      </c>
      <c r="N13" s="362"/>
      <c r="O13" s="362"/>
      <c r="P13" s="362"/>
      <c r="Q13" s="362"/>
      <c r="R13" s="55">
        <v>0.94</v>
      </c>
      <c r="S13" s="361"/>
    </row>
    <row r="14" spans="1:21" ht="66" customHeight="1" x14ac:dyDescent="0.2">
      <c r="C14" s="71" t="s">
        <v>219</v>
      </c>
      <c r="D14" s="73">
        <v>216942</v>
      </c>
      <c r="E14" s="367"/>
      <c r="F14" s="337"/>
      <c r="G14" s="337"/>
      <c r="H14" s="364"/>
      <c r="I14" s="364"/>
      <c r="J14" s="392" t="s">
        <v>214</v>
      </c>
      <c r="K14" s="75">
        <v>65099</v>
      </c>
      <c r="L14" s="362"/>
      <c r="M14" s="362"/>
      <c r="N14" s="362"/>
      <c r="O14" s="362"/>
      <c r="P14" s="362"/>
      <c r="Q14" s="362"/>
      <c r="R14" s="56">
        <v>0.98</v>
      </c>
      <c r="S14" s="361"/>
    </row>
    <row r="15" spans="1:21" ht="13.25" customHeight="1" x14ac:dyDescent="0.2">
      <c r="C15" s="71" t="s">
        <v>220</v>
      </c>
      <c r="D15" s="73">
        <v>443440</v>
      </c>
      <c r="E15" s="367"/>
      <c r="F15" s="337"/>
      <c r="G15" s="337"/>
      <c r="H15" s="364"/>
      <c r="I15" s="364"/>
      <c r="J15" s="337"/>
      <c r="K15" s="54">
        <v>104607</v>
      </c>
      <c r="L15" s="362"/>
      <c r="M15" s="362"/>
      <c r="N15" s="362"/>
      <c r="O15" s="362"/>
      <c r="P15" s="362"/>
      <c r="Q15" s="362"/>
      <c r="R15" s="60">
        <v>0.9</v>
      </c>
      <c r="S15" s="361"/>
    </row>
    <row r="16" spans="1:21" x14ac:dyDescent="0.2">
      <c r="C16" s="71" t="s">
        <v>221</v>
      </c>
      <c r="D16" s="73">
        <v>444566</v>
      </c>
      <c r="E16" s="367"/>
      <c r="F16" s="337"/>
      <c r="G16" s="337"/>
      <c r="H16" s="364"/>
      <c r="I16" s="364"/>
      <c r="J16" s="337"/>
      <c r="K16" s="54">
        <v>98582</v>
      </c>
      <c r="L16" s="362"/>
      <c r="M16" s="362"/>
      <c r="N16" s="362"/>
      <c r="O16" s="362"/>
      <c r="P16" s="362"/>
      <c r="Q16" s="362"/>
      <c r="R16" s="64">
        <v>1</v>
      </c>
      <c r="S16" s="361"/>
    </row>
    <row r="17" spans="1:19" x14ac:dyDescent="0.2">
      <c r="C17" s="71" t="s">
        <v>222</v>
      </c>
      <c r="D17" s="73">
        <v>227264</v>
      </c>
      <c r="E17" s="367"/>
      <c r="F17" s="337"/>
      <c r="G17" s="337"/>
      <c r="H17" s="364"/>
      <c r="I17" s="364"/>
      <c r="J17" s="393"/>
      <c r="K17" s="54">
        <v>76188</v>
      </c>
      <c r="L17" s="362"/>
      <c r="M17" s="362"/>
      <c r="N17" s="362"/>
      <c r="O17" s="362"/>
      <c r="P17" s="362"/>
      <c r="Q17" s="362"/>
      <c r="R17" s="66">
        <v>0.99</v>
      </c>
      <c r="S17" s="361"/>
    </row>
    <row r="18" spans="1:19" ht="112" x14ac:dyDescent="0.2">
      <c r="C18" s="71" t="s">
        <v>66</v>
      </c>
      <c r="D18" s="382"/>
      <c r="E18" s="383"/>
      <c r="F18" s="383"/>
      <c r="G18" s="383"/>
      <c r="H18" s="365"/>
      <c r="I18" s="365"/>
      <c r="J18" s="68" t="s">
        <v>223</v>
      </c>
      <c r="K18" s="54">
        <v>71849</v>
      </c>
      <c r="L18" s="53" t="s">
        <v>224</v>
      </c>
      <c r="M18" s="54">
        <v>170916</v>
      </c>
      <c r="N18" s="53" t="s">
        <v>225</v>
      </c>
      <c r="O18" s="54">
        <v>26823</v>
      </c>
      <c r="P18" s="54" t="s">
        <v>226</v>
      </c>
      <c r="Q18" s="54">
        <v>8036</v>
      </c>
      <c r="R18" s="67">
        <v>0.95</v>
      </c>
      <c r="S18" s="361"/>
    </row>
    <row r="21" spans="1:19" x14ac:dyDescent="0.2">
      <c r="D21" s="323" t="s">
        <v>68</v>
      </c>
      <c r="E21" s="323"/>
      <c r="F21" s="323"/>
      <c r="G21" s="323"/>
      <c r="H21" s="323"/>
      <c r="I21" s="323"/>
      <c r="J21" s="323"/>
      <c r="K21" s="323"/>
      <c r="L21" s="323"/>
      <c r="M21" s="323"/>
      <c r="N21" s="323"/>
      <c r="O21" s="323"/>
      <c r="P21" s="323"/>
      <c r="Q21" s="323"/>
      <c r="R21" s="323"/>
      <c r="S21" s="323"/>
    </row>
    <row r="22" spans="1:19" ht="43" x14ac:dyDescent="0.2">
      <c r="A22" s="1" t="s">
        <v>32</v>
      </c>
      <c r="C22" s="4" t="s">
        <v>33</v>
      </c>
      <c r="D22" s="4" t="s">
        <v>9</v>
      </c>
      <c r="E22" s="4" t="s">
        <v>69</v>
      </c>
      <c r="F22" s="4" t="s">
        <v>70</v>
      </c>
      <c r="G22" s="4" t="s">
        <v>71</v>
      </c>
      <c r="H22" s="324" t="s">
        <v>12</v>
      </c>
      <c r="I22" s="325"/>
      <c r="J22" s="324" t="s">
        <v>37</v>
      </c>
      <c r="K22" s="325"/>
      <c r="L22" s="324" t="s">
        <v>38</v>
      </c>
      <c r="M22" s="325"/>
      <c r="N22" s="163" t="s">
        <v>94</v>
      </c>
      <c r="O22" s="163" t="s">
        <v>95</v>
      </c>
    </row>
    <row r="23" spans="1:19" x14ac:dyDescent="0.2">
      <c r="A23" s="1"/>
      <c r="C23" s="8"/>
      <c r="D23" s="8"/>
      <c r="E23" s="8"/>
      <c r="F23" s="8"/>
      <c r="G23" s="8"/>
      <c r="H23" s="69" t="s">
        <v>44</v>
      </c>
      <c r="I23" s="168" t="s">
        <v>45</v>
      </c>
      <c r="J23" s="7" t="s">
        <v>44</v>
      </c>
      <c r="K23" s="9" t="s">
        <v>45</v>
      </c>
      <c r="L23" s="7" t="s">
        <v>44</v>
      </c>
      <c r="M23" s="9" t="s">
        <v>45</v>
      </c>
      <c r="N23" s="61"/>
      <c r="O23" s="4"/>
    </row>
    <row r="24" spans="1:19" ht="124.25" customHeight="1" x14ac:dyDescent="0.2">
      <c r="C24" s="70" t="s">
        <v>213</v>
      </c>
      <c r="D24" s="72">
        <v>484346</v>
      </c>
      <c r="E24" s="336" t="s">
        <v>206</v>
      </c>
      <c r="F24" s="336" t="s">
        <v>48</v>
      </c>
      <c r="G24" s="394" t="s">
        <v>227</v>
      </c>
      <c r="H24" s="370"/>
      <c r="I24" s="371"/>
      <c r="J24" s="376"/>
      <c r="K24" s="363"/>
      <c r="L24" s="388" t="s">
        <v>228</v>
      </c>
      <c r="M24" s="54">
        <v>76631</v>
      </c>
      <c r="N24" s="62">
        <v>0.95</v>
      </c>
      <c r="O24" s="368" t="s">
        <v>229</v>
      </c>
    </row>
    <row r="25" spans="1:19" x14ac:dyDescent="0.2">
      <c r="C25" s="71" t="s">
        <v>216</v>
      </c>
      <c r="D25" s="72">
        <v>256636</v>
      </c>
      <c r="E25" s="337"/>
      <c r="F25" s="337"/>
      <c r="G25" s="395"/>
      <c r="H25" s="372"/>
      <c r="I25" s="373"/>
      <c r="J25" s="377"/>
      <c r="K25" s="364"/>
      <c r="L25" s="389"/>
      <c r="M25" s="54">
        <v>79926</v>
      </c>
      <c r="N25" s="62">
        <v>1.01</v>
      </c>
      <c r="O25" s="369"/>
    </row>
    <row r="26" spans="1:19" x14ac:dyDescent="0.2">
      <c r="C26" s="71" t="s">
        <v>217</v>
      </c>
      <c r="D26" s="72">
        <v>165863</v>
      </c>
      <c r="E26" s="337"/>
      <c r="F26" s="337"/>
      <c r="G26" s="395"/>
      <c r="H26" s="372"/>
      <c r="I26" s="373"/>
      <c r="J26" s="377"/>
      <c r="K26" s="364"/>
      <c r="L26" s="389"/>
      <c r="M26" s="54">
        <v>62420</v>
      </c>
      <c r="N26" s="62">
        <v>1.03</v>
      </c>
      <c r="O26" s="369"/>
    </row>
    <row r="27" spans="1:19" x14ac:dyDescent="0.2">
      <c r="C27" s="71" t="s">
        <v>218</v>
      </c>
      <c r="D27" s="72">
        <v>347200</v>
      </c>
      <c r="E27" s="337"/>
      <c r="F27" s="337"/>
      <c r="G27" s="395"/>
      <c r="H27" s="372"/>
      <c r="I27" s="373"/>
      <c r="J27" s="377"/>
      <c r="K27" s="364"/>
      <c r="L27" s="389"/>
      <c r="M27" s="54">
        <v>129313</v>
      </c>
      <c r="N27" s="62">
        <v>1.06</v>
      </c>
      <c r="O27" s="369"/>
    </row>
    <row r="28" spans="1:19" x14ac:dyDescent="0.2">
      <c r="C28" s="71" t="s">
        <v>230</v>
      </c>
      <c r="D28" s="72">
        <v>216942</v>
      </c>
      <c r="E28" s="337"/>
      <c r="F28" s="337"/>
      <c r="G28" s="395"/>
      <c r="H28" s="372"/>
      <c r="I28" s="373"/>
      <c r="J28" s="378"/>
      <c r="K28" s="379"/>
      <c r="L28" s="391"/>
      <c r="M28" s="54">
        <v>74082</v>
      </c>
      <c r="N28" s="62">
        <v>1.04</v>
      </c>
      <c r="O28" s="369"/>
    </row>
    <row r="29" spans="1:19" x14ac:dyDescent="0.2">
      <c r="C29" s="71" t="s">
        <v>220</v>
      </c>
      <c r="D29" s="72">
        <v>443440</v>
      </c>
      <c r="E29" s="337"/>
      <c r="F29" s="337"/>
      <c r="G29" s="395"/>
      <c r="H29" s="372"/>
      <c r="I29" s="373"/>
      <c r="J29" s="388" t="s">
        <v>231</v>
      </c>
      <c r="K29" s="54">
        <v>128989</v>
      </c>
      <c r="L29" s="376"/>
      <c r="M29" s="380"/>
      <c r="N29" s="62">
        <v>1</v>
      </c>
      <c r="O29" s="369"/>
    </row>
    <row r="30" spans="1:19" x14ac:dyDescent="0.2">
      <c r="C30" s="71" t="s">
        <v>221</v>
      </c>
      <c r="D30" s="72">
        <v>444566</v>
      </c>
      <c r="E30" s="337"/>
      <c r="F30" s="337"/>
      <c r="G30" s="395"/>
      <c r="H30" s="372"/>
      <c r="I30" s="373"/>
      <c r="J30" s="389"/>
      <c r="K30" s="54">
        <v>119496</v>
      </c>
      <c r="L30" s="377"/>
      <c r="M30" s="381"/>
      <c r="N30" s="62">
        <v>1.05</v>
      </c>
      <c r="O30" s="369"/>
    </row>
    <row r="31" spans="1:19" ht="42.5" customHeight="1" x14ac:dyDescent="0.2">
      <c r="C31" s="71" t="s">
        <v>222</v>
      </c>
      <c r="D31" s="72">
        <v>227264</v>
      </c>
      <c r="E31" s="337"/>
      <c r="F31" s="337"/>
      <c r="G31" s="395"/>
      <c r="H31" s="372"/>
      <c r="I31" s="373"/>
      <c r="J31" s="390"/>
      <c r="K31" s="54">
        <v>99510</v>
      </c>
      <c r="L31" s="377"/>
      <c r="M31" s="381"/>
      <c r="N31" s="62">
        <v>1</v>
      </c>
      <c r="O31" s="369"/>
    </row>
    <row r="32" spans="1:19" ht="86.5" customHeight="1" x14ac:dyDescent="0.2">
      <c r="C32" s="71" t="s">
        <v>66</v>
      </c>
      <c r="D32" s="382"/>
      <c r="E32" s="383"/>
      <c r="F32" s="383"/>
      <c r="G32" s="384"/>
      <c r="H32" s="374"/>
      <c r="I32" s="375"/>
      <c r="J32" s="63" t="s">
        <v>232</v>
      </c>
      <c r="K32" s="54">
        <v>36135</v>
      </c>
      <c r="L32" s="59" t="s">
        <v>233</v>
      </c>
      <c r="M32" s="54">
        <v>23506</v>
      </c>
      <c r="N32" s="62">
        <v>1.01</v>
      </c>
      <c r="O32" s="351"/>
    </row>
    <row r="37" spans="3:4" ht="150" x14ac:dyDescent="0.2">
      <c r="C37" s="12" t="s">
        <v>75</v>
      </c>
      <c r="D37" s="13" t="s">
        <v>76</v>
      </c>
    </row>
    <row r="38" spans="3:4" x14ac:dyDescent="0.2">
      <c r="C38" s="26" t="s">
        <v>234</v>
      </c>
      <c r="D38" s="27"/>
    </row>
    <row r="39" spans="3:4" x14ac:dyDescent="0.2">
      <c r="C39" s="26" t="s">
        <v>235</v>
      </c>
      <c r="D39" s="2"/>
    </row>
    <row r="40" spans="3:4" x14ac:dyDescent="0.2">
      <c r="C40" s="26" t="s">
        <v>236</v>
      </c>
      <c r="D40" s="2"/>
    </row>
    <row r="41" spans="3:4" x14ac:dyDescent="0.2">
      <c r="C41" s="26" t="s">
        <v>237</v>
      </c>
      <c r="D41" s="2"/>
    </row>
    <row r="42" spans="3:4" x14ac:dyDescent="0.2">
      <c r="C42" s="2"/>
      <c r="D42" s="2"/>
    </row>
    <row r="43" spans="3:4" x14ac:dyDescent="0.2">
      <c r="C43" s="2"/>
      <c r="D43" s="2"/>
    </row>
    <row r="44" spans="3:4" x14ac:dyDescent="0.2">
      <c r="C44" s="2"/>
      <c r="D44" s="2"/>
    </row>
    <row r="45" spans="3:4" x14ac:dyDescent="0.2">
      <c r="C45" s="2"/>
      <c r="D45" s="2"/>
    </row>
    <row r="46" spans="3:4" x14ac:dyDescent="0.2">
      <c r="C46" s="2"/>
      <c r="D46" s="2"/>
    </row>
    <row r="47" spans="3:4" x14ac:dyDescent="0.2">
      <c r="C47" s="2"/>
      <c r="D47" s="2"/>
    </row>
    <row r="48" spans="3:4" x14ac:dyDescent="0.2">
      <c r="C48" s="2"/>
      <c r="D48" s="2"/>
    </row>
  </sheetData>
  <mergeCells count="36">
    <mergeCell ref="J29:J31"/>
    <mergeCell ref="L24:L28"/>
    <mergeCell ref="J14:J17"/>
    <mergeCell ref="G24:G31"/>
    <mergeCell ref="E10:E17"/>
    <mergeCell ref="F10:F17"/>
    <mergeCell ref="G10:G17"/>
    <mergeCell ref="O24:O32"/>
    <mergeCell ref="H22:I22"/>
    <mergeCell ref="J22:K22"/>
    <mergeCell ref="L22:M22"/>
    <mergeCell ref="H24:I32"/>
    <mergeCell ref="J24:K28"/>
    <mergeCell ref="L29:M31"/>
    <mergeCell ref="D32:G32"/>
    <mergeCell ref="E24:E31"/>
    <mergeCell ref="F24:F31"/>
    <mergeCell ref="D18:G18"/>
    <mergeCell ref="J10:K13"/>
    <mergeCell ref="L10:L13"/>
    <mergeCell ref="C3:C4"/>
    <mergeCell ref="D3:D4"/>
    <mergeCell ref="S10:S18"/>
    <mergeCell ref="D21:S21"/>
    <mergeCell ref="D7:S7"/>
    <mergeCell ref="J8:K8"/>
    <mergeCell ref="L8:M8"/>
    <mergeCell ref="N8:O8"/>
    <mergeCell ref="P8:Q8"/>
    <mergeCell ref="L14:M17"/>
    <mergeCell ref="N10:O13"/>
    <mergeCell ref="N14:O17"/>
    <mergeCell ref="P10:Q13"/>
    <mergeCell ref="H10:I18"/>
    <mergeCell ref="P14:Q17"/>
    <mergeCell ref="H8:I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F1A9-BB82-4C1F-8EBF-F4484A996EBA}">
  <dimension ref="A1:S136"/>
  <sheetViews>
    <sheetView zoomScale="68" zoomScaleNormal="68" workbookViewId="0">
      <selection activeCell="C26" sqref="C26:C52"/>
    </sheetView>
  </sheetViews>
  <sheetFormatPr baseColWidth="10" defaultColWidth="8.6640625" defaultRowHeight="15" x14ac:dyDescent="0.2"/>
  <cols>
    <col min="1" max="1" width="23.1640625" customWidth="1"/>
    <col min="3" max="3" width="30.5" customWidth="1"/>
    <col min="4" max="4" width="26.1640625" customWidth="1"/>
    <col min="5" max="13" width="19" customWidth="1"/>
    <col min="14" max="14" width="16.5" customWidth="1"/>
    <col min="15" max="15" width="25.83203125" customWidth="1"/>
    <col min="16" max="16" width="20.5" customWidth="1"/>
    <col min="17" max="18" width="29.5" customWidth="1"/>
    <col min="19" max="20" width="15.5" customWidth="1"/>
  </cols>
  <sheetData>
    <row r="1" spans="1:19" x14ac:dyDescent="0.2">
      <c r="A1" s="43"/>
      <c r="B1" s="43"/>
      <c r="C1" s="43"/>
      <c r="D1" s="43"/>
      <c r="E1" s="43"/>
      <c r="F1" s="43"/>
      <c r="G1" s="43"/>
      <c r="H1" s="43"/>
      <c r="I1" s="43"/>
      <c r="J1" s="43"/>
      <c r="K1" s="43"/>
      <c r="L1" s="43"/>
      <c r="M1" s="43"/>
      <c r="N1" s="43"/>
      <c r="O1" s="43"/>
      <c r="P1" s="43"/>
      <c r="Q1" s="43"/>
      <c r="R1" s="43"/>
      <c r="S1" s="43"/>
    </row>
    <row r="2" spans="1:19" ht="57" x14ac:dyDescent="0.2">
      <c r="A2" s="29" t="s">
        <v>0</v>
      </c>
      <c r="B2" s="43"/>
      <c r="C2" s="30" t="s">
        <v>1</v>
      </c>
      <c r="D2" s="31" t="s">
        <v>2</v>
      </c>
      <c r="E2" s="31" t="s">
        <v>3</v>
      </c>
      <c r="F2" s="31" t="s">
        <v>4</v>
      </c>
      <c r="G2" s="31" t="s">
        <v>5</v>
      </c>
      <c r="H2" s="31" t="s">
        <v>6</v>
      </c>
      <c r="I2" s="31" t="s">
        <v>7</v>
      </c>
      <c r="J2" s="31" t="s">
        <v>238</v>
      </c>
      <c r="K2" s="31" t="s">
        <v>9</v>
      </c>
      <c r="L2" s="31" t="s">
        <v>10</v>
      </c>
      <c r="M2" s="31" t="s">
        <v>11</v>
      </c>
      <c r="N2" s="32" t="s">
        <v>12</v>
      </c>
      <c r="O2" s="32" t="s">
        <v>13</v>
      </c>
      <c r="P2" s="43"/>
      <c r="Q2" s="43"/>
      <c r="R2" s="43"/>
      <c r="S2" s="43"/>
    </row>
    <row r="3" spans="1:19" ht="95" customHeight="1" x14ac:dyDescent="0.2">
      <c r="A3" s="43"/>
      <c r="B3" s="43"/>
      <c r="C3" s="297" t="s">
        <v>239</v>
      </c>
      <c r="D3" s="297">
        <v>2020</v>
      </c>
      <c r="E3" s="33" t="s">
        <v>15</v>
      </c>
      <c r="F3" s="138" t="s">
        <v>240</v>
      </c>
      <c r="G3" s="138" t="s">
        <v>17</v>
      </c>
      <c r="H3" s="33" t="s">
        <v>241</v>
      </c>
      <c r="I3" s="138" t="s">
        <v>242</v>
      </c>
      <c r="J3" s="137" t="s">
        <v>243</v>
      </c>
      <c r="K3" s="136" t="s">
        <v>244</v>
      </c>
      <c r="L3" s="138" t="s">
        <v>245</v>
      </c>
      <c r="M3" s="138" t="s">
        <v>22</v>
      </c>
      <c r="N3" s="126" t="s">
        <v>204</v>
      </c>
      <c r="O3" s="179" t="s">
        <v>24</v>
      </c>
      <c r="P3" s="43"/>
      <c r="Q3" s="43"/>
      <c r="R3" s="43"/>
      <c r="S3" s="43"/>
    </row>
    <row r="4" spans="1:19" ht="99" x14ac:dyDescent="0.2">
      <c r="A4" s="43"/>
      <c r="B4" s="43"/>
      <c r="C4" s="297"/>
      <c r="D4" s="297"/>
      <c r="E4" s="35" t="s">
        <v>25</v>
      </c>
      <c r="F4" s="118" t="s">
        <v>246</v>
      </c>
      <c r="G4" s="118" t="s">
        <v>17</v>
      </c>
      <c r="H4" s="116" t="s">
        <v>241</v>
      </c>
      <c r="I4" s="136" t="s">
        <v>242</v>
      </c>
      <c r="J4" s="135" t="s">
        <v>247</v>
      </c>
      <c r="K4" s="136">
        <v>820716</v>
      </c>
      <c r="L4" s="136">
        <v>109.59</v>
      </c>
      <c r="M4" s="215" t="s">
        <v>248</v>
      </c>
      <c r="N4" s="36" t="s">
        <v>204</v>
      </c>
      <c r="O4" s="181" t="s">
        <v>249</v>
      </c>
      <c r="P4" s="43"/>
      <c r="Q4" s="43"/>
      <c r="R4" s="43"/>
      <c r="S4" s="43"/>
    </row>
    <row r="5" spans="1:19" x14ac:dyDescent="0.2">
      <c r="A5" s="43"/>
      <c r="B5" s="43"/>
      <c r="C5" s="43"/>
      <c r="D5" s="43"/>
      <c r="E5" s="43"/>
      <c r="F5" s="43"/>
      <c r="G5" s="43"/>
      <c r="H5" s="43"/>
      <c r="I5" s="43"/>
      <c r="J5" s="126"/>
      <c r="K5" s="43"/>
      <c r="L5" s="43"/>
      <c r="M5" s="43"/>
      <c r="N5" s="43"/>
      <c r="O5" s="43"/>
      <c r="P5" s="43"/>
      <c r="Q5" s="43"/>
      <c r="R5" s="43"/>
      <c r="S5" s="43"/>
    </row>
    <row r="6" spans="1:19" x14ac:dyDescent="0.2">
      <c r="A6" s="43"/>
      <c r="B6" s="43"/>
      <c r="C6" s="43"/>
      <c r="D6" s="43"/>
      <c r="E6" s="43"/>
      <c r="F6" s="43"/>
      <c r="G6" s="43"/>
      <c r="H6" s="43"/>
      <c r="I6" s="43"/>
      <c r="J6" s="126"/>
      <c r="K6" s="43"/>
      <c r="L6" s="43"/>
      <c r="M6" s="43"/>
      <c r="N6" s="43"/>
      <c r="O6" s="43"/>
      <c r="P6" s="43"/>
      <c r="Q6" s="43"/>
      <c r="R6" s="43"/>
      <c r="S6" s="43"/>
    </row>
    <row r="7" spans="1:19" x14ac:dyDescent="0.2">
      <c r="A7" s="43"/>
      <c r="B7" s="43"/>
      <c r="C7" s="43"/>
      <c r="D7" s="316" t="s">
        <v>31</v>
      </c>
      <c r="E7" s="316"/>
      <c r="F7" s="316"/>
      <c r="G7" s="316"/>
      <c r="H7" s="316"/>
      <c r="I7" s="316"/>
      <c r="J7" s="316"/>
      <c r="K7" s="316"/>
      <c r="L7" s="316"/>
      <c r="M7" s="316"/>
      <c r="N7" s="316"/>
      <c r="O7" s="316"/>
      <c r="P7" s="316"/>
      <c r="Q7" s="316"/>
      <c r="R7" s="316"/>
      <c r="S7" s="316"/>
    </row>
    <row r="8" spans="1:19" ht="90.5" customHeight="1" x14ac:dyDescent="0.2">
      <c r="A8" s="29" t="s">
        <v>32</v>
      </c>
      <c r="B8" s="43"/>
      <c r="C8" s="37" t="s">
        <v>250</v>
      </c>
      <c r="D8" s="35" t="s">
        <v>9</v>
      </c>
      <c r="E8" s="35" t="s">
        <v>34</v>
      </c>
      <c r="F8" s="35" t="s">
        <v>35</v>
      </c>
      <c r="G8" s="35" t="s">
        <v>36</v>
      </c>
      <c r="H8" s="50" t="s">
        <v>12</v>
      </c>
      <c r="I8" s="35" t="s">
        <v>43</v>
      </c>
      <c r="J8" s="314" t="s">
        <v>37</v>
      </c>
      <c r="K8" s="314"/>
      <c r="L8" s="314" t="s">
        <v>38</v>
      </c>
      <c r="M8" s="314"/>
      <c r="N8" s="314" t="s">
        <v>251</v>
      </c>
      <c r="O8" s="314"/>
      <c r="P8" s="314" t="s">
        <v>40</v>
      </c>
      <c r="Q8" s="314"/>
      <c r="R8" s="38" t="s">
        <v>41</v>
      </c>
      <c r="S8" s="38" t="s">
        <v>42</v>
      </c>
    </row>
    <row r="9" spans="1:19" ht="16" x14ac:dyDescent="0.2">
      <c r="A9" s="29" t="s">
        <v>43</v>
      </c>
      <c r="B9" s="43"/>
      <c r="C9" s="39" t="s">
        <v>43</v>
      </c>
      <c r="D9" s="40" t="s">
        <v>43</v>
      </c>
      <c r="E9" s="40" t="s">
        <v>43</v>
      </c>
      <c r="F9" s="40" t="s">
        <v>43</v>
      </c>
      <c r="G9" s="40" t="s">
        <v>43</v>
      </c>
      <c r="H9" s="120" t="s">
        <v>44</v>
      </c>
      <c r="I9" s="155" t="s">
        <v>45</v>
      </c>
      <c r="J9" s="35" t="s">
        <v>44</v>
      </c>
      <c r="K9" s="36" t="s">
        <v>45</v>
      </c>
      <c r="L9" s="35" t="s">
        <v>44</v>
      </c>
      <c r="M9" s="36" t="s">
        <v>45</v>
      </c>
      <c r="N9" s="35" t="s">
        <v>44</v>
      </c>
      <c r="O9" s="36" t="s">
        <v>45</v>
      </c>
      <c r="P9" s="35" t="s">
        <v>44</v>
      </c>
      <c r="Q9" s="36" t="s">
        <v>45</v>
      </c>
      <c r="R9" s="35" t="s">
        <v>43</v>
      </c>
      <c r="S9" s="35" t="s">
        <v>43</v>
      </c>
    </row>
    <row r="10" spans="1:19" ht="14.5" customHeight="1" x14ac:dyDescent="0.2">
      <c r="A10" s="43"/>
      <c r="B10" s="43"/>
      <c r="C10" s="121" t="s">
        <v>252</v>
      </c>
      <c r="D10" s="119">
        <v>199078</v>
      </c>
      <c r="E10" s="299" t="s">
        <v>253</v>
      </c>
      <c r="F10" s="299" t="s">
        <v>48</v>
      </c>
      <c r="G10" s="401" t="s">
        <v>241</v>
      </c>
      <c r="H10" s="145"/>
      <c r="I10" s="145"/>
      <c r="J10" s="409" t="s">
        <v>254</v>
      </c>
      <c r="K10" s="306" t="s">
        <v>255</v>
      </c>
      <c r="L10" s="133" t="s">
        <v>43</v>
      </c>
      <c r="M10" s="133" t="s">
        <v>43</v>
      </c>
      <c r="N10" s="133" t="s">
        <v>43</v>
      </c>
      <c r="O10" s="133" t="s">
        <v>43</v>
      </c>
      <c r="P10" s="133" t="s">
        <v>43</v>
      </c>
      <c r="Q10" s="133" t="s">
        <v>43</v>
      </c>
      <c r="R10" s="139">
        <v>1.1495</v>
      </c>
      <c r="S10" s="411" t="s">
        <v>51</v>
      </c>
    </row>
    <row r="11" spans="1:19" ht="14.5" customHeight="1" x14ac:dyDescent="0.2">
      <c r="A11" s="43"/>
      <c r="B11" s="43"/>
      <c r="C11" s="119" t="s">
        <v>256</v>
      </c>
      <c r="D11" s="119">
        <v>204855</v>
      </c>
      <c r="E11" s="304"/>
      <c r="F11" s="304"/>
      <c r="G11" s="402"/>
      <c r="H11" s="145"/>
      <c r="I11" s="145"/>
      <c r="J11" s="409"/>
      <c r="K11" s="306"/>
      <c r="L11" s="133"/>
      <c r="M11" s="133"/>
      <c r="N11" s="133"/>
      <c r="O11" s="133"/>
      <c r="P11" s="133"/>
      <c r="Q11" s="133"/>
      <c r="R11" s="140">
        <v>1.4182999999999999</v>
      </c>
      <c r="S11" s="306"/>
    </row>
    <row r="12" spans="1:19" ht="14.5" customHeight="1" x14ac:dyDescent="0.2">
      <c r="A12" s="43"/>
      <c r="B12" s="43"/>
      <c r="C12" s="119" t="s">
        <v>257</v>
      </c>
      <c r="D12" s="119">
        <v>109937</v>
      </c>
      <c r="E12" s="304"/>
      <c r="F12" s="304"/>
      <c r="G12" s="402"/>
      <c r="H12" s="149"/>
      <c r="I12" s="150" t="s">
        <v>43</v>
      </c>
      <c r="J12" s="409"/>
      <c r="K12" s="306"/>
      <c r="L12" s="133"/>
      <c r="M12" s="133"/>
      <c r="N12" s="133"/>
      <c r="O12" s="133"/>
      <c r="P12" s="133"/>
      <c r="Q12" s="133"/>
      <c r="R12" s="140">
        <v>1.3460000000000001</v>
      </c>
      <c r="S12" s="306"/>
    </row>
    <row r="13" spans="1:19" ht="20.25" customHeight="1" x14ac:dyDescent="0.2">
      <c r="A13" s="43"/>
      <c r="B13" s="43"/>
      <c r="C13" s="119" t="s">
        <v>258</v>
      </c>
      <c r="D13" s="119">
        <v>117705</v>
      </c>
      <c r="E13" s="304"/>
      <c r="F13" s="304"/>
      <c r="G13" s="402"/>
      <c r="H13" s="149"/>
      <c r="I13" s="150"/>
      <c r="J13" s="409"/>
      <c r="K13" s="306"/>
      <c r="L13" s="133"/>
      <c r="M13" s="133"/>
      <c r="N13" s="133"/>
      <c r="O13" s="133"/>
      <c r="P13" s="133"/>
      <c r="Q13" s="133"/>
      <c r="R13" s="140">
        <v>1.3992</v>
      </c>
      <c r="S13" s="306"/>
    </row>
    <row r="14" spans="1:19" ht="16" x14ac:dyDescent="0.2">
      <c r="A14" s="43"/>
      <c r="B14" s="43"/>
      <c r="C14" s="122" t="s">
        <v>259</v>
      </c>
      <c r="D14" s="122">
        <v>631574</v>
      </c>
      <c r="E14" s="304"/>
      <c r="F14" s="304"/>
      <c r="G14" s="402"/>
      <c r="H14" s="149"/>
      <c r="I14" s="150"/>
      <c r="J14" s="410"/>
      <c r="K14" s="408"/>
      <c r="L14" s="133"/>
      <c r="M14" s="133"/>
      <c r="N14" s="133"/>
      <c r="O14" s="133"/>
      <c r="P14" s="133"/>
      <c r="Q14" s="133"/>
      <c r="R14" s="140">
        <v>1.3169999999999999</v>
      </c>
      <c r="S14" s="133"/>
    </row>
    <row r="15" spans="1:19" ht="14.5" customHeight="1" x14ac:dyDescent="0.2">
      <c r="A15" s="43"/>
      <c r="B15" s="43"/>
      <c r="C15" s="119" t="s">
        <v>260</v>
      </c>
      <c r="D15" s="146">
        <v>101092</v>
      </c>
      <c r="E15" s="299" t="s">
        <v>261</v>
      </c>
      <c r="F15" s="299" t="s">
        <v>48</v>
      </c>
      <c r="G15" s="299" t="s">
        <v>262</v>
      </c>
      <c r="H15" s="149"/>
      <c r="I15" s="150"/>
      <c r="J15" s="133"/>
      <c r="K15" s="133"/>
      <c r="L15" s="133"/>
      <c r="M15" s="133"/>
      <c r="N15" s="299" t="s">
        <v>263</v>
      </c>
      <c r="O15" s="299" t="s">
        <v>264</v>
      </c>
      <c r="P15" s="133"/>
      <c r="Q15" s="133"/>
      <c r="R15" s="140">
        <v>0.84599999999999997</v>
      </c>
      <c r="S15" s="133"/>
    </row>
    <row r="16" spans="1:19" ht="14.5" customHeight="1" x14ac:dyDescent="0.2">
      <c r="A16" s="43"/>
      <c r="B16" s="43"/>
      <c r="C16" s="119" t="s">
        <v>265</v>
      </c>
      <c r="D16" s="146">
        <v>102707</v>
      </c>
      <c r="E16" s="304"/>
      <c r="F16" s="304"/>
      <c r="G16" s="304"/>
      <c r="H16" s="149"/>
      <c r="I16" s="150"/>
      <c r="J16" s="133"/>
      <c r="K16" s="133"/>
      <c r="L16" s="133"/>
      <c r="M16" s="133"/>
      <c r="N16" s="304"/>
      <c r="O16" s="304"/>
      <c r="P16" s="133"/>
      <c r="Q16" s="133"/>
      <c r="R16" s="140">
        <v>1.115</v>
      </c>
      <c r="S16" s="133"/>
    </row>
    <row r="17" spans="1:19" ht="14.5" customHeight="1" x14ac:dyDescent="0.2">
      <c r="A17" s="43"/>
      <c r="B17" s="43"/>
      <c r="C17" s="119" t="s">
        <v>266</v>
      </c>
      <c r="D17" s="146">
        <v>55718</v>
      </c>
      <c r="E17" s="304"/>
      <c r="F17" s="304"/>
      <c r="G17" s="304"/>
      <c r="H17" s="149"/>
      <c r="I17" s="150"/>
      <c r="J17" s="133"/>
      <c r="K17" s="133"/>
      <c r="L17" s="133"/>
      <c r="M17" s="133"/>
      <c r="N17" s="304"/>
      <c r="O17" s="304"/>
      <c r="P17" s="133"/>
      <c r="Q17" s="133"/>
      <c r="R17" s="140">
        <v>0.96799999999999997</v>
      </c>
      <c r="S17" s="133"/>
    </row>
    <row r="18" spans="1:19" ht="14.5" customHeight="1" x14ac:dyDescent="0.2">
      <c r="A18" s="43"/>
      <c r="B18" s="43"/>
      <c r="C18" s="119" t="s">
        <v>267</v>
      </c>
      <c r="D18" s="146">
        <v>248615</v>
      </c>
      <c r="E18" s="304"/>
      <c r="F18" s="304"/>
      <c r="G18" s="304"/>
      <c r="H18" s="149"/>
      <c r="I18" s="150"/>
      <c r="J18" s="133"/>
      <c r="K18" s="133"/>
      <c r="L18" s="133"/>
      <c r="M18" s="133"/>
      <c r="N18" s="304"/>
      <c r="O18" s="304"/>
      <c r="P18" s="133"/>
      <c r="Q18" s="133"/>
      <c r="R18" s="140">
        <v>0.91500000000000004</v>
      </c>
      <c r="S18" s="133"/>
    </row>
    <row r="19" spans="1:19" ht="14.5" customHeight="1" x14ac:dyDescent="0.2">
      <c r="A19" s="43"/>
      <c r="B19" s="43"/>
      <c r="C19" s="119" t="s">
        <v>268</v>
      </c>
      <c r="D19" s="146">
        <v>142425</v>
      </c>
      <c r="E19" s="304"/>
      <c r="F19" s="304"/>
      <c r="G19" s="304"/>
      <c r="H19" s="149"/>
      <c r="I19" s="150"/>
      <c r="J19" s="133"/>
      <c r="K19" s="133"/>
      <c r="L19" s="133"/>
      <c r="M19" s="133"/>
      <c r="N19" s="304"/>
      <c r="O19" s="304"/>
      <c r="P19" s="133"/>
      <c r="Q19" s="133"/>
      <c r="R19" s="140">
        <v>0.82699999999999996</v>
      </c>
      <c r="S19" s="133"/>
    </row>
    <row r="20" spans="1:19" ht="14.5" customHeight="1" x14ac:dyDescent="0.2">
      <c r="A20" s="43"/>
      <c r="B20" s="43"/>
      <c r="C20" s="119" t="s">
        <v>269</v>
      </c>
      <c r="D20" s="146">
        <v>87567</v>
      </c>
      <c r="E20" s="304"/>
      <c r="F20" s="304"/>
      <c r="G20" s="304"/>
      <c r="H20" s="149"/>
      <c r="I20" s="150"/>
      <c r="J20" s="133"/>
      <c r="K20" s="133"/>
      <c r="L20" s="133"/>
      <c r="M20" s="133"/>
      <c r="N20" s="304"/>
      <c r="O20" s="304"/>
      <c r="P20" s="133"/>
      <c r="Q20" s="133"/>
      <c r="R20" s="140">
        <v>0.79800000000000004</v>
      </c>
      <c r="S20" s="133"/>
    </row>
    <row r="21" spans="1:19" ht="14.5" customHeight="1" x14ac:dyDescent="0.2">
      <c r="A21" s="43"/>
      <c r="B21" s="43"/>
      <c r="C21" s="119" t="s">
        <v>270</v>
      </c>
      <c r="D21" s="146">
        <v>99789</v>
      </c>
      <c r="E21" s="304"/>
      <c r="F21" s="304"/>
      <c r="G21" s="304"/>
      <c r="H21" s="149"/>
      <c r="I21" s="150"/>
      <c r="J21" s="133"/>
      <c r="K21" s="133"/>
      <c r="L21" s="133"/>
      <c r="M21" s="133"/>
      <c r="N21" s="304"/>
      <c r="O21" s="304"/>
      <c r="P21" s="133"/>
      <c r="Q21" s="133"/>
      <c r="R21" s="140">
        <v>1.113</v>
      </c>
      <c r="S21" s="133"/>
    </row>
    <row r="22" spans="1:19" ht="14.5" customHeight="1" x14ac:dyDescent="0.2">
      <c r="A22" s="43"/>
      <c r="B22" s="43"/>
      <c r="C22" s="119" t="s">
        <v>271</v>
      </c>
      <c r="D22" s="146">
        <v>246290</v>
      </c>
      <c r="E22" s="304"/>
      <c r="F22" s="304"/>
      <c r="G22" s="304"/>
      <c r="H22" s="149"/>
      <c r="I22" s="150"/>
      <c r="J22" s="133"/>
      <c r="K22" s="133"/>
      <c r="L22" s="133"/>
      <c r="M22" s="133"/>
      <c r="N22" s="304"/>
      <c r="O22" s="304"/>
      <c r="P22" s="133"/>
      <c r="Q22" s="133"/>
      <c r="R22" s="140">
        <v>0.81899999999999995</v>
      </c>
      <c r="S22" s="133"/>
    </row>
    <row r="23" spans="1:19" ht="14.5" customHeight="1" x14ac:dyDescent="0.2">
      <c r="A23" s="43"/>
      <c r="B23" s="43"/>
      <c r="C23" s="119" t="s">
        <v>272</v>
      </c>
      <c r="D23" s="146">
        <v>96125</v>
      </c>
      <c r="E23" s="304"/>
      <c r="F23" s="304"/>
      <c r="G23" s="304"/>
      <c r="H23" s="149"/>
      <c r="I23" s="150"/>
      <c r="J23" s="133"/>
      <c r="K23" s="133"/>
      <c r="L23" s="133"/>
      <c r="M23" s="133"/>
      <c r="N23" s="304"/>
      <c r="O23" s="304"/>
      <c r="P23" s="133"/>
      <c r="Q23" s="133"/>
      <c r="R23" s="140">
        <v>0.92100000000000004</v>
      </c>
      <c r="S23" s="133"/>
    </row>
    <row r="24" spans="1:19" ht="14.5" customHeight="1" x14ac:dyDescent="0.2">
      <c r="A24" s="43"/>
      <c r="B24" s="43"/>
      <c r="C24" s="119" t="s">
        <v>273</v>
      </c>
      <c r="D24" s="146">
        <v>58567</v>
      </c>
      <c r="E24" s="304"/>
      <c r="F24" s="304"/>
      <c r="G24" s="304"/>
      <c r="H24" s="149"/>
      <c r="I24" s="150"/>
      <c r="J24" s="133"/>
      <c r="K24" s="133"/>
      <c r="L24" s="133"/>
      <c r="M24" s="133"/>
      <c r="N24" s="304"/>
      <c r="O24" s="304"/>
      <c r="P24" s="133"/>
      <c r="Q24" s="133"/>
      <c r="R24" s="140">
        <v>1.0589999999999999</v>
      </c>
      <c r="S24" s="133"/>
    </row>
    <row r="25" spans="1:19" ht="14.5" customHeight="1" x14ac:dyDescent="0.2">
      <c r="A25" s="43"/>
      <c r="B25" s="43"/>
      <c r="C25" s="122" t="s">
        <v>274</v>
      </c>
      <c r="D25" s="147">
        <v>1238894</v>
      </c>
      <c r="E25" s="304"/>
      <c r="F25" s="304"/>
      <c r="G25" s="304"/>
      <c r="H25" s="149"/>
      <c r="I25" s="150"/>
      <c r="J25" s="133"/>
      <c r="K25" s="133"/>
      <c r="L25" s="133"/>
      <c r="M25" s="133"/>
      <c r="N25" s="304"/>
      <c r="O25" s="304"/>
      <c r="P25" s="133"/>
      <c r="Q25" s="133"/>
      <c r="R25" s="140">
        <v>0.91400000000000003</v>
      </c>
      <c r="S25" s="133"/>
    </row>
    <row r="26" spans="1:19" ht="14.5" customHeight="1" x14ac:dyDescent="0.2">
      <c r="A26" s="43"/>
      <c r="B26" s="43"/>
      <c r="C26" s="119" t="s">
        <v>275</v>
      </c>
      <c r="D26" s="146">
        <v>86889</v>
      </c>
      <c r="E26" s="299" t="s">
        <v>261</v>
      </c>
      <c r="F26" s="299" t="s">
        <v>48</v>
      </c>
      <c r="G26" s="299" t="s">
        <v>276</v>
      </c>
      <c r="H26" s="149"/>
      <c r="I26" s="150"/>
      <c r="J26" s="133"/>
      <c r="K26" s="133"/>
      <c r="L26" s="299" t="s">
        <v>277</v>
      </c>
      <c r="M26" s="299" t="s">
        <v>278</v>
      </c>
      <c r="N26" s="133"/>
      <c r="O26" s="133"/>
      <c r="P26" s="133"/>
      <c r="Q26" s="133"/>
      <c r="R26" s="140">
        <v>0.873</v>
      </c>
      <c r="S26" s="133"/>
    </row>
    <row r="27" spans="1:19" ht="14.5" customHeight="1" x14ac:dyDescent="0.2">
      <c r="A27" s="43"/>
      <c r="B27" s="43"/>
      <c r="C27" s="119" t="s">
        <v>279</v>
      </c>
      <c r="D27" s="146">
        <v>105403</v>
      </c>
      <c r="E27" s="304"/>
      <c r="F27" s="304"/>
      <c r="G27" s="304"/>
      <c r="H27" s="149"/>
      <c r="I27" s="150"/>
      <c r="J27" s="133"/>
      <c r="K27" s="133"/>
      <c r="L27" s="304"/>
      <c r="M27" s="304"/>
      <c r="N27" s="133"/>
      <c r="O27" s="133"/>
      <c r="P27" s="133"/>
      <c r="Q27" s="133"/>
      <c r="R27" s="140">
        <v>0.72199999999999998</v>
      </c>
      <c r="S27" s="133"/>
    </row>
    <row r="28" spans="1:19" ht="14.5" customHeight="1" x14ac:dyDescent="0.2">
      <c r="A28" s="43"/>
      <c r="B28" s="43"/>
      <c r="C28" s="119" t="s">
        <v>280</v>
      </c>
      <c r="D28" s="146">
        <v>141628</v>
      </c>
      <c r="E28" s="304"/>
      <c r="F28" s="304"/>
      <c r="G28" s="304"/>
      <c r="H28" s="149"/>
      <c r="I28" s="150"/>
      <c r="J28" s="133"/>
      <c r="K28" s="133"/>
      <c r="L28" s="304"/>
      <c r="M28" s="304"/>
      <c r="N28" s="133"/>
      <c r="O28" s="133"/>
      <c r="P28" s="133"/>
      <c r="Q28" s="133"/>
      <c r="R28" s="140">
        <v>0.27400000000000002</v>
      </c>
      <c r="S28" s="133"/>
    </row>
    <row r="29" spans="1:19" ht="14.5" customHeight="1" x14ac:dyDescent="0.2">
      <c r="A29" s="43"/>
      <c r="B29" s="43"/>
      <c r="C29" s="119" t="s">
        <v>281</v>
      </c>
      <c r="D29" s="146">
        <v>37352</v>
      </c>
      <c r="E29" s="304"/>
      <c r="F29" s="304"/>
      <c r="G29" s="304"/>
      <c r="H29" s="149"/>
      <c r="I29" s="150"/>
      <c r="J29" s="133"/>
      <c r="K29" s="133"/>
      <c r="L29" s="304" t="s">
        <v>43</v>
      </c>
      <c r="M29" s="304" t="s">
        <v>43</v>
      </c>
      <c r="N29" s="133"/>
      <c r="O29" s="133"/>
      <c r="P29" s="133"/>
      <c r="Q29" s="133"/>
      <c r="R29" s="140">
        <v>0.85599999999999998</v>
      </c>
      <c r="S29" s="133"/>
    </row>
    <row r="30" spans="1:19" ht="14.5" customHeight="1" x14ac:dyDescent="0.2">
      <c r="A30" s="43"/>
      <c r="B30" s="43"/>
      <c r="C30" s="119" t="s">
        <v>282</v>
      </c>
      <c r="D30" s="146">
        <v>99591</v>
      </c>
      <c r="E30" s="304"/>
      <c r="F30" s="304"/>
      <c r="G30" s="304"/>
      <c r="H30" s="149"/>
      <c r="I30" s="150"/>
      <c r="J30" s="133"/>
      <c r="K30" s="133"/>
      <c r="L30" s="304" t="s">
        <v>43</v>
      </c>
      <c r="M30" s="304" t="s">
        <v>43</v>
      </c>
      <c r="N30" s="133"/>
      <c r="O30" s="133"/>
      <c r="P30" s="133"/>
      <c r="Q30" s="133"/>
      <c r="R30" s="140">
        <v>0.30099999999999999</v>
      </c>
      <c r="S30" s="133"/>
    </row>
    <row r="31" spans="1:19" ht="14.5" customHeight="1" x14ac:dyDescent="0.2">
      <c r="A31" s="43"/>
      <c r="B31" s="43"/>
      <c r="C31" s="119" t="s">
        <v>283</v>
      </c>
      <c r="D31" s="146">
        <v>181890</v>
      </c>
      <c r="E31" s="304"/>
      <c r="F31" s="304"/>
      <c r="G31" s="304"/>
      <c r="H31" s="149"/>
      <c r="I31" s="150"/>
      <c r="J31" s="133"/>
      <c r="K31" s="133"/>
      <c r="L31" s="304"/>
      <c r="M31" s="304"/>
      <c r="N31" s="133"/>
      <c r="O31" s="133"/>
      <c r="P31" s="133"/>
      <c r="Q31" s="133"/>
      <c r="R31" s="140">
        <v>0.94799999999999995</v>
      </c>
      <c r="S31" s="133"/>
    </row>
    <row r="32" spans="1:19" ht="14.5" customHeight="1" x14ac:dyDescent="0.2">
      <c r="A32" s="43"/>
      <c r="B32" s="43"/>
      <c r="C32" s="119" t="s">
        <v>284</v>
      </c>
      <c r="D32" s="146">
        <v>129976</v>
      </c>
      <c r="E32" s="304"/>
      <c r="F32" s="304"/>
      <c r="G32" s="304"/>
      <c r="H32" s="149"/>
      <c r="I32" s="150"/>
      <c r="J32" s="133"/>
      <c r="K32" s="133"/>
      <c r="L32" s="304"/>
      <c r="M32" s="304"/>
      <c r="N32" s="133"/>
      <c r="O32" s="133"/>
      <c r="P32" s="133"/>
      <c r="Q32" s="133"/>
      <c r="R32" s="140">
        <v>0.313</v>
      </c>
      <c r="S32" s="133"/>
    </row>
    <row r="33" spans="1:19" ht="14.5" customHeight="1" x14ac:dyDescent="0.2">
      <c r="A33" s="43"/>
      <c r="B33" s="43"/>
      <c r="C33" s="119" t="s">
        <v>285</v>
      </c>
      <c r="D33" s="146">
        <v>127269</v>
      </c>
      <c r="E33" s="304"/>
      <c r="F33" s="304"/>
      <c r="G33" s="304"/>
      <c r="H33" s="149"/>
      <c r="I33" s="150"/>
      <c r="J33" s="133"/>
      <c r="K33" s="133"/>
      <c r="L33" s="304"/>
      <c r="M33" s="304"/>
      <c r="N33" s="133"/>
      <c r="O33" s="133"/>
      <c r="P33" s="133"/>
      <c r="Q33" s="133"/>
      <c r="R33" s="140">
        <v>0.64100000000000001</v>
      </c>
      <c r="S33" s="133"/>
    </row>
    <row r="34" spans="1:19" ht="14.5" customHeight="1" x14ac:dyDescent="0.2">
      <c r="A34" s="43"/>
      <c r="B34" s="43"/>
      <c r="C34" s="119" t="s">
        <v>286</v>
      </c>
      <c r="D34" s="146">
        <v>114740</v>
      </c>
      <c r="E34" s="304"/>
      <c r="F34" s="304"/>
      <c r="G34" s="304"/>
      <c r="H34" s="149"/>
      <c r="I34" s="150"/>
      <c r="J34" s="133"/>
      <c r="K34" s="133"/>
      <c r="L34" s="304"/>
      <c r="M34" s="304"/>
      <c r="N34" s="133"/>
      <c r="O34" s="133"/>
      <c r="P34" s="133"/>
      <c r="Q34" s="133"/>
      <c r="R34" s="140">
        <v>0.36199999999999999</v>
      </c>
      <c r="S34" s="133"/>
    </row>
    <row r="35" spans="1:19" ht="14.5" customHeight="1" x14ac:dyDescent="0.2">
      <c r="A35" s="43"/>
      <c r="B35" s="43"/>
      <c r="C35" s="119" t="s">
        <v>287</v>
      </c>
      <c r="D35" s="146">
        <v>117975</v>
      </c>
      <c r="E35" s="304"/>
      <c r="F35" s="304"/>
      <c r="G35" s="304"/>
      <c r="H35" s="149"/>
      <c r="I35" s="150"/>
      <c r="J35" s="133"/>
      <c r="K35" s="133"/>
      <c r="L35" s="304"/>
      <c r="M35" s="304"/>
      <c r="N35" s="133"/>
      <c r="O35" s="133"/>
      <c r="P35" s="133"/>
      <c r="Q35" s="133"/>
      <c r="R35" s="140">
        <v>0.58199999999999996</v>
      </c>
      <c r="S35" s="133"/>
    </row>
    <row r="36" spans="1:19" ht="14.5" customHeight="1" x14ac:dyDescent="0.2">
      <c r="A36" s="43"/>
      <c r="B36" s="43"/>
      <c r="C36" s="119" t="s">
        <v>288</v>
      </c>
      <c r="D36" s="146">
        <v>59009</v>
      </c>
      <c r="E36" s="304"/>
      <c r="F36" s="304"/>
      <c r="G36" s="304"/>
      <c r="H36" s="149"/>
      <c r="I36" s="150"/>
      <c r="J36" s="133"/>
      <c r="K36" s="133"/>
      <c r="L36" s="304"/>
      <c r="M36" s="304"/>
      <c r="N36" s="133"/>
      <c r="O36" s="133"/>
      <c r="P36" s="133"/>
      <c r="Q36" s="133"/>
      <c r="R36" s="140">
        <v>1.091</v>
      </c>
      <c r="S36" s="133"/>
    </row>
    <row r="37" spans="1:19" ht="14.5" customHeight="1" x14ac:dyDescent="0.2">
      <c r="A37" s="43"/>
      <c r="B37" s="43"/>
      <c r="C37" s="119" t="s">
        <v>289</v>
      </c>
      <c r="D37" s="146">
        <v>16944</v>
      </c>
      <c r="E37" s="304"/>
      <c r="F37" s="304"/>
      <c r="G37" s="304"/>
      <c r="H37" s="149"/>
      <c r="I37" s="150"/>
      <c r="J37" s="133"/>
      <c r="K37" s="133"/>
      <c r="L37" s="304"/>
      <c r="M37" s="304"/>
      <c r="N37" s="133"/>
      <c r="O37" s="133"/>
      <c r="P37" s="133"/>
      <c r="Q37" s="133"/>
      <c r="R37" s="140">
        <v>0.86499999999999999</v>
      </c>
      <c r="S37" s="133"/>
    </row>
    <row r="38" spans="1:19" ht="14.5" customHeight="1" x14ac:dyDescent="0.2">
      <c r="A38" s="43"/>
      <c r="B38" s="43"/>
      <c r="C38" s="119" t="s">
        <v>290</v>
      </c>
      <c r="D38" s="146">
        <v>132545</v>
      </c>
      <c r="E38" s="304"/>
      <c r="F38" s="304"/>
      <c r="G38" s="304"/>
      <c r="H38" s="149"/>
      <c r="I38" s="150"/>
      <c r="J38" s="133"/>
      <c r="K38" s="133"/>
      <c r="L38" s="304"/>
      <c r="M38" s="304"/>
      <c r="N38" s="133"/>
      <c r="O38" s="133"/>
      <c r="P38" s="133"/>
      <c r="Q38" s="133"/>
      <c r="R38" s="140">
        <v>1.3089999999999999</v>
      </c>
      <c r="S38" s="133"/>
    </row>
    <row r="39" spans="1:19" ht="14.5" customHeight="1" x14ac:dyDescent="0.2">
      <c r="A39" s="43"/>
      <c r="B39" s="43"/>
      <c r="C39" s="119" t="s">
        <v>291</v>
      </c>
      <c r="D39" s="146">
        <v>151928</v>
      </c>
      <c r="E39" s="304"/>
      <c r="F39" s="304"/>
      <c r="G39" s="304"/>
      <c r="H39" s="149"/>
      <c r="I39" s="150"/>
      <c r="J39" s="133"/>
      <c r="K39" s="133"/>
      <c r="L39" s="304"/>
      <c r="M39" s="304"/>
      <c r="N39" s="133"/>
      <c r="O39" s="133"/>
      <c r="P39" s="133"/>
      <c r="Q39" s="133"/>
      <c r="R39" s="140">
        <v>0.41099999999999998</v>
      </c>
      <c r="S39" s="133"/>
    </row>
    <row r="40" spans="1:19" ht="14.5" customHeight="1" x14ac:dyDescent="0.2">
      <c r="A40" s="43"/>
      <c r="B40" s="43"/>
      <c r="C40" s="119" t="s">
        <v>292</v>
      </c>
      <c r="D40" s="146">
        <v>63884</v>
      </c>
      <c r="E40" s="304"/>
      <c r="F40" s="304"/>
      <c r="G40" s="304"/>
      <c r="H40" s="149"/>
      <c r="I40" s="150"/>
      <c r="J40" s="133"/>
      <c r="K40" s="133"/>
      <c r="L40" s="304"/>
      <c r="M40" s="304"/>
      <c r="N40" s="133"/>
      <c r="O40" s="133"/>
      <c r="P40" s="133"/>
      <c r="Q40" s="133"/>
      <c r="R40" s="140">
        <v>0.82299999999999995</v>
      </c>
      <c r="S40" s="133"/>
    </row>
    <row r="41" spans="1:19" ht="14.5" customHeight="1" x14ac:dyDescent="0.2">
      <c r="A41" s="43"/>
      <c r="B41" s="43"/>
      <c r="C41" s="119" t="s">
        <v>293</v>
      </c>
      <c r="D41" s="146">
        <v>154653</v>
      </c>
      <c r="E41" s="304"/>
      <c r="F41" s="304"/>
      <c r="G41" s="304"/>
      <c r="H41" s="149"/>
      <c r="I41" s="150"/>
      <c r="J41" s="133"/>
      <c r="K41" s="133"/>
      <c r="L41" s="304"/>
      <c r="M41" s="304"/>
      <c r="N41" s="133"/>
      <c r="O41" s="133"/>
      <c r="P41" s="133"/>
      <c r="Q41" s="133"/>
      <c r="R41" s="140">
        <v>0.24299999999999999</v>
      </c>
      <c r="S41" s="133"/>
    </row>
    <row r="42" spans="1:19" ht="14.5" customHeight="1" x14ac:dyDescent="0.2">
      <c r="A42" s="43"/>
      <c r="B42" s="43"/>
      <c r="C42" s="119" t="s">
        <v>294</v>
      </c>
      <c r="D42" s="146">
        <v>146580</v>
      </c>
      <c r="E42" s="304"/>
      <c r="F42" s="304"/>
      <c r="G42" s="304"/>
      <c r="H42" s="149"/>
      <c r="I42" s="150"/>
      <c r="J42" s="133"/>
      <c r="K42" s="133"/>
      <c r="L42" s="304"/>
      <c r="M42" s="304"/>
      <c r="N42" s="133"/>
      <c r="O42" s="133"/>
      <c r="P42" s="133"/>
      <c r="Q42" s="133"/>
      <c r="R42" s="140">
        <v>1.4279999999999999</v>
      </c>
      <c r="S42" s="133"/>
    </row>
    <row r="43" spans="1:19" ht="14.5" customHeight="1" x14ac:dyDescent="0.2">
      <c r="A43" s="43"/>
      <c r="B43" s="43"/>
      <c r="C43" s="119" t="s">
        <v>295</v>
      </c>
      <c r="D43" s="146">
        <v>132843</v>
      </c>
      <c r="E43" s="304"/>
      <c r="F43" s="304"/>
      <c r="G43" s="304"/>
      <c r="H43" s="149"/>
      <c r="I43" s="150"/>
      <c r="J43" s="133"/>
      <c r="K43" s="133"/>
      <c r="L43" s="304"/>
      <c r="M43" s="304"/>
      <c r="N43" s="133"/>
      <c r="O43" s="133"/>
      <c r="P43" s="133"/>
      <c r="Q43" s="133"/>
      <c r="R43" s="140">
        <v>1.73</v>
      </c>
      <c r="S43" s="133"/>
    </row>
    <row r="44" spans="1:19" ht="14.5" customHeight="1" x14ac:dyDescent="0.2">
      <c r="A44" s="43"/>
      <c r="B44" s="43"/>
      <c r="C44" s="119" t="s">
        <v>296</v>
      </c>
      <c r="D44" s="146">
        <v>468093</v>
      </c>
      <c r="E44" s="304"/>
      <c r="F44" s="304"/>
      <c r="G44" s="304"/>
      <c r="H44" s="149"/>
      <c r="I44" s="150"/>
      <c r="J44" s="133"/>
      <c r="K44" s="133"/>
      <c r="L44" s="304"/>
      <c r="M44" s="304"/>
      <c r="N44" s="133"/>
      <c r="O44" s="133"/>
      <c r="P44" s="133"/>
      <c r="Q44" s="133"/>
      <c r="R44" s="140">
        <v>0.624</v>
      </c>
      <c r="S44" s="133"/>
    </row>
    <row r="45" spans="1:19" ht="14.5" customHeight="1" x14ac:dyDescent="0.2">
      <c r="A45" s="43"/>
      <c r="B45" s="43"/>
      <c r="C45" s="119" t="s">
        <v>297</v>
      </c>
      <c r="D45" s="146">
        <v>171632</v>
      </c>
      <c r="E45" s="304"/>
      <c r="F45" s="304"/>
      <c r="G45" s="304"/>
      <c r="H45" s="149"/>
      <c r="I45" s="150"/>
      <c r="J45" s="133"/>
      <c r="K45" s="133"/>
      <c r="L45" s="304"/>
      <c r="M45" s="304"/>
      <c r="N45" s="133"/>
      <c r="O45" s="133"/>
      <c r="P45" s="133"/>
      <c r="Q45" s="133"/>
      <c r="R45" s="140">
        <v>0.96399999999999997</v>
      </c>
      <c r="S45" s="133"/>
    </row>
    <row r="46" spans="1:19" ht="14.5" customHeight="1" x14ac:dyDescent="0.2">
      <c r="A46" s="43"/>
      <c r="B46" s="43"/>
      <c r="C46" s="119" t="s">
        <v>298</v>
      </c>
      <c r="D46" s="146">
        <v>58637</v>
      </c>
      <c r="E46" s="304"/>
      <c r="F46" s="304"/>
      <c r="G46" s="304"/>
      <c r="H46" s="149"/>
      <c r="I46" s="150"/>
      <c r="J46" s="133"/>
      <c r="K46" s="133"/>
      <c r="L46" s="304"/>
      <c r="M46" s="304"/>
      <c r="N46" s="133"/>
      <c r="O46" s="133"/>
      <c r="P46" s="133"/>
      <c r="Q46" s="133"/>
      <c r="R46" s="140">
        <v>1.8939999999999999</v>
      </c>
      <c r="S46" s="133"/>
    </row>
    <row r="47" spans="1:19" ht="14.5" customHeight="1" x14ac:dyDescent="0.2">
      <c r="A47" s="43"/>
      <c r="B47" s="43"/>
      <c r="C47" s="119" t="s">
        <v>299</v>
      </c>
      <c r="D47" s="146">
        <v>46225</v>
      </c>
      <c r="E47" s="304"/>
      <c r="F47" s="304"/>
      <c r="G47" s="304"/>
      <c r="H47" s="149"/>
      <c r="I47" s="150"/>
      <c r="J47" s="133"/>
      <c r="K47" s="133"/>
      <c r="L47" s="304"/>
      <c r="M47" s="304"/>
      <c r="N47" s="133"/>
      <c r="O47" s="133"/>
      <c r="P47" s="133"/>
      <c r="Q47" s="133"/>
      <c r="R47" s="140">
        <v>0.73099999999999998</v>
      </c>
      <c r="S47" s="133"/>
    </row>
    <row r="48" spans="1:19" ht="14.5" customHeight="1" x14ac:dyDescent="0.2">
      <c r="A48" s="43"/>
      <c r="B48" s="43"/>
      <c r="C48" s="119" t="s">
        <v>300</v>
      </c>
      <c r="D48" s="146">
        <v>34815</v>
      </c>
      <c r="E48" s="304"/>
      <c r="F48" s="304"/>
      <c r="G48" s="304"/>
      <c r="H48" s="149"/>
      <c r="I48" s="150"/>
      <c r="J48" s="133"/>
      <c r="K48" s="133"/>
      <c r="L48" s="304"/>
      <c r="M48" s="304"/>
      <c r="N48" s="133"/>
      <c r="O48" s="133"/>
      <c r="P48" s="133"/>
      <c r="Q48" s="133"/>
      <c r="R48" s="140">
        <v>1.0269999999999999</v>
      </c>
      <c r="S48" s="133"/>
    </row>
    <row r="49" spans="1:19" ht="14.5" customHeight="1" x14ac:dyDescent="0.2">
      <c r="A49" s="43"/>
      <c r="B49" s="43"/>
      <c r="C49" s="119" t="s">
        <v>301</v>
      </c>
      <c r="D49" s="146">
        <v>48357</v>
      </c>
      <c r="E49" s="304"/>
      <c r="F49" s="304"/>
      <c r="G49" s="304"/>
      <c r="H49" s="149"/>
      <c r="I49" s="150"/>
      <c r="J49" s="133"/>
      <c r="K49" s="133"/>
      <c r="L49" s="304"/>
      <c r="M49" s="304"/>
      <c r="N49" s="133"/>
      <c r="O49" s="133"/>
      <c r="P49" s="133"/>
      <c r="Q49" s="133"/>
      <c r="R49" s="140">
        <v>1.107</v>
      </c>
      <c r="S49" s="133"/>
    </row>
    <row r="50" spans="1:19" ht="14.5" customHeight="1" x14ac:dyDescent="0.2">
      <c r="A50" s="43"/>
      <c r="B50" s="43"/>
      <c r="C50" s="119" t="s">
        <v>302</v>
      </c>
      <c r="D50" s="146">
        <v>121515</v>
      </c>
      <c r="E50" s="304"/>
      <c r="F50" s="304"/>
      <c r="G50" s="304"/>
      <c r="H50" s="149"/>
      <c r="I50" s="150"/>
      <c r="J50" s="133"/>
      <c r="K50" s="133"/>
      <c r="L50" s="304"/>
      <c r="M50" s="304"/>
      <c r="N50" s="133"/>
      <c r="O50" s="133"/>
      <c r="P50" s="133"/>
      <c r="Q50" s="133"/>
      <c r="R50" s="140">
        <v>0.64100000000000001</v>
      </c>
      <c r="S50" s="133"/>
    </row>
    <row r="51" spans="1:19" ht="14.5" customHeight="1" x14ac:dyDescent="0.2">
      <c r="A51" s="43"/>
      <c r="B51" s="43"/>
      <c r="C51" s="119" t="s">
        <v>303</v>
      </c>
      <c r="D51" s="146">
        <v>117274</v>
      </c>
      <c r="E51" s="304"/>
      <c r="F51" s="304"/>
      <c r="G51" s="304"/>
      <c r="H51" s="149"/>
      <c r="I51" s="150"/>
      <c r="J51" s="133"/>
      <c r="K51" s="133"/>
      <c r="L51" s="304"/>
      <c r="M51" s="304"/>
      <c r="N51" s="133"/>
      <c r="O51" s="133"/>
      <c r="P51" s="133"/>
      <c r="Q51" s="133"/>
      <c r="R51" s="140">
        <v>0.54</v>
      </c>
      <c r="S51" s="133"/>
    </row>
    <row r="52" spans="1:19" ht="14.5" customHeight="1" x14ac:dyDescent="0.2">
      <c r="A52" s="43"/>
      <c r="B52" s="43"/>
      <c r="C52" s="119" t="s">
        <v>304</v>
      </c>
      <c r="D52" s="146">
        <v>103984</v>
      </c>
      <c r="E52" s="304"/>
      <c r="F52" s="304"/>
      <c r="G52" s="304"/>
      <c r="H52" s="149"/>
      <c r="I52" s="150"/>
      <c r="J52" s="133"/>
      <c r="K52" s="133"/>
      <c r="L52" s="304"/>
      <c r="M52" s="304"/>
      <c r="N52" s="133"/>
      <c r="O52" s="133"/>
      <c r="P52" s="133"/>
      <c r="Q52" s="133"/>
      <c r="R52" s="140">
        <v>0.91</v>
      </c>
      <c r="S52" s="133"/>
    </row>
    <row r="53" spans="1:19" ht="14.5" customHeight="1" x14ac:dyDescent="0.2">
      <c r="A53" s="43"/>
      <c r="B53" s="43"/>
      <c r="C53" s="122" t="s">
        <v>235</v>
      </c>
      <c r="D53" s="147">
        <v>3171627</v>
      </c>
      <c r="E53" s="304"/>
      <c r="F53" s="304"/>
      <c r="G53" s="304"/>
      <c r="H53" s="149"/>
      <c r="I53" s="150"/>
      <c r="J53" s="133"/>
      <c r="K53" s="133"/>
      <c r="L53" s="304"/>
      <c r="M53" s="304"/>
      <c r="N53" s="133"/>
      <c r="O53" s="133"/>
      <c r="P53" s="133"/>
      <c r="Q53" s="133"/>
      <c r="R53" s="140">
        <v>0.76600000000000001</v>
      </c>
      <c r="S53" s="133"/>
    </row>
    <row r="54" spans="1:19" ht="14.5" customHeight="1" x14ac:dyDescent="0.2">
      <c r="A54" s="43"/>
      <c r="B54" s="43"/>
      <c r="C54" s="119" t="s">
        <v>305</v>
      </c>
      <c r="D54" s="146">
        <v>55233</v>
      </c>
      <c r="E54" s="149"/>
      <c r="F54" s="145"/>
      <c r="G54" s="145"/>
      <c r="H54" s="149"/>
      <c r="I54" s="150"/>
      <c r="J54" s="133"/>
      <c r="K54" s="133"/>
      <c r="L54" s="133"/>
      <c r="M54" s="133"/>
      <c r="N54" s="133"/>
      <c r="O54" s="133"/>
      <c r="P54" s="133"/>
      <c r="Q54" s="133"/>
      <c r="R54" s="140">
        <v>0.61499999999999999</v>
      </c>
      <c r="S54" s="133"/>
    </row>
    <row r="55" spans="1:19" ht="14.5" customHeight="1" x14ac:dyDescent="0.2">
      <c r="A55" s="43"/>
      <c r="B55" s="43"/>
      <c r="C55" s="119" t="s">
        <v>306</v>
      </c>
      <c r="D55" s="146">
        <v>51505</v>
      </c>
      <c r="E55" s="149"/>
      <c r="F55" s="145"/>
      <c r="G55" s="145"/>
      <c r="H55" s="149"/>
      <c r="I55" s="150"/>
      <c r="J55" s="133"/>
      <c r="K55" s="133"/>
      <c r="L55" s="133"/>
      <c r="M55" s="133"/>
      <c r="N55" s="133"/>
      <c r="O55" s="133"/>
      <c r="P55" s="133"/>
      <c r="Q55" s="133"/>
      <c r="R55" s="140">
        <v>1.1180000000000001</v>
      </c>
      <c r="S55" s="133"/>
    </row>
    <row r="56" spans="1:19" ht="16" x14ac:dyDescent="0.2">
      <c r="A56" s="43"/>
      <c r="B56" s="43"/>
      <c r="C56" s="119" t="s">
        <v>307</v>
      </c>
      <c r="D56" s="146">
        <v>63074</v>
      </c>
      <c r="E56" s="149"/>
      <c r="F56" s="145"/>
      <c r="G56" s="145"/>
      <c r="H56" s="149"/>
      <c r="I56" s="150" t="s">
        <v>43</v>
      </c>
      <c r="J56" s="133"/>
      <c r="K56" s="133" t="s">
        <v>43</v>
      </c>
      <c r="L56" s="133" t="s">
        <v>43</v>
      </c>
      <c r="M56" s="133" t="s">
        <v>43</v>
      </c>
      <c r="N56" s="133" t="s">
        <v>43</v>
      </c>
      <c r="O56" s="133" t="s">
        <v>43</v>
      </c>
      <c r="P56" s="133" t="s">
        <v>43</v>
      </c>
      <c r="Q56" s="133" t="s">
        <v>43</v>
      </c>
      <c r="R56" s="140">
        <v>0.81499999999999995</v>
      </c>
      <c r="S56" s="133"/>
    </row>
    <row r="57" spans="1:19" ht="16" x14ac:dyDescent="0.2">
      <c r="A57" s="43"/>
      <c r="B57" s="43"/>
      <c r="C57" s="119" t="s">
        <v>308</v>
      </c>
      <c r="D57" s="146">
        <v>65716</v>
      </c>
      <c r="E57" s="149"/>
      <c r="F57" s="145"/>
      <c r="G57" s="145"/>
      <c r="H57" s="149"/>
      <c r="I57" s="150" t="s">
        <v>43</v>
      </c>
      <c r="J57" s="133"/>
      <c r="K57" s="133" t="s">
        <v>43</v>
      </c>
      <c r="L57" s="133" t="s">
        <v>43</v>
      </c>
      <c r="M57" s="133" t="s">
        <v>43</v>
      </c>
      <c r="N57" s="133" t="s">
        <v>43</v>
      </c>
      <c r="O57" s="133" t="s">
        <v>43</v>
      </c>
      <c r="P57" s="133" t="s">
        <v>43</v>
      </c>
      <c r="Q57" s="133" t="s">
        <v>43</v>
      </c>
      <c r="R57" s="140">
        <v>1.004</v>
      </c>
      <c r="S57" s="133"/>
    </row>
    <row r="58" spans="1:19" ht="16" x14ac:dyDescent="0.2">
      <c r="A58" s="43"/>
      <c r="B58" s="43"/>
      <c r="C58" s="119" t="s">
        <v>309</v>
      </c>
      <c r="D58" s="146">
        <v>36489</v>
      </c>
      <c r="E58" s="149"/>
      <c r="F58" s="145"/>
      <c r="G58" s="145"/>
      <c r="H58" s="149"/>
      <c r="I58" s="150" t="s">
        <v>43</v>
      </c>
      <c r="J58" s="133"/>
      <c r="K58" s="133" t="s">
        <v>43</v>
      </c>
      <c r="L58" s="133" t="s">
        <v>43</v>
      </c>
      <c r="M58" s="133" t="s">
        <v>43</v>
      </c>
      <c r="N58" s="133" t="s">
        <v>43</v>
      </c>
      <c r="O58" s="133" t="s">
        <v>43</v>
      </c>
      <c r="P58" s="133" t="s">
        <v>43</v>
      </c>
      <c r="Q58" s="133" t="s">
        <v>43</v>
      </c>
      <c r="R58" s="140">
        <v>0.48799999999999999</v>
      </c>
      <c r="S58" s="133"/>
    </row>
    <row r="59" spans="1:19" ht="16" x14ac:dyDescent="0.2">
      <c r="A59" s="43"/>
      <c r="B59" s="43"/>
      <c r="C59" s="119" t="s">
        <v>310</v>
      </c>
      <c r="D59" s="146">
        <v>126487</v>
      </c>
      <c r="E59" s="149"/>
      <c r="F59" s="145"/>
      <c r="G59" s="145"/>
      <c r="H59" s="149"/>
      <c r="I59" s="150" t="s">
        <v>43</v>
      </c>
      <c r="J59" s="133"/>
      <c r="K59" s="133" t="s">
        <v>43</v>
      </c>
      <c r="L59" s="133" t="s">
        <v>43</v>
      </c>
      <c r="M59" s="133" t="s">
        <v>43</v>
      </c>
      <c r="N59" s="133" t="s">
        <v>43</v>
      </c>
      <c r="O59" s="133" t="s">
        <v>43</v>
      </c>
      <c r="P59" s="133" t="s">
        <v>43</v>
      </c>
      <c r="Q59" s="133" t="s">
        <v>43</v>
      </c>
      <c r="R59" s="140">
        <v>1.157</v>
      </c>
      <c r="S59" s="133"/>
    </row>
    <row r="60" spans="1:19" ht="16" x14ac:dyDescent="0.2">
      <c r="A60" s="43"/>
      <c r="B60" s="43"/>
      <c r="C60" s="122" t="s">
        <v>311</v>
      </c>
      <c r="D60" s="147">
        <v>398502</v>
      </c>
      <c r="E60" s="149"/>
      <c r="F60" s="145"/>
      <c r="G60" s="145"/>
      <c r="H60" s="149"/>
      <c r="I60" s="150" t="s">
        <v>43</v>
      </c>
      <c r="J60" s="133"/>
      <c r="K60" s="133" t="s">
        <v>43</v>
      </c>
      <c r="L60" s="133" t="s">
        <v>43</v>
      </c>
      <c r="M60" s="133" t="s">
        <v>43</v>
      </c>
      <c r="N60" s="133" t="s">
        <v>43</v>
      </c>
      <c r="O60" s="133" t="s">
        <v>43</v>
      </c>
      <c r="P60" s="133" t="s">
        <v>43</v>
      </c>
      <c r="Q60" s="133" t="s">
        <v>43</v>
      </c>
      <c r="R60" s="140">
        <v>0.93600000000000005</v>
      </c>
      <c r="S60" s="133"/>
    </row>
    <row r="61" spans="1:19" ht="16" x14ac:dyDescent="0.2">
      <c r="A61" s="43"/>
      <c r="B61" s="43"/>
      <c r="C61" s="123" t="s">
        <v>312</v>
      </c>
      <c r="D61" s="146">
        <v>5440595</v>
      </c>
      <c r="E61" s="151"/>
      <c r="F61" s="152"/>
      <c r="G61" s="152"/>
      <c r="H61" s="149"/>
      <c r="I61" s="150" t="s">
        <v>43</v>
      </c>
      <c r="J61" s="133"/>
      <c r="K61" s="133" t="s">
        <v>43</v>
      </c>
      <c r="L61" s="133" t="s">
        <v>43</v>
      </c>
      <c r="M61" s="133" t="s">
        <v>43</v>
      </c>
      <c r="N61" s="133" t="s">
        <v>43</v>
      </c>
      <c r="O61" s="133" t="s">
        <v>43</v>
      </c>
      <c r="P61" s="133" t="s">
        <v>43</v>
      </c>
      <c r="Q61" s="133" t="s">
        <v>43</v>
      </c>
      <c r="R61" s="140">
        <v>0.876</v>
      </c>
      <c r="S61" s="133"/>
    </row>
    <row r="62" spans="1:19" ht="16" x14ac:dyDescent="0.2">
      <c r="A62" s="43"/>
      <c r="B62" s="43"/>
      <c r="C62" s="119" t="s">
        <v>66</v>
      </c>
      <c r="D62" s="40" t="s">
        <v>43</v>
      </c>
      <c r="E62" s="40" t="s">
        <v>43</v>
      </c>
      <c r="F62" s="40" t="s">
        <v>43</v>
      </c>
      <c r="G62" s="154" t="s">
        <v>43</v>
      </c>
      <c r="H62" s="151"/>
      <c r="I62" s="153" t="s">
        <v>43</v>
      </c>
      <c r="J62" s="133"/>
      <c r="K62" s="133" t="s">
        <v>43</v>
      </c>
      <c r="L62" s="133" t="s">
        <v>43</v>
      </c>
      <c r="M62" s="133" t="s">
        <v>43</v>
      </c>
      <c r="N62" s="133" t="s">
        <v>43</v>
      </c>
      <c r="O62" s="133" t="s">
        <v>43</v>
      </c>
      <c r="P62" s="133" t="s">
        <v>43</v>
      </c>
      <c r="Q62" s="133" t="s">
        <v>43</v>
      </c>
      <c r="R62" s="140" t="s">
        <v>43</v>
      </c>
      <c r="S62" s="133"/>
    </row>
    <row r="63" spans="1:19" ht="16" x14ac:dyDescent="0.2">
      <c r="A63" s="43"/>
      <c r="B63" s="43"/>
      <c r="C63" s="126" t="s">
        <v>313</v>
      </c>
      <c r="D63" s="43"/>
      <c r="E63" s="43"/>
      <c r="F63" s="43"/>
      <c r="G63" s="43"/>
      <c r="H63" s="43"/>
      <c r="I63" s="43"/>
      <c r="J63" s="43"/>
      <c r="K63" s="43"/>
      <c r="L63" s="43"/>
      <c r="M63" s="43"/>
      <c r="N63" s="43"/>
      <c r="O63" s="43"/>
      <c r="P63" s="43"/>
      <c r="Q63" s="43"/>
      <c r="R63" s="239">
        <v>0.876</v>
      </c>
      <c r="S63" s="43"/>
    </row>
    <row r="64" spans="1:19" x14ac:dyDescent="0.2">
      <c r="A64" s="43"/>
      <c r="B64" s="43"/>
      <c r="C64" s="126"/>
      <c r="D64" s="43"/>
      <c r="E64" s="43"/>
      <c r="F64" s="43"/>
      <c r="G64" s="43"/>
      <c r="H64" s="43"/>
      <c r="I64" s="43"/>
      <c r="J64" s="43"/>
      <c r="K64" s="43"/>
      <c r="L64" s="43"/>
      <c r="M64" s="43"/>
      <c r="N64" s="43"/>
      <c r="O64" s="43"/>
      <c r="P64" s="43"/>
      <c r="Q64" s="43"/>
      <c r="R64" s="43"/>
      <c r="S64" s="43"/>
    </row>
    <row r="65" spans="1:19" x14ac:dyDescent="0.2">
      <c r="A65" s="43"/>
      <c r="B65" s="43"/>
      <c r="C65" s="126"/>
      <c r="D65" s="407" t="s">
        <v>68</v>
      </c>
      <c r="E65" s="407"/>
      <c r="F65" s="407"/>
      <c r="G65" s="407"/>
      <c r="H65" s="407"/>
      <c r="I65" s="407"/>
      <c r="J65" s="407"/>
      <c r="K65" s="407"/>
      <c r="L65" s="407"/>
      <c r="M65" s="407"/>
      <c r="N65" s="407"/>
      <c r="O65" s="407"/>
      <c r="P65" s="407"/>
      <c r="Q65" s="407"/>
      <c r="R65" s="407"/>
      <c r="S65" s="407"/>
    </row>
    <row r="66" spans="1:19" ht="90.5" customHeight="1" x14ac:dyDescent="0.2">
      <c r="A66" s="29" t="s">
        <v>32</v>
      </c>
      <c r="B66" s="43"/>
      <c r="C66" s="125" t="s">
        <v>250</v>
      </c>
      <c r="D66" s="118" t="s">
        <v>9</v>
      </c>
      <c r="E66" s="118" t="s">
        <v>69</v>
      </c>
      <c r="F66" s="118" t="s">
        <v>70</v>
      </c>
      <c r="G66" s="118" t="s">
        <v>71</v>
      </c>
      <c r="H66" s="399" t="s">
        <v>12</v>
      </c>
      <c r="I66" s="400"/>
      <c r="J66" s="399" t="s">
        <v>37</v>
      </c>
      <c r="K66" s="400"/>
      <c r="L66" s="399" t="s">
        <v>38</v>
      </c>
      <c r="M66" s="400"/>
      <c r="N66" s="314" t="s">
        <v>314</v>
      </c>
      <c r="O66" s="315"/>
      <c r="P66" s="314" t="s">
        <v>40</v>
      </c>
      <c r="Q66" s="315"/>
      <c r="R66" s="38" t="s">
        <v>315</v>
      </c>
      <c r="S66" s="38" t="s">
        <v>42</v>
      </c>
    </row>
    <row r="67" spans="1:19" ht="16" x14ac:dyDescent="0.2">
      <c r="A67" s="29" t="s">
        <v>43</v>
      </c>
      <c r="B67" s="43"/>
      <c r="C67" s="124" t="s">
        <v>43</v>
      </c>
      <c r="D67" s="40" t="s">
        <v>43</v>
      </c>
      <c r="E67" s="40" t="s">
        <v>43</v>
      </c>
      <c r="F67" s="40" t="s">
        <v>43</v>
      </c>
      <c r="G67" s="40" t="s">
        <v>43</v>
      </c>
      <c r="H67" s="120" t="s">
        <v>44</v>
      </c>
      <c r="I67" s="155" t="s">
        <v>45</v>
      </c>
      <c r="J67" s="35" t="s">
        <v>44</v>
      </c>
      <c r="K67" s="36" t="s">
        <v>45</v>
      </c>
      <c r="L67" s="135" t="s">
        <v>44</v>
      </c>
      <c r="M67" s="36" t="s">
        <v>45</v>
      </c>
      <c r="N67" s="35" t="s">
        <v>44</v>
      </c>
      <c r="O67" s="36" t="s">
        <v>45</v>
      </c>
      <c r="P67" s="35" t="s">
        <v>44</v>
      </c>
      <c r="Q67" s="36" t="s">
        <v>45</v>
      </c>
      <c r="R67" s="35" t="s">
        <v>43</v>
      </c>
      <c r="S67" s="35" t="s">
        <v>43</v>
      </c>
    </row>
    <row r="68" spans="1:19" s="143" customFormat="1" ht="24" customHeight="1" x14ac:dyDescent="0.2">
      <c r="A68" s="43"/>
      <c r="B68" s="43"/>
      <c r="C68" s="121" t="s">
        <v>252</v>
      </c>
      <c r="D68" s="119">
        <v>198975</v>
      </c>
      <c r="E68" s="299" t="s">
        <v>316</v>
      </c>
      <c r="F68" s="299" t="s">
        <v>48</v>
      </c>
      <c r="G68" s="401" t="s">
        <v>317</v>
      </c>
      <c r="H68" s="145"/>
      <c r="I68" s="145" t="s">
        <v>43</v>
      </c>
      <c r="J68" s="403" t="s">
        <v>318</v>
      </c>
      <c r="K68" s="405" t="s">
        <v>319</v>
      </c>
      <c r="L68" s="157" t="s">
        <v>43</v>
      </c>
      <c r="M68" s="157" t="s">
        <v>43</v>
      </c>
      <c r="N68" s="157" t="s">
        <v>43</v>
      </c>
      <c r="O68" s="157" t="s">
        <v>43</v>
      </c>
      <c r="P68" s="157" t="s">
        <v>43</v>
      </c>
      <c r="Q68" s="157" t="s">
        <v>43</v>
      </c>
      <c r="R68" s="240">
        <v>103.02</v>
      </c>
      <c r="S68" s="156" t="s">
        <v>320</v>
      </c>
    </row>
    <row r="69" spans="1:19" s="143" customFormat="1" ht="16" x14ac:dyDescent="0.2">
      <c r="A69" s="43"/>
      <c r="B69" s="43"/>
      <c r="C69" s="119" t="s">
        <v>305</v>
      </c>
      <c r="D69" s="119">
        <v>55329</v>
      </c>
      <c r="E69" s="304"/>
      <c r="F69" s="304"/>
      <c r="G69" s="402"/>
      <c r="H69" s="145"/>
      <c r="I69" s="145" t="s">
        <v>43</v>
      </c>
      <c r="J69" s="404"/>
      <c r="K69" s="406"/>
      <c r="L69" s="157" t="s">
        <v>43</v>
      </c>
      <c r="M69" s="157" t="s">
        <v>43</v>
      </c>
      <c r="N69" s="157" t="s">
        <v>43</v>
      </c>
      <c r="O69" s="157" t="s">
        <v>43</v>
      </c>
      <c r="P69" s="157" t="s">
        <v>43</v>
      </c>
      <c r="Q69" s="157" t="s">
        <v>43</v>
      </c>
      <c r="R69" s="240">
        <v>0.57340000000000002</v>
      </c>
      <c r="S69" s="162"/>
    </row>
    <row r="70" spans="1:19" s="143" customFormat="1" ht="16" x14ac:dyDescent="0.2">
      <c r="A70" s="43"/>
      <c r="B70" s="43"/>
      <c r="C70" s="119" t="s">
        <v>256</v>
      </c>
      <c r="D70" s="119">
        <v>203302</v>
      </c>
      <c r="E70" s="304"/>
      <c r="F70" s="304"/>
      <c r="G70" s="402"/>
      <c r="H70" s="145"/>
      <c r="I70" s="145" t="s">
        <v>43</v>
      </c>
      <c r="J70" s="404"/>
      <c r="K70" s="406"/>
      <c r="L70" s="157" t="s">
        <v>43</v>
      </c>
      <c r="M70" s="157" t="s">
        <v>43</v>
      </c>
      <c r="N70" s="157" t="s">
        <v>43</v>
      </c>
      <c r="O70" s="157" t="s">
        <v>43</v>
      </c>
      <c r="P70" s="157" t="s">
        <v>43</v>
      </c>
      <c r="Q70" s="157" t="s">
        <v>43</v>
      </c>
      <c r="R70" s="240">
        <v>0.89280000000000004</v>
      </c>
      <c r="S70" s="162"/>
    </row>
    <row r="71" spans="1:19" s="143" customFormat="1" ht="16" x14ac:dyDescent="0.2">
      <c r="A71" s="43"/>
      <c r="B71" s="43"/>
      <c r="C71" s="119" t="s">
        <v>257</v>
      </c>
      <c r="D71" s="119">
        <v>117281</v>
      </c>
      <c r="E71" s="304"/>
      <c r="F71" s="304"/>
      <c r="G71" s="402"/>
      <c r="H71" s="145"/>
      <c r="I71" s="145"/>
      <c r="J71" s="404"/>
      <c r="K71" s="406"/>
      <c r="L71" s="157"/>
      <c r="M71" s="157"/>
      <c r="N71" s="157"/>
      <c r="O71" s="157"/>
      <c r="P71" s="157"/>
      <c r="Q71" s="157"/>
      <c r="R71" s="240">
        <v>1.2888999999999999</v>
      </c>
      <c r="S71" s="162"/>
    </row>
    <row r="72" spans="1:19" s="143" customFormat="1" ht="32" x14ac:dyDescent="0.2">
      <c r="A72" s="43"/>
      <c r="B72" s="43"/>
      <c r="C72" s="119" t="s">
        <v>258</v>
      </c>
      <c r="D72" s="119">
        <v>118968</v>
      </c>
      <c r="E72" s="304"/>
      <c r="F72" s="304"/>
      <c r="G72" s="402"/>
      <c r="H72" s="145"/>
      <c r="I72" s="145"/>
      <c r="J72" s="404"/>
      <c r="K72" s="406"/>
      <c r="L72" s="157"/>
      <c r="M72" s="157"/>
      <c r="N72" s="157"/>
      <c r="O72" s="157"/>
      <c r="P72" s="157"/>
      <c r="Q72" s="157"/>
      <c r="R72" s="240">
        <v>1.2867999999999999</v>
      </c>
      <c r="S72" s="162" t="s">
        <v>321</v>
      </c>
    </row>
    <row r="73" spans="1:19" s="143" customFormat="1" ht="16" x14ac:dyDescent="0.2">
      <c r="A73" s="43"/>
      <c r="B73" s="43"/>
      <c r="C73" s="119" t="s">
        <v>310</v>
      </c>
      <c r="D73" s="119">
        <v>126862</v>
      </c>
      <c r="E73" s="304"/>
      <c r="F73" s="304"/>
      <c r="G73" s="402"/>
      <c r="H73" s="145"/>
      <c r="I73" s="145"/>
      <c r="J73" s="404"/>
      <c r="K73" s="406"/>
      <c r="L73" s="157"/>
      <c r="M73" s="157"/>
      <c r="N73" s="157"/>
      <c r="O73" s="157"/>
      <c r="P73" s="157"/>
      <c r="Q73" s="157"/>
      <c r="R73" s="240">
        <v>1.3947000000000001</v>
      </c>
      <c r="S73" s="162"/>
    </row>
    <row r="74" spans="1:19" s="143" customFormat="1" ht="16" x14ac:dyDescent="0.2">
      <c r="A74" s="43"/>
      <c r="B74" s="43"/>
      <c r="C74" s="122" t="s">
        <v>322</v>
      </c>
      <c r="D74" s="122">
        <v>820716</v>
      </c>
      <c r="E74" s="304"/>
      <c r="F74" s="304"/>
      <c r="G74" s="402"/>
      <c r="H74" s="145"/>
      <c r="I74" s="145"/>
      <c r="J74" s="404"/>
      <c r="K74" s="406"/>
      <c r="L74" s="157"/>
      <c r="M74" s="157"/>
      <c r="N74" s="157"/>
      <c r="O74" s="157"/>
      <c r="P74" s="157"/>
      <c r="Q74" s="157"/>
      <c r="R74" s="241">
        <v>109.6</v>
      </c>
      <c r="S74" s="157"/>
    </row>
    <row r="75" spans="1:19" s="143" customFormat="1" ht="16" x14ac:dyDescent="0.2">
      <c r="A75" s="43"/>
      <c r="B75" s="43"/>
      <c r="C75" s="119" t="s">
        <v>260</v>
      </c>
      <c r="D75" s="146">
        <v>101241</v>
      </c>
      <c r="E75" s="396" t="s">
        <v>323</v>
      </c>
      <c r="F75" s="396" t="s">
        <v>48</v>
      </c>
      <c r="G75" s="396" t="s">
        <v>262</v>
      </c>
      <c r="H75" s="145"/>
      <c r="I75" s="145"/>
      <c r="J75" s="157"/>
      <c r="K75" s="157"/>
      <c r="L75" s="157"/>
      <c r="M75" s="157"/>
      <c r="N75" s="396" t="s">
        <v>263</v>
      </c>
      <c r="O75" s="396" t="s">
        <v>264</v>
      </c>
      <c r="P75" s="157"/>
      <c r="Q75" s="157"/>
      <c r="R75" s="241">
        <v>85.9</v>
      </c>
      <c r="S75" s="157"/>
    </row>
    <row r="76" spans="1:19" s="143" customFormat="1" ht="16" x14ac:dyDescent="0.2">
      <c r="A76" s="43"/>
      <c r="B76" s="43"/>
      <c r="C76" s="119" t="s">
        <v>265</v>
      </c>
      <c r="D76" s="146">
        <v>102936</v>
      </c>
      <c r="E76" s="397"/>
      <c r="F76" s="397"/>
      <c r="G76" s="397"/>
      <c r="H76" s="145"/>
      <c r="I76" s="145"/>
      <c r="J76" s="157"/>
      <c r="K76" s="157"/>
      <c r="L76" s="157"/>
      <c r="M76" s="157"/>
      <c r="N76" s="397"/>
      <c r="O76" s="397"/>
      <c r="P76" s="157"/>
      <c r="Q76" s="157"/>
      <c r="R76" s="241">
        <v>76.7</v>
      </c>
      <c r="S76" s="157"/>
    </row>
    <row r="77" spans="1:19" s="143" customFormat="1" ht="16" x14ac:dyDescent="0.2">
      <c r="A77" s="43"/>
      <c r="B77" s="43"/>
      <c r="C77" s="119" t="s">
        <v>266</v>
      </c>
      <c r="D77" s="146">
        <v>55679</v>
      </c>
      <c r="E77" s="397"/>
      <c r="F77" s="397"/>
      <c r="G77" s="397"/>
      <c r="H77" s="145"/>
      <c r="I77" s="145"/>
      <c r="J77" s="157"/>
      <c r="K77" s="157"/>
      <c r="L77" s="157"/>
      <c r="M77" s="157"/>
      <c r="N77" s="397"/>
      <c r="O77" s="397"/>
      <c r="P77" s="157"/>
      <c r="Q77" s="157"/>
      <c r="R77" s="241">
        <v>94.9</v>
      </c>
      <c r="S77" s="157"/>
    </row>
    <row r="78" spans="1:19" s="143" customFormat="1" ht="16" x14ac:dyDescent="0.2">
      <c r="A78" s="43"/>
      <c r="B78" s="43"/>
      <c r="C78" s="119" t="s">
        <v>268</v>
      </c>
      <c r="D78" s="146">
        <v>143121</v>
      </c>
      <c r="E78" s="397"/>
      <c r="F78" s="397"/>
      <c r="G78" s="397"/>
      <c r="H78" s="145"/>
      <c r="I78" s="145"/>
      <c r="J78" s="157"/>
      <c r="K78" s="157"/>
      <c r="L78" s="157"/>
      <c r="M78" s="157"/>
      <c r="N78" s="397"/>
      <c r="O78" s="397"/>
      <c r="P78" s="157"/>
      <c r="Q78" s="157"/>
      <c r="R78" s="241">
        <v>66.400000000000006</v>
      </c>
      <c r="S78" s="157"/>
    </row>
    <row r="79" spans="1:19" s="143" customFormat="1" ht="16" x14ac:dyDescent="0.2">
      <c r="A79" s="43"/>
      <c r="B79" s="43"/>
      <c r="C79" s="119" t="s">
        <v>267</v>
      </c>
      <c r="D79" s="146">
        <v>255004</v>
      </c>
      <c r="E79" s="397"/>
      <c r="F79" s="397"/>
      <c r="G79" s="397"/>
      <c r="H79" s="145"/>
      <c r="I79" s="145"/>
      <c r="J79" s="157"/>
      <c r="K79" s="157"/>
      <c r="L79" s="157"/>
      <c r="M79" s="157"/>
      <c r="N79" s="397"/>
      <c r="O79" s="397"/>
      <c r="P79" s="157"/>
      <c r="Q79" s="157"/>
      <c r="R79" s="241">
        <v>101.6</v>
      </c>
      <c r="S79" s="157"/>
    </row>
    <row r="80" spans="1:19" s="143" customFormat="1" ht="16" x14ac:dyDescent="0.2">
      <c r="A80" s="43"/>
      <c r="B80" s="43"/>
      <c r="C80" s="119" t="s">
        <v>269</v>
      </c>
      <c r="D80" s="146">
        <v>123007</v>
      </c>
      <c r="E80" s="397"/>
      <c r="F80" s="397"/>
      <c r="G80" s="397"/>
      <c r="H80" s="145"/>
      <c r="I80" s="145"/>
      <c r="J80" s="157"/>
      <c r="K80" s="157"/>
      <c r="L80" s="157"/>
      <c r="M80" s="157"/>
      <c r="N80" s="397"/>
      <c r="O80" s="397"/>
      <c r="P80" s="157"/>
      <c r="Q80" s="157"/>
      <c r="R80" s="241">
        <v>80.900000000000006</v>
      </c>
      <c r="S80" s="157"/>
    </row>
    <row r="81" spans="1:19" s="143" customFormat="1" ht="16" x14ac:dyDescent="0.2">
      <c r="A81" s="43"/>
      <c r="B81" s="43"/>
      <c r="C81" s="119" t="s">
        <v>270</v>
      </c>
      <c r="D81" s="146">
        <v>100636</v>
      </c>
      <c r="E81" s="397"/>
      <c r="F81" s="397"/>
      <c r="G81" s="397"/>
      <c r="H81" s="145"/>
      <c r="I81" s="145"/>
      <c r="J81" s="157"/>
      <c r="K81" s="157"/>
      <c r="L81" s="157"/>
      <c r="M81" s="157"/>
      <c r="N81" s="397"/>
      <c r="O81" s="397"/>
      <c r="P81" s="157"/>
      <c r="Q81" s="157"/>
      <c r="R81" s="241">
        <v>88.7</v>
      </c>
      <c r="S81" s="157"/>
    </row>
    <row r="82" spans="1:19" s="143" customFormat="1" ht="16" x14ac:dyDescent="0.2">
      <c r="A82" s="43"/>
      <c r="B82" s="43"/>
      <c r="C82" s="119" t="s">
        <v>271</v>
      </c>
      <c r="D82" s="146">
        <v>248842</v>
      </c>
      <c r="E82" s="397"/>
      <c r="F82" s="397"/>
      <c r="G82" s="397"/>
      <c r="H82" s="145"/>
      <c r="I82" s="145"/>
      <c r="J82" s="157"/>
      <c r="K82" s="157"/>
      <c r="L82" s="157"/>
      <c r="M82" s="157"/>
      <c r="N82" s="397"/>
      <c r="O82" s="397"/>
      <c r="P82" s="157"/>
      <c r="Q82" s="157"/>
      <c r="R82" s="241">
        <v>78.599999999999994</v>
      </c>
      <c r="S82" s="157"/>
    </row>
    <row r="83" spans="1:19" s="143" customFormat="1" ht="16" x14ac:dyDescent="0.2">
      <c r="A83" s="43"/>
      <c r="B83" s="43"/>
      <c r="C83" s="119" t="s">
        <v>272</v>
      </c>
      <c r="D83" s="146">
        <v>96800</v>
      </c>
      <c r="E83" s="397"/>
      <c r="F83" s="397"/>
      <c r="G83" s="397"/>
      <c r="H83" s="145"/>
      <c r="I83" s="145"/>
      <c r="J83" s="157"/>
      <c r="K83" s="157"/>
      <c r="L83" s="157"/>
      <c r="M83" s="157"/>
      <c r="N83" s="397"/>
      <c r="O83" s="397"/>
      <c r="P83" s="157"/>
      <c r="Q83" s="157"/>
      <c r="R83" s="241">
        <v>81</v>
      </c>
      <c r="S83" s="157"/>
    </row>
    <row r="84" spans="1:19" s="143" customFormat="1" ht="16" x14ac:dyDescent="0.2">
      <c r="A84" s="43"/>
      <c r="B84" s="43"/>
      <c r="C84" s="119" t="s">
        <v>273</v>
      </c>
      <c r="D84" s="146">
        <v>71736</v>
      </c>
      <c r="E84" s="397"/>
      <c r="F84" s="397"/>
      <c r="G84" s="397"/>
      <c r="H84" s="145"/>
      <c r="I84" s="145"/>
      <c r="J84" s="157"/>
      <c r="K84" s="157"/>
      <c r="L84" s="157"/>
      <c r="M84" s="157"/>
      <c r="N84" s="397"/>
      <c r="O84" s="397"/>
      <c r="P84" s="157"/>
      <c r="Q84" s="157"/>
      <c r="R84" s="241">
        <v>54.9</v>
      </c>
      <c r="S84" s="157"/>
    </row>
    <row r="85" spans="1:19" s="143" customFormat="1" ht="16" x14ac:dyDescent="0.2">
      <c r="A85" s="43"/>
      <c r="B85" s="43"/>
      <c r="C85" s="122" t="s">
        <v>274</v>
      </c>
      <c r="D85" s="147">
        <v>1299000</v>
      </c>
      <c r="E85" s="398"/>
      <c r="F85" s="398"/>
      <c r="G85" s="398"/>
      <c r="H85" s="145"/>
      <c r="I85" s="145"/>
      <c r="J85" s="157"/>
      <c r="K85" s="157"/>
      <c r="L85" s="157"/>
      <c r="M85" s="157"/>
      <c r="N85" s="398"/>
      <c r="O85" s="398"/>
      <c r="P85" s="157"/>
      <c r="Q85" s="157"/>
      <c r="R85" s="241">
        <v>82.8</v>
      </c>
      <c r="S85" s="157"/>
    </row>
    <row r="86" spans="1:19" s="143" customFormat="1" ht="16" x14ac:dyDescent="0.2">
      <c r="A86" s="43"/>
      <c r="B86" s="43"/>
      <c r="C86" s="119" t="s">
        <v>324</v>
      </c>
      <c r="D86" s="146">
        <v>87492</v>
      </c>
      <c r="E86" s="396" t="s">
        <v>325</v>
      </c>
      <c r="F86" s="396" t="s">
        <v>48</v>
      </c>
      <c r="G86" s="396" t="s">
        <v>276</v>
      </c>
      <c r="H86" s="145"/>
      <c r="I86" s="145"/>
      <c r="J86" s="157"/>
      <c r="K86" s="157"/>
      <c r="L86" s="396" t="s">
        <v>277</v>
      </c>
      <c r="M86" s="396" t="s">
        <v>278</v>
      </c>
      <c r="N86" s="157"/>
      <c r="O86" s="157"/>
      <c r="P86" s="157"/>
      <c r="Q86" s="157"/>
      <c r="R86" s="241">
        <v>53.6</v>
      </c>
      <c r="S86" s="157"/>
    </row>
    <row r="87" spans="1:19" s="143" customFormat="1" ht="16" x14ac:dyDescent="0.2">
      <c r="A87" s="43"/>
      <c r="B87" s="43"/>
      <c r="C87" s="119" t="s">
        <v>279</v>
      </c>
      <c r="D87" s="146">
        <v>105888</v>
      </c>
      <c r="E87" s="397"/>
      <c r="F87" s="397"/>
      <c r="G87" s="397"/>
      <c r="H87" s="145"/>
      <c r="I87" s="145"/>
      <c r="J87" s="157"/>
      <c r="K87" s="157"/>
      <c r="L87" s="397"/>
      <c r="M87" s="397"/>
      <c r="N87" s="157"/>
      <c r="O87" s="157"/>
      <c r="P87" s="157"/>
      <c r="Q87" s="157"/>
      <c r="R87" s="241">
        <v>66.7</v>
      </c>
      <c r="S87" s="157"/>
    </row>
    <row r="88" spans="1:19" s="143" customFormat="1" ht="16" x14ac:dyDescent="0.2">
      <c r="A88" s="43"/>
      <c r="B88" s="43"/>
      <c r="C88" s="119" t="s">
        <v>280</v>
      </c>
      <c r="D88" s="146">
        <v>141263</v>
      </c>
      <c r="E88" s="397"/>
      <c r="F88" s="397"/>
      <c r="G88" s="397"/>
      <c r="H88" s="145"/>
      <c r="I88" s="145"/>
      <c r="J88" s="157"/>
      <c r="K88" s="157"/>
      <c r="L88" s="397"/>
      <c r="M88" s="397"/>
      <c r="N88" s="157"/>
      <c r="O88" s="157"/>
      <c r="P88" s="157"/>
      <c r="Q88" s="157"/>
      <c r="R88" s="241">
        <v>87.7</v>
      </c>
      <c r="S88" s="157"/>
    </row>
    <row r="89" spans="1:19" s="143" customFormat="1" ht="16" x14ac:dyDescent="0.2">
      <c r="A89" s="43"/>
      <c r="B89" s="43"/>
      <c r="C89" s="119" t="s">
        <v>281</v>
      </c>
      <c r="D89" s="146">
        <v>37900</v>
      </c>
      <c r="E89" s="397"/>
      <c r="F89" s="397"/>
      <c r="G89" s="397"/>
      <c r="H89" s="145"/>
      <c r="I89" s="145" t="s">
        <v>43</v>
      </c>
      <c r="J89" s="157" t="s">
        <v>43</v>
      </c>
      <c r="K89" s="157" t="s">
        <v>43</v>
      </c>
      <c r="L89" s="397" t="s">
        <v>43</v>
      </c>
      <c r="M89" s="397" t="s">
        <v>43</v>
      </c>
      <c r="N89" s="157" t="s">
        <v>43</v>
      </c>
      <c r="O89" s="157" t="s">
        <v>43</v>
      </c>
      <c r="P89" s="157" t="s">
        <v>43</v>
      </c>
      <c r="Q89" s="157" t="s">
        <v>43</v>
      </c>
      <c r="R89" s="241">
        <v>86.1</v>
      </c>
      <c r="S89" s="157"/>
    </row>
    <row r="90" spans="1:19" s="143" customFormat="1" ht="16" x14ac:dyDescent="0.2">
      <c r="A90" s="43"/>
      <c r="B90" s="43"/>
      <c r="C90" s="119" t="s">
        <v>282</v>
      </c>
      <c r="D90" s="146">
        <v>100216</v>
      </c>
      <c r="E90" s="397"/>
      <c r="F90" s="397"/>
      <c r="G90" s="397"/>
      <c r="H90" s="145"/>
      <c r="I90" s="145" t="s">
        <v>43</v>
      </c>
      <c r="J90" s="157" t="s">
        <v>43</v>
      </c>
      <c r="K90" s="157" t="s">
        <v>43</v>
      </c>
      <c r="L90" s="397" t="s">
        <v>43</v>
      </c>
      <c r="M90" s="397" t="s">
        <v>43</v>
      </c>
      <c r="N90" s="157" t="s">
        <v>43</v>
      </c>
      <c r="O90" s="157" t="s">
        <v>43</v>
      </c>
      <c r="P90" s="157" t="s">
        <v>43</v>
      </c>
      <c r="Q90" s="157" t="s">
        <v>43</v>
      </c>
      <c r="R90" s="241">
        <v>59.9</v>
      </c>
      <c r="S90" s="157"/>
    </row>
    <row r="91" spans="1:19" s="143" customFormat="1" ht="16" x14ac:dyDescent="0.2">
      <c r="A91" s="43"/>
      <c r="B91" s="43"/>
      <c r="C91" s="119" t="s">
        <v>283</v>
      </c>
      <c r="D91" s="146">
        <v>184590</v>
      </c>
      <c r="E91" s="397"/>
      <c r="F91" s="397"/>
      <c r="G91" s="397"/>
      <c r="H91" s="145"/>
      <c r="I91" s="145"/>
      <c r="J91" s="157"/>
      <c r="K91" s="157"/>
      <c r="L91" s="397"/>
      <c r="M91" s="397"/>
      <c r="N91" s="157"/>
      <c r="O91" s="157"/>
      <c r="P91" s="157"/>
      <c r="Q91" s="157"/>
      <c r="R91" s="241">
        <v>70.8</v>
      </c>
      <c r="S91" s="157"/>
    </row>
    <row r="92" spans="1:19" s="143" customFormat="1" ht="16" x14ac:dyDescent="0.2">
      <c r="A92" s="43"/>
      <c r="B92" s="43"/>
      <c r="C92" s="119" t="s">
        <v>284</v>
      </c>
      <c r="D92" s="146">
        <v>147405</v>
      </c>
      <c r="E92" s="397"/>
      <c r="F92" s="397"/>
      <c r="G92" s="397"/>
      <c r="H92" s="145"/>
      <c r="I92" s="145"/>
      <c r="J92" s="157"/>
      <c r="K92" s="157"/>
      <c r="L92" s="397"/>
      <c r="M92" s="397"/>
      <c r="N92" s="157"/>
      <c r="O92" s="157"/>
      <c r="P92" s="157"/>
      <c r="Q92" s="157"/>
      <c r="R92" s="241">
        <v>77.3</v>
      </c>
      <c r="S92" s="157"/>
    </row>
    <row r="93" spans="1:19" s="143" customFormat="1" ht="16" x14ac:dyDescent="0.2">
      <c r="A93" s="43"/>
      <c r="B93" s="43"/>
      <c r="C93" s="119" t="s">
        <v>285</v>
      </c>
      <c r="D93" s="146">
        <v>141124</v>
      </c>
      <c r="E93" s="397"/>
      <c r="F93" s="397"/>
      <c r="G93" s="397"/>
      <c r="H93" s="145"/>
      <c r="I93" s="145"/>
      <c r="J93" s="157"/>
      <c r="K93" s="157"/>
      <c r="L93" s="397"/>
      <c r="M93" s="397"/>
      <c r="N93" s="157"/>
      <c r="O93" s="157"/>
      <c r="P93" s="157"/>
      <c r="Q93" s="157"/>
      <c r="R93" s="241">
        <v>79.7</v>
      </c>
      <c r="S93" s="157"/>
    </row>
    <row r="94" spans="1:19" s="143" customFormat="1" ht="16" x14ac:dyDescent="0.2">
      <c r="A94" s="43"/>
      <c r="B94" s="43"/>
      <c r="C94" s="119" t="s">
        <v>286</v>
      </c>
      <c r="D94" s="146">
        <v>113575</v>
      </c>
      <c r="E94" s="397"/>
      <c r="F94" s="397"/>
      <c r="G94" s="397"/>
      <c r="H94" s="145"/>
      <c r="I94" s="145"/>
      <c r="J94" s="157"/>
      <c r="K94" s="157"/>
      <c r="L94" s="397"/>
      <c r="M94" s="397"/>
      <c r="N94" s="157"/>
      <c r="O94" s="157"/>
      <c r="P94" s="157"/>
      <c r="Q94" s="157"/>
      <c r="R94" s="241">
        <v>99.1</v>
      </c>
      <c r="S94" s="157"/>
    </row>
    <row r="95" spans="1:19" s="143" customFormat="1" ht="16" x14ac:dyDescent="0.2">
      <c r="A95" s="43"/>
      <c r="B95" s="43"/>
      <c r="C95" s="119" t="s">
        <v>287</v>
      </c>
      <c r="D95" s="146">
        <v>119124</v>
      </c>
      <c r="E95" s="397"/>
      <c r="F95" s="397"/>
      <c r="G95" s="397"/>
      <c r="H95" s="145"/>
      <c r="I95" s="145"/>
      <c r="J95" s="157"/>
      <c r="K95" s="157"/>
      <c r="L95" s="397"/>
      <c r="M95" s="397"/>
      <c r="N95" s="157"/>
      <c r="O95" s="157"/>
      <c r="P95" s="157"/>
      <c r="Q95" s="157"/>
      <c r="R95" s="241">
        <v>43.8</v>
      </c>
      <c r="S95" s="157"/>
    </row>
    <row r="96" spans="1:19" s="143" customFormat="1" ht="16" x14ac:dyDescent="0.2">
      <c r="A96" s="43"/>
      <c r="B96" s="43"/>
      <c r="C96" s="119" t="s">
        <v>288</v>
      </c>
      <c r="D96" s="146">
        <v>66391</v>
      </c>
      <c r="E96" s="397"/>
      <c r="F96" s="397"/>
      <c r="G96" s="397"/>
      <c r="H96" s="145"/>
      <c r="I96" s="145"/>
      <c r="J96" s="157"/>
      <c r="K96" s="157"/>
      <c r="L96" s="397"/>
      <c r="M96" s="397"/>
      <c r="N96" s="157"/>
      <c r="O96" s="157"/>
      <c r="P96" s="157"/>
      <c r="Q96" s="157"/>
      <c r="R96" s="241">
        <v>105.4</v>
      </c>
      <c r="S96" s="157"/>
    </row>
    <row r="97" spans="1:19" s="143" customFormat="1" ht="16" x14ac:dyDescent="0.2">
      <c r="A97" s="43"/>
      <c r="B97" s="43"/>
      <c r="C97" s="119" t="s">
        <v>289</v>
      </c>
      <c r="D97" s="146">
        <v>17056</v>
      </c>
      <c r="E97" s="397"/>
      <c r="F97" s="397"/>
      <c r="G97" s="397"/>
      <c r="H97" s="145"/>
      <c r="I97" s="145"/>
      <c r="J97" s="157"/>
      <c r="K97" s="157"/>
      <c r="L97" s="397"/>
      <c r="M97" s="397"/>
      <c r="N97" s="157"/>
      <c r="O97" s="157"/>
      <c r="P97" s="157"/>
      <c r="Q97" s="157"/>
      <c r="R97" s="241">
        <v>96</v>
      </c>
      <c r="S97" s="157"/>
    </row>
    <row r="98" spans="1:19" s="143" customFormat="1" ht="16" x14ac:dyDescent="0.2">
      <c r="A98" s="43"/>
      <c r="B98" s="43"/>
      <c r="C98" s="119" t="s">
        <v>290</v>
      </c>
      <c r="D98" s="146">
        <v>134409</v>
      </c>
      <c r="E98" s="397"/>
      <c r="F98" s="397"/>
      <c r="G98" s="397"/>
      <c r="H98" s="145"/>
      <c r="I98" s="145"/>
      <c r="J98" s="157"/>
      <c r="K98" s="157"/>
      <c r="L98" s="397"/>
      <c r="M98" s="397"/>
      <c r="N98" s="157"/>
      <c r="O98" s="157"/>
      <c r="P98" s="157"/>
      <c r="Q98" s="157"/>
      <c r="R98" s="241">
        <v>110.6</v>
      </c>
      <c r="S98" s="157"/>
    </row>
    <row r="99" spans="1:19" s="143" customFormat="1" ht="16" x14ac:dyDescent="0.2">
      <c r="A99" s="43"/>
      <c r="B99" s="43"/>
      <c r="C99" s="119" t="s">
        <v>291</v>
      </c>
      <c r="D99" s="146">
        <v>152667</v>
      </c>
      <c r="E99" s="397"/>
      <c r="F99" s="397"/>
      <c r="G99" s="397"/>
      <c r="H99" s="145"/>
      <c r="I99" s="145"/>
      <c r="J99" s="157"/>
      <c r="K99" s="157"/>
      <c r="L99" s="397"/>
      <c r="M99" s="397"/>
      <c r="N99" s="157"/>
      <c r="O99" s="157"/>
      <c r="P99" s="157"/>
      <c r="Q99" s="157"/>
      <c r="R99" s="241">
        <v>30</v>
      </c>
      <c r="S99" s="157"/>
    </row>
    <row r="100" spans="1:19" s="143" customFormat="1" ht="16" x14ac:dyDescent="0.2">
      <c r="A100" s="43"/>
      <c r="B100" s="43"/>
      <c r="C100" s="119" t="s">
        <v>292</v>
      </c>
      <c r="D100" s="146">
        <v>62659</v>
      </c>
      <c r="E100" s="397"/>
      <c r="F100" s="397"/>
      <c r="G100" s="397"/>
      <c r="H100" s="145"/>
      <c r="I100" s="145"/>
      <c r="J100" s="157"/>
      <c r="K100" s="157"/>
      <c r="L100" s="397"/>
      <c r="M100" s="397"/>
      <c r="N100" s="157"/>
      <c r="O100" s="157"/>
      <c r="P100" s="157"/>
      <c r="Q100" s="157"/>
      <c r="R100" s="241">
        <v>66.099999999999994</v>
      </c>
      <c r="S100" s="157"/>
    </row>
    <row r="101" spans="1:19" s="143" customFormat="1" ht="16" x14ac:dyDescent="0.2">
      <c r="A101" s="43"/>
      <c r="B101" s="43"/>
      <c r="C101" s="119" t="s">
        <v>293</v>
      </c>
      <c r="D101" s="146">
        <v>154973</v>
      </c>
      <c r="E101" s="397"/>
      <c r="F101" s="397"/>
      <c r="G101" s="397"/>
      <c r="H101" s="145"/>
      <c r="I101" s="145"/>
      <c r="J101" s="157"/>
      <c r="K101" s="157"/>
      <c r="L101" s="397"/>
      <c r="M101" s="397"/>
      <c r="N101" s="157"/>
      <c r="O101" s="157"/>
      <c r="P101" s="157"/>
      <c r="Q101" s="157"/>
      <c r="R101" s="241">
        <v>58.6</v>
      </c>
      <c r="S101" s="157"/>
    </row>
    <row r="102" spans="1:19" s="143" customFormat="1" ht="16" x14ac:dyDescent="0.2">
      <c r="A102" s="43"/>
      <c r="B102" s="43"/>
      <c r="C102" s="119" t="s">
        <v>294</v>
      </c>
      <c r="D102" s="146">
        <v>154438</v>
      </c>
      <c r="E102" s="397"/>
      <c r="F102" s="397"/>
      <c r="G102" s="397"/>
      <c r="H102" s="145"/>
      <c r="I102" s="145"/>
      <c r="J102" s="157"/>
      <c r="K102" s="157"/>
      <c r="L102" s="397"/>
      <c r="M102" s="397"/>
      <c r="N102" s="157"/>
      <c r="O102" s="157"/>
      <c r="P102" s="157"/>
      <c r="Q102" s="157"/>
      <c r="R102" s="241">
        <v>123.2</v>
      </c>
      <c r="S102" s="157"/>
    </row>
    <row r="103" spans="1:19" s="143" customFormat="1" ht="16" x14ac:dyDescent="0.2">
      <c r="A103" s="43"/>
      <c r="B103" s="43"/>
      <c r="C103" s="119" t="s">
        <v>295</v>
      </c>
      <c r="D103" s="146">
        <v>132286</v>
      </c>
      <c r="E103" s="397"/>
      <c r="F103" s="397"/>
      <c r="G103" s="397"/>
      <c r="H103" s="145"/>
      <c r="I103" s="145"/>
      <c r="J103" s="157"/>
      <c r="K103" s="157"/>
      <c r="L103" s="397"/>
      <c r="M103" s="397"/>
      <c r="N103" s="157"/>
      <c r="O103" s="157"/>
      <c r="P103" s="157"/>
      <c r="Q103" s="157"/>
      <c r="R103" s="241">
        <v>131.6</v>
      </c>
      <c r="S103" s="157"/>
    </row>
    <row r="104" spans="1:19" s="143" customFormat="1" ht="16" x14ac:dyDescent="0.2">
      <c r="A104" s="43"/>
      <c r="B104" s="43"/>
      <c r="C104" s="119" t="s">
        <v>296</v>
      </c>
      <c r="D104" s="146">
        <v>471089</v>
      </c>
      <c r="E104" s="397"/>
      <c r="F104" s="397"/>
      <c r="G104" s="397"/>
      <c r="H104" s="145"/>
      <c r="I104" s="145"/>
      <c r="J104" s="157"/>
      <c r="K104" s="157"/>
      <c r="L104" s="397"/>
      <c r="M104" s="397"/>
      <c r="N104" s="157"/>
      <c r="O104" s="157"/>
      <c r="P104" s="157"/>
      <c r="Q104" s="157"/>
      <c r="R104" s="241">
        <v>54.3</v>
      </c>
      <c r="S104" s="157"/>
    </row>
    <row r="105" spans="1:19" s="143" customFormat="1" ht="16" x14ac:dyDescent="0.2">
      <c r="A105" s="43"/>
      <c r="B105" s="43"/>
      <c r="C105" s="119" t="s">
        <v>297</v>
      </c>
      <c r="D105" s="146">
        <v>173488</v>
      </c>
      <c r="E105" s="397"/>
      <c r="F105" s="397"/>
      <c r="G105" s="397"/>
      <c r="H105" s="145"/>
      <c r="I105" s="145"/>
      <c r="J105" s="157"/>
      <c r="K105" s="157"/>
      <c r="L105" s="397"/>
      <c r="M105" s="397"/>
      <c r="N105" s="157"/>
      <c r="O105" s="157"/>
      <c r="P105" s="157"/>
      <c r="Q105" s="157"/>
      <c r="R105" s="241">
        <v>21</v>
      </c>
      <c r="S105" s="157"/>
    </row>
    <row r="106" spans="1:19" s="143" customFormat="1" ht="16" x14ac:dyDescent="0.2">
      <c r="A106" s="43"/>
      <c r="B106" s="43"/>
      <c r="C106" s="119" t="s">
        <v>298</v>
      </c>
      <c r="D106" s="146">
        <v>56681</v>
      </c>
      <c r="E106" s="397"/>
      <c r="F106" s="397"/>
      <c r="G106" s="397"/>
      <c r="H106" s="145"/>
      <c r="I106" s="145"/>
      <c r="J106" s="157"/>
      <c r="K106" s="157"/>
      <c r="L106" s="397"/>
      <c r="M106" s="397"/>
      <c r="N106" s="157"/>
      <c r="O106" s="157"/>
      <c r="P106" s="157"/>
      <c r="Q106" s="157"/>
      <c r="R106" s="241">
        <v>203.2</v>
      </c>
      <c r="S106" s="157"/>
    </row>
    <row r="107" spans="1:19" s="143" customFormat="1" ht="16" x14ac:dyDescent="0.2">
      <c r="A107" s="43"/>
      <c r="B107" s="43"/>
      <c r="C107" s="119" t="s">
        <v>299</v>
      </c>
      <c r="D107" s="146">
        <v>46843</v>
      </c>
      <c r="E107" s="397"/>
      <c r="F107" s="397"/>
      <c r="G107" s="397"/>
      <c r="H107" s="145"/>
      <c r="I107" s="145"/>
      <c r="J107" s="157"/>
      <c r="K107" s="157"/>
      <c r="L107" s="397"/>
      <c r="M107" s="397"/>
      <c r="N107" s="157"/>
      <c r="O107" s="157"/>
      <c r="P107" s="157"/>
      <c r="Q107" s="157"/>
      <c r="R107" s="241">
        <v>67.900000000000006</v>
      </c>
      <c r="S107" s="157"/>
    </row>
    <row r="108" spans="1:19" s="143" customFormat="1" ht="16" x14ac:dyDescent="0.2">
      <c r="A108" s="43"/>
      <c r="B108" s="43"/>
      <c r="C108" s="119" t="s">
        <v>300</v>
      </c>
      <c r="D108" s="146">
        <v>35256</v>
      </c>
      <c r="E108" s="397"/>
      <c r="F108" s="397"/>
      <c r="G108" s="397"/>
      <c r="H108" s="145"/>
      <c r="I108" s="145"/>
      <c r="J108" s="157"/>
      <c r="K108" s="157"/>
      <c r="L108" s="397"/>
      <c r="M108" s="397"/>
      <c r="N108" s="157"/>
      <c r="O108" s="157"/>
      <c r="P108" s="157"/>
      <c r="Q108" s="157"/>
      <c r="R108" s="241">
        <v>69.599999999999994</v>
      </c>
      <c r="S108" s="157"/>
    </row>
    <row r="109" spans="1:19" s="143" customFormat="1" ht="16" x14ac:dyDescent="0.2">
      <c r="A109" s="43"/>
      <c r="B109" s="43"/>
      <c r="C109" s="119" t="s">
        <v>301</v>
      </c>
      <c r="D109" s="146">
        <v>55243</v>
      </c>
      <c r="E109" s="397"/>
      <c r="F109" s="397"/>
      <c r="G109" s="397"/>
      <c r="H109" s="145"/>
      <c r="I109" s="145"/>
      <c r="J109" s="157"/>
      <c r="K109" s="157"/>
      <c r="L109" s="397"/>
      <c r="M109" s="397"/>
      <c r="N109" s="157"/>
      <c r="O109" s="157"/>
      <c r="P109" s="157"/>
      <c r="Q109" s="157"/>
      <c r="R109" s="241">
        <v>86.7</v>
      </c>
      <c r="S109" s="157"/>
    </row>
    <row r="110" spans="1:19" s="143" customFormat="1" ht="16" x14ac:dyDescent="0.2">
      <c r="A110" s="43"/>
      <c r="B110" s="43"/>
      <c r="C110" s="119" t="s">
        <v>302</v>
      </c>
      <c r="D110" s="146">
        <v>117678</v>
      </c>
      <c r="E110" s="397"/>
      <c r="F110" s="397"/>
      <c r="G110" s="397"/>
      <c r="H110" s="145"/>
      <c r="I110" s="145"/>
      <c r="J110" s="157"/>
      <c r="K110" s="157"/>
      <c r="L110" s="397"/>
      <c r="M110" s="397"/>
      <c r="N110" s="157"/>
      <c r="O110" s="157"/>
      <c r="P110" s="157"/>
      <c r="Q110" s="157"/>
      <c r="R110" s="241">
        <v>40.9</v>
      </c>
      <c r="S110" s="157"/>
    </row>
    <row r="111" spans="1:19" s="143" customFormat="1" ht="16" x14ac:dyDescent="0.2">
      <c r="A111" s="43"/>
      <c r="B111" s="43"/>
      <c r="C111" s="119" t="s">
        <v>303</v>
      </c>
      <c r="D111" s="146">
        <v>115785</v>
      </c>
      <c r="E111" s="397"/>
      <c r="F111" s="397"/>
      <c r="G111" s="397"/>
      <c r="H111" s="145"/>
      <c r="I111" s="145"/>
      <c r="J111" s="157"/>
      <c r="K111" s="157"/>
      <c r="L111" s="397"/>
      <c r="M111" s="397"/>
      <c r="N111" s="157"/>
      <c r="O111" s="157"/>
      <c r="P111" s="157"/>
      <c r="Q111" s="157"/>
      <c r="R111" s="241">
        <v>67.599999999999994</v>
      </c>
      <c r="S111" s="157"/>
    </row>
    <row r="112" spans="1:19" s="143" customFormat="1" ht="16" x14ac:dyDescent="0.2">
      <c r="A112" s="43"/>
      <c r="B112" s="43"/>
      <c r="C112" s="119" t="s">
        <v>304</v>
      </c>
      <c r="D112" s="146">
        <v>108087</v>
      </c>
      <c r="E112" s="397"/>
      <c r="F112" s="397"/>
      <c r="G112" s="397"/>
      <c r="H112" s="145"/>
      <c r="I112" s="145"/>
      <c r="J112" s="157"/>
      <c r="K112" s="157"/>
      <c r="L112" s="397"/>
      <c r="M112" s="397"/>
      <c r="N112" s="157"/>
      <c r="O112" s="157"/>
      <c r="P112" s="157"/>
      <c r="Q112" s="157"/>
      <c r="R112" s="241">
        <v>34.6</v>
      </c>
      <c r="S112" s="157"/>
    </row>
    <row r="113" spans="1:19" s="143" customFormat="1" ht="16" x14ac:dyDescent="0.2">
      <c r="A113" s="43"/>
      <c r="B113" s="43"/>
      <c r="C113" s="122" t="s">
        <v>235</v>
      </c>
      <c r="D113" s="147">
        <v>3233603</v>
      </c>
      <c r="E113" s="397"/>
      <c r="F113" s="397"/>
      <c r="G113" s="397"/>
      <c r="H113" s="145"/>
      <c r="I113" s="145"/>
      <c r="J113" s="157"/>
      <c r="K113" s="157"/>
      <c r="L113" s="397"/>
      <c r="M113" s="397"/>
      <c r="N113" s="157"/>
      <c r="O113" s="157"/>
      <c r="P113" s="157"/>
      <c r="Q113" s="157"/>
      <c r="R113" s="241">
        <v>71.400000000000006</v>
      </c>
      <c r="S113" s="157"/>
    </row>
    <row r="114" spans="1:19" s="143" customFormat="1" ht="16" x14ac:dyDescent="0.2">
      <c r="A114" s="43"/>
      <c r="B114" s="43"/>
      <c r="C114" s="119" t="s">
        <v>306</v>
      </c>
      <c r="D114" s="146">
        <v>52254</v>
      </c>
      <c r="E114" s="149"/>
      <c r="F114" s="145"/>
      <c r="G114" s="145"/>
      <c r="H114" s="145"/>
      <c r="I114" s="145"/>
      <c r="J114" s="157"/>
      <c r="K114" s="157"/>
      <c r="L114" s="157"/>
      <c r="M114" s="157"/>
      <c r="N114" s="157"/>
      <c r="O114" s="157"/>
      <c r="P114" s="157"/>
      <c r="Q114" s="157"/>
      <c r="R114" s="241">
        <v>107.7</v>
      </c>
      <c r="S114" s="157"/>
    </row>
    <row r="115" spans="1:19" s="143" customFormat="1" ht="16" x14ac:dyDescent="0.2">
      <c r="A115" s="43"/>
      <c r="B115" s="43"/>
      <c r="C115" s="119" t="s">
        <v>307</v>
      </c>
      <c r="D115" s="146">
        <v>63602</v>
      </c>
      <c r="E115" s="149"/>
      <c r="F115" s="145"/>
      <c r="G115" s="145"/>
      <c r="H115" s="145"/>
      <c r="I115" s="145"/>
      <c r="J115" s="157"/>
      <c r="K115" s="157"/>
      <c r="L115" s="157"/>
      <c r="M115" s="157"/>
      <c r="N115" s="157"/>
      <c r="O115" s="157"/>
      <c r="P115" s="157"/>
      <c r="Q115" s="157"/>
      <c r="R115" s="241">
        <v>89.4</v>
      </c>
      <c r="S115" s="157"/>
    </row>
    <row r="116" spans="1:19" s="143" customFormat="1" ht="16" x14ac:dyDescent="0.2">
      <c r="A116" s="43"/>
      <c r="B116" s="43"/>
      <c r="C116" s="119" t="s">
        <v>308</v>
      </c>
      <c r="D116" s="146">
        <v>66123</v>
      </c>
      <c r="E116" s="149"/>
      <c r="F116" s="145"/>
      <c r="G116" s="145"/>
      <c r="H116" s="145"/>
      <c r="I116" s="145"/>
      <c r="J116" s="157"/>
      <c r="K116" s="157"/>
      <c r="L116" s="157"/>
      <c r="M116" s="157"/>
      <c r="N116" s="157"/>
      <c r="O116" s="157"/>
      <c r="P116" s="157"/>
      <c r="Q116" s="157"/>
      <c r="R116" s="241">
        <v>73.7</v>
      </c>
      <c r="S116" s="157"/>
    </row>
    <row r="117" spans="1:19" s="143" customFormat="1" ht="16" x14ac:dyDescent="0.2">
      <c r="A117" s="43"/>
      <c r="B117" s="43"/>
      <c r="C117" s="119" t="s">
        <v>309</v>
      </c>
      <c r="D117" s="146">
        <v>69134</v>
      </c>
      <c r="E117" s="149"/>
      <c r="F117" s="145"/>
      <c r="G117" s="145"/>
      <c r="H117" s="145"/>
      <c r="I117" s="145"/>
      <c r="J117" s="157"/>
      <c r="K117" s="157"/>
      <c r="L117" s="157"/>
      <c r="M117" s="157"/>
      <c r="N117" s="157"/>
      <c r="O117" s="157"/>
      <c r="P117" s="157"/>
      <c r="Q117" s="157"/>
      <c r="R117" s="241">
        <v>29.8</v>
      </c>
      <c r="S117" s="157"/>
    </row>
    <row r="118" spans="1:19" s="143" customFormat="1" ht="16" x14ac:dyDescent="0.2">
      <c r="A118" s="43"/>
      <c r="B118" s="43"/>
      <c r="C118" s="122" t="s">
        <v>311</v>
      </c>
      <c r="D118" s="147">
        <v>251113</v>
      </c>
      <c r="E118" s="149"/>
      <c r="F118" s="145"/>
      <c r="G118" s="145"/>
      <c r="H118" s="145"/>
      <c r="I118" s="145"/>
      <c r="J118" s="157"/>
      <c r="K118" s="157"/>
      <c r="L118" s="157"/>
      <c r="M118" s="157"/>
      <c r="N118" s="157"/>
      <c r="O118" s="157"/>
      <c r="P118" s="157"/>
      <c r="Q118" s="157"/>
      <c r="R118" s="241">
        <v>72.7</v>
      </c>
      <c r="S118" s="157"/>
    </row>
    <row r="119" spans="1:19" s="143" customFormat="1" ht="16" x14ac:dyDescent="0.2">
      <c r="A119" s="43"/>
      <c r="B119" s="43"/>
      <c r="C119" s="119" t="s">
        <v>312</v>
      </c>
      <c r="D119" s="146">
        <v>5604431</v>
      </c>
      <c r="E119" s="151"/>
      <c r="F119" s="152"/>
      <c r="G119" s="152"/>
      <c r="H119" s="145"/>
      <c r="I119" s="145"/>
      <c r="J119" s="157"/>
      <c r="K119" s="157"/>
      <c r="L119" s="157"/>
      <c r="M119" s="157"/>
      <c r="N119" s="157"/>
      <c r="O119" s="157"/>
      <c r="P119" s="157"/>
      <c r="Q119" s="157"/>
      <c r="R119" s="241">
        <v>79.7</v>
      </c>
      <c r="S119" s="157"/>
    </row>
    <row r="120" spans="1:19" s="143" customFormat="1" ht="16" x14ac:dyDescent="0.2">
      <c r="A120" s="43"/>
      <c r="B120" s="43"/>
      <c r="C120" s="44" t="s">
        <v>66</v>
      </c>
      <c r="D120" s="141" t="s">
        <v>43</v>
      </c>
      <c r="E120" s="40" t="s">
        <v>43</v>
      </c>
      <c r="F120" s="40" t="s">
        <v>43</v>
      </c>
      <c r="G120" s="154" t="s">
        <v>43</v>
      </c>
      <c r="H120" s="145"/>
      <c r="I120" s="145" t="s">
        <v>43</v>
      </c>
      <c r="J120" s="126" t="s">
        <v>326</v>
      </c>
      <c r="K120" s="121">
        <v>500</v>
      </c>
      <c r="L120" s="157" t="s">
        <v>43</v>
      </c>
      <c r="M120" s="157" t="s">
        <v>43</v>
      </c>
      <c r="N120" s="157" t="s">
        <v>43</v>
      </c>
      <c r="O120" s="157" t="s">
        <v>43</v>
      </c>
      <c r="P120" s="157" t="s">
        <v>43</v>
      </c>
      <c r="Q120" s="157" t="s">
        <v>43</v>
      </c>
      <c r="R120" s="241"/>
      <c r="S120" s="157"/>
    </row>
    <row r="121" spans="1:19" ht="16" x14ac:dyDescent="0.2">
      <c r="A121" s="43"/>
      <c r="B121" s="43"/>
      <c r="C121" s="43" t="s">
        <v>327</v>
      </c>
      <c r="D121" s="43"/>
      <c r="E121" s="43"/>
      <c r="F121" s="43"/>
      <c r="G121" s="43"/>
      <c r="H121" s="43"/>
      <c r="I121" s="43"/>
      <c r="J121" s="43"/>
      <c r="K121" s="43"/>
      <c r="L121" s="43"/>
      <c r="M121" s="43"/>
      <c r="N121" s="43"/>
      <c r="O121" s="43"/>
      <c r="P121" s="43"/>
      <c r="Q121" s="43"/>
      <c r="R121" s="242">
        <v>74.7</v>
      </c>
      <c r="S121" s="43"/>
    </row>
    <row r="122" spans="1:19" x14ac:dyDescent="0.2">
      <c r="A122" s="43"/>
      <c r="B122" s="43"/>
      <c r="C122" s="43"/>
      <c r="D122" s="43"/>
      <c r="E122" s="43"/>
      <c r="F122" s="43"/>
      <c r="G122" s="43"/>
      <c r="H122" s="43"/>
      <c r="I122" s="43"/>
      <c r="J122" s="43"/>
      <c r="K122" s="43"/>
      <c r="L122" s="43"/>
      <c r="M122" s="43"/>
      <c r="N122" s="43"/>
      <c r="O122" s="43"/>
      <c r="P122" s="43"/>
      <c r="Q122" s="43"/>
      <c r="R122" s="43"/>
      <c r="S122" s="43"/>
    </row>
    <row r="123" spans="1:19" x14ac:dyDescent="0.2">
      <c r="A123" s="43"/>
      <c r="B123" s="43"/>
      <c r="C123" s="43"/>
      <c r="D123" s="43"/>
      <c r="E123" s="43"/>
      <c r="F123" s="43"/>
      <c r="G123" s="43"/>
      <c r="H123" s="43"/>
      <c r="I123" s="43"/>
      <c r="J123" s="43"/>
      <c r="K123" s="43"/>
      <c r="L123" s="43"/>
      <c r="M123" s="43"/>
      <c r="N123" s="43"/>
      <c r="O123" s="43"/>
      <c r="P123" s="43"/>
      <c r="Q123" s="43"/>
      <c r="R123" s="43"/>
      <c r="S123" s="43"/>
    </row>
    <row r="124" spans="1:19" x14ac:dyDescent="0.2">
      <c r="A124" s="43"/>
      <c r="B124" s="43"/>
      <c r="C124" s="43"/>
      <c r="D124" s="43"/>
      <c r="E124" s="43"/>
      <c r="F124" s="43"/>
      <c r="G124" s="43"/>
      <c r="H124" s="43"/>
      <c r="I124" s="43"/>
      <c r="J124" s="43"/>
      <c r="K124" s="43"/>
      <c r="L124" s="43"/>
      <c r="M124" s="43"/>
      <c r="N124" s="43"/>
      <c r="O124" s="43"/>
      <c r="P124" s="43"/>
      <c r="Q124" s="43"/>
      <c r="R124" s="43"/>
      <c r="S124" s="43"/>
    </row>
    <row r="125" spans="1:19" ht="151" x14ac:dyDescent="0.2">
      <c r="A125" s="43"/>
      <c r="B125" s="43"/>
      <c r="C125" s="48" t="s">
        <v>75</v>
      </c>
      <c r="D125" s="42" t="s">
        <v>328</v>
      </c>
      <c r="E125" s="43"/>
      <c r="F125" s="43"/>
      <c r="G125" s="43"/>
      <c r="H125" s="43"/>
      <c r="I125" s="43"/>
      <c r="J125" s="43"/>
      <c r="K125" s="43"/>
      <c r="L125" s="43"/>
      <c r="M125" s="43"/>
      <c r="N125" s="43"/>
      <c r="O125" s="43"/>
      <c r="P125" s="43"/>
      <c r="Q125" s="43"/>
      <c r="R125" s="43"/>
      <c r="S125" s="43"/>
    </row>
    <row r="126" spans="1:19" x14ac:dyDescent="0.2">
      <c r="A126" s="43"/>
      <c r="B126" s="43"/>
      <c r="C126" s="44"/>
      <c r="D126" s="36"/>
      <c r="E126" s="43"/>
      <c r="F126" s="43"/>
      <c r="G126" s="43"/>
      <c r="H126" s="43"/>
      <c r="I126" s="43"/>
      <c r="J126" s="43"/>
      <c r="K126" s="43"/>
      <c r="L126" s="43"/>
      <c r="M126" s="43"/>
      <c r="N126" s="43"/>
      <c r="O126" s="43"/>
      <c r="P126" s="43"/>
      <c r="Q126" s="43"/>
      <c r="R126" s="43"/>
      <c r="S126" s="43"/>
    </row>
    <row r="127" spans="1:19" ht="16" x14ac:dyDescent="0.2">
      <c r="A127" s="43"/>
      <c r="B127" s="43"/>
      <c r="C127" s="44" t="s">
        <v>43</v>
      </c>
      <c r="D127" s="36" t="s">
        <v>43</v>
      </c>
      <c r="E127" s="43"/>
      <c r="F127" s="43"/>
      <c r="G127" s="43"/>
      <c r="H127" s="43"/>
      <c r="I127" s="43"/>
      <c r="J127" s="43"/>
      <c r="K127" s="43"/>
      <c r="L127" s="43"/>
      <c r="M127" s="43"/>
      <c r="N127" s="43"/>
      <c r="O127" s="43"/>
      <c r="P127" s="43"/>
      <c r="Q127" s="43"/>
      <c r="R127" s="43"/>
      <c r="S127" s="43"/>
    </row>
    <row r="128" spans="1:19" ht="16" x14ac:dyDescent="0.2">
      <c r="A128" s="43"/>
      <c r="B128" s="43"/>
      <c r="C128" s="44" t="s">
        <v>43</v>
      </c>
      <c r="D128" s="36" t="s">
        <v>43</v>
      </c>
      <c r="E128" s="43"/>
      <c r="F128" s="43"/>
      <c r="G128" s="43"/>
      <c r="H128" s="43"/>
      <c r="I128" s="43"/>
      <c r="J128" s="43"/>
      <c r="K128" s="43"/>
      <c r="L128" s="43"/>
      <c r="M128" s="43"/>
      <c r="N128" s="43"/>
      <c r="O128" s="43"/>
      <c r="P128" s="43"/>
      <c r="Q128" s="43"/>
      <c r="R128" s="43"/>
      <c r="S128" s="43"/>
    </row>
    <row r="129" spans="1:19" ht="16" x14ac:dyDescent="0.2">
      <c r="A129" s="43"/>
      <c r="B129" s="43"/>
      <c r="C129" s="44" t="s">
        <v>43</v>
      </c>
      <c r="D129" s="36" t="s">
        <v>43</v>
      </c>
      <c r="E129" s="43"/>
      <c r="F129" s="43"/>
      <c r="G129" s="43"/>
      <c r="H129" s="43"/>
      <c r="I129" s="43"/>
      <c r="J129" s="43"/>
      <c r="K129" s="43"/>
      <c r="L129" s="43"/>
      <c r="M129" s="43"/>
      <c r="N129" s="43"/>
      <c r="O129" s="43"/>
      <c r="P129" s="43"/>
      <c r="Q129" s="43"/>
      <c r="R129" s="43"/>
      <c r="S129" s="43"/>
    </row>
    <row r="130" spans="1:19" ht="16" x14ac:dyDescent="0.2">
      <c r="A130" s="43"/>
      <c r="B130" s="43"/>
      <c r="C130" s="44" t="s">
        <v>43</v>
      </c>
      <c r="D130" s="36" t="s">
        <v>43</v>
      </c>
      <c r="E130" s="43"/>
      <c r="F130" s="43"/>
      <c r="G130" s="43"/>
      <c r="H130" s="43"/>
      <c r="I130" s="43"/>
      <c r="J130" s="43"/>
      <c r="K130" s="43"/>
      <c r="L130" s="43"/>
      <c r="M130" s="43"/>
      <c r="N130" s="43"/>
      <c r="O130" s="43"/>
      <c r="P130" s="43"/>
      <c r="Q130" s="43"/>
      <c r="R130" s="43"/>
      <c r="S130" s="43"/>
    </row>
    <row r="131" spans="1:19" ht="16" x14ac:dyDescent="0.2">
      <c r="A131" s="43"/>
      <c r="B131" s="43"/>
      <c r="C131" s="44" t="s">
        <v>43</v>
      </c>
      <c r="D131" s="36" t="s">
        <v>43</v>
      </c>
      <c r="E131" s="43"/>
      <c r="F131" s="43"/>
      <c r="G131" s="43"/>
      <c r="H131" s="43"/>
      <c r="I131" s="43"/>
      <c r="J131" s="43"/>
      <c r="K131" s="43"/>
      <c r="L131" s="43"/>
      <c r="M131" s="43"/>
      <c r="N131" s="43"/>
      <c r="O131" s="43"/>
      <c r="P131" s="43"/>
      <c r="Q131" s="43"/>
      <c r="R131" s="43"/>
      <c r="S131" s="43"/>
    </row>
    <row r="132" spans="1:19" ht="16" x14ac:dyDescent="0.2">
      <c r="A132" s="43"/>
      <c r="B132" s="43"/>
      <c r="C132" s="44" t="s">
        <v>43</v>
      </c>
      <c r="D132" s="36" t="s">
        <v>43</v>
      </c>
      <c r="E132" s="43"/>
      <c r="F132" s="43"/>
      <c r="G132" s="43"/>
      <c r="H132" s="43"/>
      <c r="I132" s="43"/>
      <c r="J132" s="43"/>
      <c r="K132" s="43"/>
      <c r="L132" s="43"/>
      <c r="M132" s="43"/>
      <c r="N132" s="43"/>
      <c r="O132" s="43"/>
      <c r="P132" s="43"/>
      <c r="Q132" s="43"/>
      <c r="R132" s="43"/>
      <c r="S132" s="43"/>
    </row>
    <row r="133" spans="1:19" ht="16" x14ac:dyDescent="0.2">
      <c r="A133" s="43"/>
      <c r="B133" s="43"/>
      <c r="C133" s="44" t="s">
        <v>43</v>
      </c>
      <c r="D133" s="36" t="s">
        <v>43</v>
      </c>
      <c r="E133" s="43"/>
      <c r="F133" s="43"/>
      <c r="G133" s="43"/>
      <c r="H133" s="43"/>
      <c r="I133" s="43"/>
      <c r="J133" s="43"/>
      <c r="K133" s="43"/>
      <c r="L133" s="43"/>
      <c r="M133" s="43"/>
      <c r="N133" s="43"/>
      <c r="O133" s="43"/>
      <c r="P133" s="43"/>
      <c r="Q133" s="43"/>
      <c r="R133" s="43"/>
      <c r="S133" s="43"/>
    </row>
    <row r="134" spans="1:19" ht="16" x14ac:dyDescent="0.2">
      <c r="A134" s="43"/>
      <c r="B134" s="43"/>
      <c r="C134" s="44" t="s">
        <v>43</v>
      </c>
      <c r="D134" s="36" t="s">
        <v>43</v>
      </c>
      <c r="E134" s="43"/>
      <c r="F134" s="43"/>
      <c r="G134" s="43"/>
      <c r="H134" s="43"/>
      <c r="I134" s="43"/>
      <c r="J134" s="43"/>
      <c r="K134" s="43"/>
      <c r="L134" s="43"/>
      <c r="M134" s="43"/>
      <c r="N134" s="43"/>
      <c r="O134" s="43"/>
      <c r="P134" s="43"/>
      <c r="Q134" s="43"/>
      <c r="R134" s="43"/>
      <c r="S134" s="43"/>
    </row>
    <row r="135" spans="1:19" ht="16" x14ac:dyDescent="0.2">
      <c r="A135" s="43"/>
      <c r="B135" s="43"/>
      <c r="C135" s="44" t="s">
        <v>43</v>
      </c>
      <c r="D135" s="36" t="s">
        <v>43</v>
      </c>
      <c r="E135" s="43"/>
      <c r="F135" s="43"/>
      <c r="G135" s="43"/>
      <c r="H135" s="43"/>
      <c r="I135" s="43"/>
      <c r="J135" s="43"/>
      <c r="K135" s="43"/>
      <c r="L135" s="43"/>
      <c r="M135" s="43"/>
      <c r="N135" s="43"/>
      <c r="O135" s="43"/>
      <c r="P135" s="43"/>
      <c r="Q135" s="43"/>
      <c r="R135" s="43"/>
      <c r="S135" s="43"/>
    </row>
    <row r="136" spans="1:19" ht="16" x14ac:dyDescent="0.2">
      <c r="A136" s="43"/>
      <c r="B136" s="43"/>
      <c r="C136" s="44" t="s">
        <v>43</v>
      </c>
      <c r="D136" s="36" t="s">
        <v>43</v>
      </c>
      <c r="E136" s="43"/>
      <c r="F136" s="43"/>
      <c r="G136" s="43"/>
      <c r="H136" s="43"/>
      <c r="I136" s="43"/>
      <c r="J136" s="43"/>
      <c r="K136" s="43"/>
      <c r="L136" s="43"/>
      <c r="M136" s="43"/>
      <c r="N136" s="43"/>
      <c r="O136" s="43"/>
      <c r="P136" s="43"/>
      <c r="Q136" s="43"/>
      <c r="R136" s="43"/>
      <c r="S136" s="43"/>
    </row>
  </sheetData>
  <mergeCells count="44">
    <mergeCell ref="C3:C4"/>
    <mergeCell ref="D3:D4"/>
    <mergeCell ref="D65:S65"/>
    <mergeCell ref="D7:S7"/>
    <mergeCell ref="J8:K8"/>
    <mergeCell ref="L8:M8"/>
    <mergeCell ref="N8:O8"/>
    <mergeCell ref="P8:Q8"/>
    <mergeCell ref="K10:K14"/>
    <mergeCell ref="J10:J14"/>
    <mergeCell ref="E10:E14"/>
    <mergeCell ref="F10:F14"/>
    <mergeCell ref="G10:G14"/>
    <mergeCell ref="S10:S13"/>
    <mergeCell ref="N15:N25"/>
    <mergeCell ref="O15:O25"/>
    <mergeCell ref="N75:N85"/>
    <mergeCell ref="O75:O85"/>
    <mergeCell ref="P66:Q66"/>
    <mergeCell ref="E68:E74"/>
    <mergeCell ref="F68:F74"/>
    <mergeCell ref="G68:G74"/>
    <mergeCell ref="J68:J74"/>
    <mergeCell ref="K68:K74"/>
    <mergeCell ref="L66:M66"/>
    <mergeCell ref="N66:O66"/>
    <mergeCell ref="E15:E25"/>
    <mergeCell ref="F15:F25"/>
    <mergeCell ref="G15:G25"/>
    <mergeCell ref="H66:I66"/>
    <mergeCell ref="J66:K66"/>
    <mergeCell ref="L86:L113"/>
    <mergeCell ref="M86:M113"/>
    <mergeCell ref="L26:L53"/>
    <mergeCell ref="M26:M53"/>
    <mergeCell ref="E26:E53"/>
    <mergeCell ref="F26:F53"/>
    <mergeCell ref="G26:G53"/>
    <mergeCell ref="E86:E113"/>
    <mergeCell ref="F86:F113"/>
    <mergeCell ref="G86:G113"/>
    <mergeCell ref="F75:F85"/>
    <mergeCell ref="E75:E85"/>
    <mergeCell ref="G75:G8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1E0B2-C9CE-4758-9BDD-8F81B379429B}">
  <dimension ref="A2:W51"/>
  <sheetViews>
    <sheetView topLeftCell="A25" zoomScale="83" zoomScaleNormal="83" workbookViewId="0">
      <selection activeCell="M26" sqref="M26:M34"/>
    </sheetView>
  </sheetViews>
  <sheetFormatPr baseColWidth="10" defaultColWidth="8.6640625" defaultRowHeight="15" x14ac:dyDescent="0.2"/>
  <cols>
    <col min="1" max="1" width="23.1640625" customWidth="1"/>
    <col min="2" max="2" width="9.1640625"/>
    <col min="3" max="3" width="30.5" customWidth="1"/>
    <col min="4" max="4" width="26.1640625" customWidth="1"/>
    <col min="5" max="9" width="19" customWidth="1"/>
    <col min="10" max="10" width="25" customWidth="1"/>
    <col min="11" max="11" width="19" customWidth="1"/>
    <col min="12" max="12" width="24.83203125" customWidth="1"/>
    <col min="13" max="17" width="25.1640625" customWidth="1"/>
    <col min="18" max="18" width="18" customWidth="1"/>
    <col min="19" max="19" width="25.83203125" customWidth="1"/>
    <col min="20" max="20" width="20.5" customWidth="1"/>
    <col min="21" max="21" width="20.1640625" customWidth="1"/>
    <col min="22" max="22" width="29.5" customWidth="1"/>
    <col min="23" max="23" width="16.6640625" customWidth="1"/>
    <col min="24" max="24" width="15.5" customWidth="1"/>
  </cols>
  <sheetData>
    <row r="2" spans="1:23" ht="56" x14ac:dyDescent="0.2">
      <c r="A2" s="1" t="s">
        <v>0</v>
      </c>
      <c r="C2" s="6" t="s">
        <v>1</v>
      </c>
      <c r="D2" s="6" t="s">
        <v>2</v>
      </c>
      <c r="E2" s="6" t="s">
        <v>3</v>
      </c>
      <c r="F2" s="6" t="s">
        <v>4</v>
      </c>
      <c r="G2" s="6" t="s">
        <v>5</v>
      </c>
      <c r="H2" s="6" t="s">
        <v>6</v>
      </c>
      <c r="I2" s="6" t="s">
        <v>7</v>
      </c>
      <c r="J2" s="6" t="s">
        <v>8</v>
      </c>
      <c r="K2" s="6" t="s">
        <v>9</v>
      </c>
      <c r="L2" s="6" t="s">
        <v>10</v>
      </c>
      <c r="M2" s="6" t="s">
        <v>11</v>
      </c>
      <c r="N2" s="5" t="s">
        <v>12</v>
      </c>
      <c r="O2" s="5" t="s">
        <v>13</v>
      </c>
    </row>
    <row r="3" spans="1:23" ht="101.25" customHeight="1" x14ac:dyDescent="0.2">
      <c r="C3" s="360" t="s">
        <v>375</v>
      </c>
      <c r="D3" s="319">
        <v>2020</v>
      </c>
      <c r="E3" s="15" t="s">
        <v>15</v>
      </c>
      <c r="F3" s="15" t="s">
        <v>376</v>
      </c>
      <c r="G3" s="15" t="s">
        <v>17</v>
      </c>
      <c r="H3" s="163" t="s">
        <v>377</v>
      </c>
      <c r="I3" s="163" t="s">
        <v>200</v>
      </c>
      <c r="J3" s="76" t="s">
        <v>378</v>
      </c>
      <c r="K3" s="18">
        <f>D10+D11+D12+D13</f>
        <v>3443428</v>
      </c>
      <c r="L3" s="77" t="s">
        <v>379</v>
      </c>
      <c r="M3" s="51" t="s">
        <v>380</v>
      </c>
      <c r="N3" s="110" t="s">
        <v>381</v>
      </c>
      <c r="O3" s="51" t="s">
        <v>380</v>
      </c>
    </row>
    <row r="4" spans="1:23" ht="99" x14ac:dyDescent="0.2">
      <c r="C4" s="360"/>
      <c r="D4" s="319"/>
      <c r="E4" s="15" t="s">
        <v>25</v>
      </c>
      <c r="F4" s="17" t="s">
        <v>382</v>
      </c>
      <c r="G4" s="15" t="s">
        <v>17</v>
      </c>
      <c r="H4" s="28" t="s">
        <v>383</v>
      </c>
      <c r="I4" s="163" t="s">
        <v>200</v>
      </c>
      <c r="J4" s="76" t="s">
        <v>384</v>
      </c>
      <c r="K4" s="79">
        <v>1712648</v>
      </c>
      <c r="L4" s="78" t="s">
        <v>385</v>
      </c>
      <c r="M4" s="80" t="s">
        <v>386</v>
      </c>
      <c r="N4" s="51" t="s">
        <v>387</v>
      </c>
      <c r="O4" s="51" t="s">
        <v>388</v>
      </c>
    </row>
    <row r="7" spans="1:23" x14ac:dyDescent="0.2">
      <c r="D7" s="323" t="s">
        <v>31</v>
      </c>
      <c r="E7" s="323"/>
      <c r="F7" s="323"/>
      <c r="G7" s="323"/>
      <c r="H7" s="323"/>
      <c r="I7" s="323"/>
      <c r="J7" s="323"/>
      <c r="K7" s="323"/>
      <c r="L7" s="323"/>
      <c r="M7" s="323"/>
      <c r="N7" s="323"/>
      <c r="O7" s="323"/>
      <c r="P7" s="323"/>
      <c r="Q7" s="323"/>
      <c r="R7" s="323"/>
      <c r="S7" s="323"/>
      <c r="T7" s="323"/>
      <c r="U7" s="323"/>
      <c r="V7" s="323"/>
      <c r="W7" s="323"/>
    </row>
    <row r="8" spans="1:23" ht="90.5" customHeight="1" x14ac:dyDescent="0.2">
      <c r="A8" s="1" t="s">
        <v>32</v>
      </c>
      <c r="C8" s="4" t="s">
        <v>33</v>
      </c>
      <c r="D8" s="4" t="s">
        <v>9</v>
      </c>
      <c r="E8" s="4" t="s">
        <v>34</v>
      </c>
      <c r="F8" s="4" t="s">
        <v>35</v>
      </c>
      <c r="G8" s="4" t="s">
        <v>36</v>
      </c>
      <c r="H8" s="324" t="s">
        <v>12</v>
      </c>
      <c r="I8" s="325"/>
      <c r="J8" s="324" t="s">
        <v>37</v>
      </c>
      <c r="K8" s="325"/>
      <c r="L8" s="324" t="s">
        <v>38</v>
      </c>
      <c r="M8" s="325"/>
      <c r="N8" s="324" t="s">
        <v>389</v>
      </c>
      <c r="O8" s="325"/>
      <c r="P8" s="324" t="s">
        <v>390</v>
      </c>
      <c r="Q8" s="325"/>
      <c r="R8" s="326" t="s">
        <v>391</v>
      </c>
      <c r="S8" s="327"/>
      <c r="T8" s="4" t="s">
        <v>94</v>
      </c>
      <c r="U8" s="4" t="s">
        <v>95</v>
      </c>
    </row>
    <row r="9" spans="1:23" x14ac:dyDescent="0.2">
      <c r="A9" s="1"/>
      <c r="C9" s="8"/>
      <c r="D9" s="8"/>
      <c r="E9" s="98"/>
      <c r="F9" s="98"/>
      <c r="G9" s="98"/>
      <c r="H9" s="69" t="s">
        <v>44</v>
      </c>
      <c r="I9" s="168" t="s">
        <v>45</v>
      </c>
      <c r="J9" s="69" t="s">
        <v>44</v>
      </c>
      <c r="K9" s="168" t="s">
        <v>45</v>
      </c>
      <c r="L9" s="7" t="s">
        <v>44</v>
      </c>
      <c r="M9" s="9" t="s">
        <v>45</v>
      </c>
      <c r="N9" s="69" t="s">
        <v>44</v>
      </c>
      <c r="O9" s="168" t="s">
        <v>45</v>
      </c>
      <c r="P9" s="69" t="s">
        <v>44</v>
      </c>
      <c r="Q9" s="168" t="s">
        <v>45</v>
      </c>
      <c r="R9" s="7" t="s">
        <v>44</v>
      </c>
      <c r="S9" s="9" t="s">
        <v>45</v>
      </c>
      <c r="T9" s="4"/>
      <c r="U9" s="61"/>
    </row>
    <row r="10" spans="1:23" ht="133.5" customHeight="1" x14ac:dyDescent="0.2">
      <c r="C10" s="71" t="s">
        <v>392</v>
      </c>
      <c r="D10" s="99">
        <v>717317</v>
      </c>
      <c r="E10" s="413" t="s">
        <v>376</v>
      </c>
      <c r="F10" s="413" t="s">
        <v>48</v>
      </c>
      <c r="G10" s="413" t="s">
        <v>393</v>
      </c>
      <c r="H10" s="426"/>
      <c r="I10" s="362"/>
      <c r="J10" s="421" t="s">
        <v>394</v>
      </c>
      <c r="K10" s="128">
        <f>60079148/582.6892</f>
        <v>103106.67848314332</v>
      </c>
      <c r="L10" s="376"/>
      <c r="M10" s="427"/>
      <c r="N10" s="414"/>
      <c r="O10" s="415"/>
      <c r="P10" s="362"/>
      <c r="Q10" s="362"/>
      <c r="R10" s="428"/>
      <c r="S10" s="427"/>
      <c r="T10" s="89">
        <v>0.96499999999999997</v>
      </c>
      <c r="U10" s="361" t="s">
        <v>380</v>
      </c>
      <c r="W10" s="65"/>
    </row>
    <row r="11" spans="1:23" x14ac:dyDescent="0.2">
      <c r="C11" s="71" t="s">
        <v>395</v>
      </c>
      <c r="D11" s="99">
        <v>836296</v>
      </c>
      <c r="E11" s="413"/>
      <c r="F11" s="413"/>
      <c r="G11" s="413"/>
      <c r="H11" s="426"/>
      <c r="I11" s="362"/>
      <c r="J11" s="422"/>
      <c r="K11" s="128">
        <f>61076185/582.6892</f>
        <v>104817.77420964726</v>
      </c>
      <c r="L11" s="377"/>
      <c r="M11" s="415"/>
      <c r="N11" s="414"/>
      <c r="O11" s="415"/>
      <c r="P11" s="362"/>
      <c r="Q11" s="362"/>
      <c r="R11" s="414"/>
      <c r="S11" s="415"/>
      <c r="T11" s="90">
        <v>0.80200000000000005</v>
      </c>
      <c r="U11" s="361"/>
    </row>
    <row r="12" spans="1:23" ht="33.75" customHeight="1" x14ac:dyDescent="0.2">
      <c r="C12" s="71" t="s">
        <v>396</v>
      </c>
      <c r="D12" s="99">
        <v>1164256</v>
      </c>
      <c r="E12" s="413"/>
      <c r="F12" s="413"/>
      <c r="G12" s="413"/>
      <c r="H12" s="426"/>
      <c r="I12" s="362"/>
      <c r="J12" s="86" t="s">
        <v>397</v>
      </c>
      <c r="K12" s="129">
        <f>19987883/582.6892</f>
        <v>34302.820440124851</v>
      </c>
      <c r="L12" s="78" t="s">
        <v>398</v>
      </c>
      <c r="M12" s="130">
        <f>62369250/582.6892</f>
        <v>107036.90749717002</v>
      </c>
      <c r="N12" s="414"/>
      <c r="O12" s="415"/>
      <c r="P12" s="426"/>
      <c r="Q12" s="362"/>
      <c r="R12" s="414"/>
      <c r="S12" s="415"/>
      <c r="T12" s="64">
        <v>1</v>
      </c>
      <c r="U12" s="361"/>
    </row>
    <row r="13" spans="1:23" ht="34.5" customHeight="1" x14ac:dyDescent="0.2">
      <c r="C13" s="71" t="s">
        <v>399</v>
      </c>
      <c r="D13" s="100">
        <v>725559</v>
      </c>
      <c r="E13" s="413"/>
      <c r="F13" s="413"/>
      <c r="G13" s="413"/>
      <c r="H13" s="426"/>
      <c r="I13" s="362"/>
      <c r="J13" s="86" t="s">
        <v>397</v>
      </c>
      <c r="K13" s="129">
        <f>20722721/582.6892</f>
        <v>35563.935284882573</v>
      </c>
      <c r="L13" s="78" t="s">
        <v>398</v>
      </c>
      <c r="M13" s="130">
        <f>17766432/582.6892</f>
        <v>30490.408952148075</v>
      </c>
      <c r="N13" s="416"/>
      <c r="O13" s="417"/>
      <c r="P13" s="426"/>
      <c r="Q13" s="362"/>
      <c r="R13" s="77" t="s">
        <v>398</v>
      </c>
      <c r="S13" s="128">
        <f>35000000/582.6892</f>
        <v>60066.326954403819</v>
      </c>
      <c r="T13" s="88">
        <v>0.999</v>
      </c>
      <c r="U13" s="429"/>
    </row>
    <row r="14" spans="1:23" x14ac:dyDescent="0.2">
      <c r="C14" s="71" t="s">
        <v>400</v>
      </c>
      <c r="D14" s="100">
        <v>800820</v>
      </c>
      <c r="E14" s="413"/>
      <c r="F14" s="413"/>
      <c r="G14" s="413"/>
      <c r="H14" s="426"/>
      <c r="I14" s="362"/>
      <c r="J14" s="418"/>
      <c r="K14" s="419"/>
      <c r="L14" s="104" t="s">
        <v>401</v>
      </c>
      <c r="M14" s="130">
        <f>20960000/582.6892</f>
        <v>35971.148941837258</v>
      </c>
      <c r="N14" s="127" t="s">
        <v>402</v>
      </c>
      <c r="O14" s="142">
        <f>85061160/582.6892</f>
        <v>145980.32707659589</v>
      </c>
      <c r="P14" s="426"/>
      <c r="Q14" s="362"/>
      <c r="R14" s="364"/>
      <c r="S14" s="415"/>
      <c r="T14" s="88">
        <v>0.88900000000000001</v>
      </c>
      <c r="U14" s="429"/>
    </row>
    <row r="15" spans="1:23" x14ac:dyDescent="0.2">
      <c r="C15" s="71" t="s">
        <v>403</v>
      </c>
      <c r="D15" s="100">
        <v>200811</v>
      </c>
      <c r="E15" s="413"/>
      <c r="F15" s="413"/>
      <c r="G15" s="413"/>
      <c r="H15" s="426"/>
      <c r="I15" s="362"/>
      <c r="J15" s="414"/>
      <c r="K15" s="415"/>
      <c r="L15" s="104" t="s">
        <v>401</v>
      </c>
      <c r="M15" s="130">
        <f>5250000/582.6892</f>
        <v>9009.9490431605736</v>
      </c>
      <c r="N15" s="127" t="s">
        <v>402</v>
      </c>
      <c r="O15" s="142">
        <f>33753090/582.6892</f>
        <v>57926.403990326231</v>
      </c>
      <c r="P15" s="426"/>
      <c r="Q15" s="362"/>
      <c r="R15" s="364"/>
      <c r="S15" s="415"/>
      <c r="T15" s="88">
        <v>0.86799999999999999</v>
      </c>
      <c r="U15" s="429"/>
    </row>
    <row r="16" spans="1:23" x14ac:dyDescent="0.2">
      <c r="C16" s="71" t="s">
        <v>404</v>
      </c>
      <c r="D16" s="101">
        <v>9243</v>
      </c>
      <c r="E16" s="413"/>
      <c r="F16" s="413"/>
      <c r="G16" s="413"/>
      <c r="H16" s="426"/>
      <c r="I16" s="362"/>
      <c r="J16" s="414"/>
      <c r="K16" s="415"/>
      <c r="L16" s="104" t="s">
        <v>401</v>
      </c>
      <c r="M16" s="130">
        <f>300000/582.6892</f>
        <v>514.85423103774701</v>
      </c>
      <c r="N16" s="127" t="s">
        <v>402</v>
      </c>
      <c r="O16" s="142">
        <f>15353200/582.6892</f>
        <v>26348.866599895791</v>
      </c>
      <c r="P16" s="426"/>
      <c r="Q16" s="362"/>
      <c r="R16" s="364"/>
      <c r="S16" s="415"/>
      <c r="T16" s="93">
        <v>0.98199999999999998</v>
      </c>
      <c r="U16" s="361"/>
    </row>
    <row r="17" spans="1:23" ht="18.75" customHeight="1" x14ac:dyDescent="0.2">
      <c r="C17" s="82" t="s">
        <v>405</v>
      </c>
      <c r="D17" s="102">
        <v>41264</v>
      </c>
      <c r="E17" s="413"/>
      <c r="F17" s="413"/>
      <c r="G17" s="413"/>
      <c r="H17" s="426"/>
      <c r="I17" s="362"/>
      <c r="J17" s="414"/>
      <c r="K17" s="415"/>
      <c r="L17" s="104" t="s">
        <v>401</v>
      </c>
      <c r="M17" s="130">
        <f>890000/582.6892</f>
        <v>1527.4008854119829</v>
      </c>
      <c r="N17" s="127" t="s">
        <v>402</v>
      </c>
      <c r="O17" s="142">
        <f>21321390/582.6892</f>
        <v>36591.359510353032</v>
      </c>
      <c r="P17" s="426"/>
      <c r="Q17" s="362"/>
      <c r="R17" s="364"/>
      <c r="S17" s="415"/>
      <c r="T17" s="94">
        <v>0.47399999999999998</v>
      </c>
      <c r="U17" s="361"/>
    </row>
    <row r="18" spans="1:23" ht="56" x14ac:dyDescent="0.2">
      <c r="C18" s="71" t="s">
        <v>66</v>
      </c>
      <c r="D18" s="378"/>
      <c r="E18" s="379"/>
      <c r="F18" s="379"/>
      <c r="G18" s="379"/>
      <c r="H18" s="169" t="s">
        <v>406</v>
      </c>
      <c r="I18" s="103">
        <v>120703770</v>
      </c>
      <c r="J18" s="87" t="s">
        <v>407</v>
      </c>
      <c r="K18" s="128">
        <f>39728486/582.6892</f>
        <v>68181.263699413001</v>
      </c>
      <c r="L18" s="169" t="s">
        <v>408</v>
      </c>
      <c r="M18" s="131">
        <f>189117218/582.6892/2</f>
        <v>162279.66641564661</v>
      </c>
      <c r="N18" s="414"/>
      <c r="O18" s="415"/>
      <c r="P18" s="87" t="s">
        <v>409</v>
      </c>
      <c r="Q18" s="128">
        <f>766832490/582.6892</f>
        <v>1316023.1732457029</v>
      </c>
      <c r="R18" s="379"/>
      <c r="S18" s="425"/>
      <c r="T18" s="144">
        <v>0.92700000000000005</v>
      </c>
      <c r="U18" s="361"/>
    </row>
    <row r="21" spans="1:23" x14ac:dyDescent="0.2">
      <c r="D21" s="323" t="s">
        <v>68</v>
      </c>
      <c r="E21" s="323"/>
      <c r="F21" s="323"/>
      <c r="G21" s="323"/>
      <c r="H21" s="323"/>
      <c r="I21" s="323"/>
      <c r="J21" s="323"/>
      <c r="K21" s="323"/>
      <c r="L21" s="323"/>
      <c r="M21" s="323"/>
      <c r="N21" s="323"/>
      <c r="O21" s="323"/>
      <c r="P21" s="323"/>
      <c r="Q21" s="323"/>
      <c r="R21" s="323"/>
      <c r="S21" s="323"/>
      <c r="T21" s="323"/>
      <c r="U21" s="323"/>
      <c r="V21" s="323"/>
      <c r="W21" s="323"/>
    </row>
    <row r="22" spans="1:23" ht="90.5" customHeight="1" x14ac:dyDescent="0.2">
      <c r="A22" s="1" t="s">
        <v>32</v>
      </c>
      <c r="C22" s="4" t="s">
        <v>33</v>
      </c>
      <c r="D22" s="4" t="s">
        <v>9</v>
      </c>
      <c r="E22" s="4" t="s">
        <v>69</v>
      </c>
      <c r="F22" s="4" t="s">
        <v>70</v>
      </c>
      <c r="G22" s="4" t="s">
        <v>71</v>
      </c>
      <c r="H22" s="324" t="s">
        <v>12</v>
      </c>
      <c r="I22" s="325"/>
      <c r="J22" s="324" t="s">
        <v>37</v>
      </c>
      <c r="K22" s="325"/>
      <c r="L22" s="324" t="s">
        <v>38</v>
      </c>
      <c r="M22" s="325"/>
      <c r="N22" s="324" t="s">
        <v>410</v>
      </c>
      <c r="O22" s="325"/>
      <c r="P22" s="163" t="s">
        <v>94</v>
      </c>
      <c r="Q22" s="163" t="s">
        <v>95</v>
      </c>
    </row>
    <row r="23" spans="1:23" x14ac:dyDescent="0.2">
      <c r="A23" s="1"/>
      <c r="C23" s="8"/>
      <c r="D23" s="8"/>
      <c r="E23" s="98"/>
      <c r="F23" s="98"/>
      <c r="G23" s="98"/>
      <c r="H23" s="69" t="s">
        <v>44</v>
      </c>
      <c r="I23" s="168" t="s">
        <v>45</v>
      </c>
      <c r="J23" s="69" t="s">
        <v>44</v>
      </c>
      <c r="K23" s="168" t="s">
        <v>45</v>
      </c>
      <c r="L23" s="7" t="s">
        <v>44</v>
      </c>
      <c r="M23" s="9" t="s">
        <v>45</v>
      </c>
      <c r="N23" s="7" t="s">
        <v>44</v>
      </c>
      <c r="O23" s="9" t="s">
        <v>45</v>
      </c>
      <c r="P23" s="61"/>
      <c r="Q23" s="4"/>
    </row>
    <row r="24" spans="1:23" ht="148.5" customHeight="1" x14ac:dyDescent="0.2">
      <c r="C24" s="70" t="s">
        <v>392</v>
      </c>
      <c r="D24" s="96">
        <v>780268</v>
      </c>
      <c r="E24" s="413" t="s">
        <v>411</v>
      </c>
      <c r="F24" s="413" t="s">
        <v>48</v>
      </c>
      <c r="G24" s="413" t="s">
        <v>412</v>
      </c>
      <c r="H24" s="371"/>
      <c r="I24" s="371"/>
      <c r="J24" s="423" t="s">
        <v>413</v>
      </c>
      <c r="K24" s="128">
        <f>68620222/550.032</f>
        <v>124756.78142362625</v>
      </c>
      <c r="L24" s="420"/>
      <c r="M24" s="420"/>
      <c r="N24" s="418"/>
      <c r="O24" s="419"/>
      <c r="P24" s="105">
        <v>0.88200000000000001</v>
      </c>
      <c r="Q24" s="368" t="s">
        <v>386</v>
      </c>
    </row>
    <row r="25" spans="1:23" x14ac:dyDescent="0.2">
      <c r="C25" s="71" t="s">
        <v>395</v>
      </c>
      <c r="D25" s="96">
        <v>932380</v>
      </c>
      <c r="E25" s="413"/>
      <c r="F25" s="413"/>
      <c r="G25" s="413"/>
      <c r="H25" s="373"/>
      <c r="I25" s="373"/>
      <c r="J25" s="424"/>
      <c r="K25" s="128">
        <f>69733864/550.032</f>
        <v>126781.46726008668</v>
      </c>
      <c r="L25" s="364"/>
      <c r="M25" s="364"/>
      <c r="N25" s="414"/>
      <c r="O25" s="415"/>
      <c r="P25" s="105">
        <v>0.86299999999999999</v>
      </c>
      <c r="Q25" s="369"/>
    </row>
    <row r="26" spans="1:23" x14ac:dyDescent="0.2">
      <c r="C26" s="71" t="s">
        <v>414</v>
      </c>
      <c r="D26" s="96">
        <v>1760658</v>
      </c>
      <c r="E26" s="413"/>
      <c r="F26" s="413"/>
      <c r="G26" s="413"/>
      <c r="H26" s="373"/>
      <c r="I26" s="373"/>
      <c r="J26" s="420"/>
      <c r="K26" s="420"/>
      <c r="L26" s="59" t="s">
        <v>398</v>
      </c>
      <c r="M26" s="131">
        <f>84759900/550.032</f>
        <v>154099.94327602757</v>
      </c>
      <c r="N26" s="414"/>
      <c r="O26" s="415"/>
      <c r="P26" s="105">
        <v>0.50800000000000001</v>
      </c>
      <c r="Q26" s="369"/>
    </row>
    <row r="27" spans="1:23" x14ac:dyDescent="0.2">
      <c r="C27" s="71" t="s">
        <v>396</v>
      </c>
      <c r="D27" s="96">
        <v>1280682</v>
      </c>
      <c r="E27" s="413"/>
      <c r="F27" s="413"/>
      <c r="G27" s="413"/>
      <c r="H27" s="373"/>
      <c r="I27" s="373"/>
      <c r="J27" s="364"/>
      <c r="K27" s="364"/>
      <c r="L27" s="59" t="s">
        <v>398</v>
      </c>
      <c r="M27" s="131">
        <f>99238862/550.032</f>
        <v>180423.79716089246</v>
      </c>
      <c r="N27" s="414"/>
      <c r="O27" s="415"/>
      <c r="P27" s="105">
        <v>0.85099999999999998</v>
      </c>
      <c r="Q27" s="369"/>
    </row>
    <row r="28" spans="1:23" x14ac:dyDescent="0.2">
      <c r="C28" s="71" t="s">
        <v>399</v>
      </c>
      <c r="D28" s="97">
        <v>824819</v>
      </c>
      <c r="E28" s="413"/>
      <c r="F28" s="413"/>
      <c r="G28" s="413"/>
      <c r="H28" s="373"/>
      <c r="I28" s="373"/>
      <c r="J28" s="364"/>
      <c r="K28" s="364"/>
      <c r="L28" s="59" t="s">
        <v>398</v>
      </c>
      <c r="M28" s="131">
        <f>98511622/550.032</f>
        <v>179101.61954213571</v>
      </c>
      <c r="N28" s="414"/>
      <c r="O28" s="415"/>
      <c r="P28" s="105">
        <v>0.99299999999999999</v>
      </c>
      <c r="Q28" s="369"/>
    </row>
    <row r="29" spans="1:23" x14ac:dyDescent="0.2">
      <c r="C29" s="71" t="s">
        <v>400</v>
      </c>
      <c r="D29" s="97">
        <v>880902</v>
      </c>
      <c r="E29" s="413"/>
      <c r="F29" s="413"/>
      <c r="G29" s="413"/>
      <c r="H29" s="373"/>
      <c r="I29" s="373"/>
      <c r="J29" s="364"/>
      <c r="K29" s="364"/>
      <c r="L29" s="59" t="s">
        <v>398</v>
      </c>
      <c r="M29" s="131">
        <f>75846824/550.032</f>
        <v>137895.29336474967</v>
      </c>
      <c r="N29" s="414"/>
      <c r="O29" s="415"/>
      <c r="P29" s="105">
        <v>0.72499999999999998</v>
      </c>
      <c r="Q29" s="369"/>
    </row>
    <row r="30" spans="1:23" x14ac:dyDescent="0.2">
      <c r="C30" s="71" t="s">
        <v>403</v>
      </c>
      <c r="D30" s="97">
        <v>212276</v>
      </c>
      <c r="E30" s="413"/>
      <c r="F30" s="413"/>
      <c r="G30" s="413"/>
      <c r="H30" s="373"/>
      <c r="I30" s="373"/>
      <c r="J30" s="364"/>
      <c r="K30" s="364"/>
      <c r="L30" s="59" t="s">
        <v>398</v>
      </c>
      <c r="M30" s="131">
        <f>24016988/550.032</f>
        <v>43664.710416848473</v>
      </c>
      <c r="N30" s="414"/>
      <c r="O30" s="415"/>
      <c r="P30" s="105">
        <v>0.88200000000000001</v>
      </c>
      <c r="Q30" s="369"/>
    </row>
    <row r="31" spans="1:23" x14ac:dyDescent="0.2">
      <c r="C31" s="71" t="s">
        <v>404</v>
      </c>
      <c r="D31" s="97">
        <v>11152</v>
      </c>
      <c r="E31" s="413"/>
      <c r="F31" s="413"/>
      <c r="G31" s="413"/>
      <c r="H31" s="373"/>
      <c r="I31" s="373"/>
      <c r="J31" s="364"/>
      <c r="K31" s="364"/>
      <c r="L31" s="59" t="s">
        <v>398</v>
      </c>
      <c r="M31" s="131">
        <f>11865416/550.032</f>
        <v>21572.228524885824</v>
      </c>
      <c r="N31" s="414"/>
      <c r="O31" s="415"/>
      <c r="P31" s="106">
        <v>0.79</v>
      </c>
      <c r="Q31" s="369"/>
    </row>
    <row r="32" spans="1:23" x14ac:dyDescent="0.2">
      <c r="C32" s="82" t="s">
        <v>405</v>
      </c>
      <c r="D32" s="97">
        <v>46181</v>
      </c>
      <c r="E32" s="413"/>
      <c r="F32" s="413"/>
      <c r="G32" s="413"/>
      <c r="H32" s="373"/>
      <c r="I32" s="373"/>
      <c r="J32" s="364"/>
      <c r="K32" s="364"/>
      <c r="L32" s="59" t="s">
        <v>398</v>
      </c>
      <c r="M32" s="131">
        <f>10200868/550.032</f>
        <v>18545.953689967129</v>
      </c>
      <c r="N32" s="414"/>
      <c r="O32" s="415"/>
      <c r="P32" s="105">
        <v>0.74399999999999999</v>
      </c>
      <c r="Q32" s="369"/>
    </row>
    <row r="33" spans="3:17" x14ac:dyDescent="0.2">
      <c r="C33" s="82" t="s">
        <v>415</v>
      </c>
      <c r="D33" s="97">
        <v>292146</v>
      </c>
      <c r="E33" s="413"/>
      <c r="F33" s="413"/>
      <c r="G33" s="413"/>
      <c r="H33" s="373"/>
      <c r="I33" s="373"/>
      <c r="J33" s="364"/>
      <c r="K33" s="364"/>
      <c r="L33" s="59" t="s">
        <v>398</v>
      </c>
      <c r="M33" s="131">
        <f>30643900/550.032</f>
        <v>55712.940338016691</v>
      </c>
      <c r="N33" s="414"/>
      <c r="O33" s="415"/>
      <c r="P33" s="105">
        <v>0.81599999999999995</v>
      </c>
      <c r="Q33" s="369"/>
    </row>
    <row r="34" spans="3:17" x14ac:dyDescent="0.2">
      <c r="C34" s="82" t="s">
        <v>416</v>
      </c>
      <c r="D34" s="97">
        <v>37963</v>
      </c>
      <c r="E34" s="413"/>
      <c r="F34" s="413"/>
      <c r="G34" s="413"/>
      <c r="H34" s="373"/>
      <c r="I34" s="373"/>
      <c r="J34" s="364"/>
      <c r="K34" s="364"/>
      <c r="L34" s="59" t="s">
        <v>398</v>
      </c>
      <c r="M34" s="131">
        <f>16194280/550.032</f>
        <v>29442.432440294382</v>
      </c>
      <c r="N34" s="414"/>
      <c r="O34" s="415"/>
      <c r="P34" s="105">
        <v>0.93899999999999995</v>
      </c>
      <c r="Q34" s="369"/>
    </row>
    <row r="35" spans="3:17" ht="84" x14ac:dyDescent="0.2">
      <c r="C35" s="71" t="s">
        <v>66</v>
      </c>
      <c r="D35" s="378"/>
      <c r="E35" s="379"/>
      <c r="F35" s="379"/>
      <c r="G35" s="412"/>
      <c r="H35" s="374"/>
      <c r="I35" s="375"/>
      <c r="J35" s="107" t="s">
        <v>417</v>
      </c>
      <c r="K35" s="128">
        <f>3277481/550.032</f>
        <v>5958.7096750734499</v>
      </c>
      <c r="L35" s="108" t="s">
        <v>418</v>
      </c>
      <c r="M35" s="131">
        <f>189117218/582.6892/2</f>
        <v>162279.66641564661</v>
      </c>
      <c r="N35" s="78" t="s">
        <v>419</v>
      </c>
      <c r="O35" s="132">
        <f>672000/550.032</f>
        <v>1221.7470983506414</v>
      </c>
      <c r="P35" s="105">
        <v>0.77</v>
      </c>
      <c r="Q35" s="351"/>
    </row>
    <row r="40" spans="3:17" ht="150" x14ac:dyDescent="0.2">
      <c r="C40" s="12" t="s">
        <v>75</v>
      </c>
      <c r="D40" s="13" t="s">
        <v>76</v>
      </c>
    </row>
    <row r="41" spans="3:17" x14ac:dyDescent="0.2">
      <c r="C41" s="26"/>
      <c r="D41" s="27"/>
    </row>
    <row r="42" spans="3:17" x14ac:dyDescent="0.2">
      <c r="C42" s="26"/>
      <c r="D42" s="2"/>
    </row>
    <row r="43" spans="3:17" x14ac:dyDescent="0.2">
      <c r="C43" s="26"/>
      <c r="D43" s="2"/>
    </row>
    <row r="44" spans="3:17" x14ac:dyDescent="0.2">
      <c r="C44" s="26"/>
      <c r="D44" s="2"/>
    </row>
    <row r="45" spans="3:17" x14ac:dyDescent="0.2">
      <c r="C45" s="2"/>
      <c r="D45" s="2"/>
    </row>
    <row r="46" spans="3:17" x14ac:dyDescent="0.2">
      <c r="C46" s="2"/>
      <c r="D46" s="2"/>
    </row>
    <row r="47" spans="3:17" x14ac:dyDescent="0.2">
      <c r="C47" s="2"/>
      <c r="D47" s="2"/>
    </row>
    <row r="48" spans="3:17" x14ac:dyDescent="0.2">
      <c r="C48" s="2"/>
      <c r="D48" s="2"/>
    </row>
    <row r="49" spans="3:4" x14ac:dyDescent="0.2">
      <c r="C49" s="2"/>
      <c r="D49" s="2"/>
    </row>
    <row r="50" spans="3:4" x14ac:dyDescent="0.2">
      <c r="C50" s="2"/>
      <c r="D50" s="2"/>
    </row>
    <row r="51" spans="3:4" x14ac:dyDescent="0.2">
      <c r="C51" s="2"/>
      <c r="D51" s="2"/>
    </row>
  </sheetData>
  <mergeCells count="38">
    <mergeCell ref="R14:S18"/>
    <mergeCell ref="F24:F34"/>
    <mergeCell ref="G24:G34"/>
    <mergeCell ref="E10:E17"/>
    <mergeCell ref="F10:F17"/>
    <mergeCell ref="D18:G18"/>
    <mergeCell ref="D21:W21"/>
    <mergeCell ref="H22:I22"/>
    <mergeCell ref="J22:K22"/>
    <mergeCell ref="L22:M22"/>
    <mergeCell ref="P10:Q17"/>
    <mergeCell ref="H10:I17"/>
    <mergeCell ref="L10:M11"/>
    <mergeCell ref="R10:S12"/>
    <mergeCell ref="U10:U18"/>
    <mergeCell ref="G10:G17"/>
    <mergeCell ref="C3:C4"/>
    <mergeCell ref="D3:D4"/>
    <mergeCell ref="D7:W7"/>
    <mergeCell ref="J8:K8"/>
    <mergeCell ref="L8:M8"/>
    <mergeCell ref="P8:Q8"/>
    <mergeCell ref="R8:S8"/>
    <mergeCell ref="H8:I8"/>
    <mergeCell ref="H24:I35"/>
    <mergeCell ref="Q24:Q35"/>
    <mergeCell ref="D35:G35"/>
    <mergeCell ref="E24:E34"/>
    <mergeCell ref="N8:O8"/>
    <mergeCell ref="N10:O13"/>
    <mergeCell ref="N18:O18"/>
    <mergeCell ref="J14:K17"/>
    <mergeCell ref="J26:K34"/>
    <mergeCell ref="L24:M25"/>
    <mergeCell ref="N22:O22"/>
    <mergeCell ref="N24:O34"/>
    <mergeCell ref="J10:J11"/>
    <mergeCell ref="J24:J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B4244-637A-4BDA-B77B-CC03A1129BFB}">
  <dimension ref="A2:Q53"/>
  <sheetViews>
    <sheetView zoomScale="80" zoomScaleNormal="80" workbookViewId="0">
      <selection activeCell="O10" sqref="O10:O17"/>
    </sheetView>
  </sheetViews>
  <sheetFormatPr baseColWidth="10" defaultColWidth="8.6640625" defaultRowHeight="15" x14ac:dyDescent="0.2"/>
  <cols>
    <col min="1" max="1" width="23.1640625" customWidth="1"/>
    <col min="3" max="3" width="19.1640625" customWidth="1"/>
    <col min="4" max="4" width="26.1640625" customWidth="1"/>
    <col min="5" max="13" width="19" customWidth="1"/>
    <col min="14" max="14" width="20.5" customWidth="1"/>
    <col min="15" max="15" width="25.83203125" customWidth="1"/>
    <col min="16" max="17" width="11.33203125" customWidth="1"/>
    <col min="18" max="18" width="15.5" customWidth="1"/>
  </cols>
  <sheetData>
    <row r="2" spans="1:17" ht="66.75" customHeight="1" x14ac:dyDescent="0.2">
      <c r="A2" s="1" t="s">
        <v>0</v>
      </c>
      <c r="C2" s="6" t="s">
        <v>1</v>
      </c>
      <c r="D2" s="235" t="s">
        <v>2</v>
      </c>
      <c r="E2" s="235" t="s">
        <v>3</v>
      </c>
      <c r="F2" s="235" t="s">
        <v>4</v>
      </c>
      <c r="G2" s="235" t="s">
        <v>5</v>
      </c>
      <c r="H2" s="235" t="s">
        <v>6</v>
      </c>
      <c r="I2" s="235" t="s">
        <v>7</v>
      </c>
      <c r="J2" s="235" t="s">
        <v>8</v>
      </c>
      <c r="K2" s="235" t="s">
        <v>9</v>
      </c>
      <c r="L2" s="235" t="s">
        <v>10</v>
      </c>
      <c r="M2" s="235" t="s">
        <v>11</v>
      </c>
      <c r="N2" s="234" t="s">
        <v>12</v>
      </c>
      <c r="O2" s="234" t="s">
        <v>13</v>
      </c>
    </row>
    <row r="3" spans="1:17" ht="329.25" customHeight="1" x14ac:dyDescent="0.2">
      <c r="C3" s="360" t="s">
        <v>329</v>
      </c>
      <c r="D3" s="430">
        <v>2020</v>
      </c>
      <c r="E3" s="233" t="s">
        <v>15</v>
      </c>
      <c r="F3" s="233" t="s">
        <v>330</v>
      </c>
      <c r="G3" s="233" t="s">
        <v>17</v>
      </c>
      <c r="H3" s="83" t="s">
        <v>331</v>
      </c>
      <c r="I3" s="83" t="s">
        <v>332</v>
      </c>
      <c r="J3" s="83" t="s">
        <v>333</v>
      </c>
      <c r="K3" s="83" t="s">
        <v>334</v>
      </c>
      <c r="L3" s="232" t="s">
        <v>335</v>
      </c>
      <c r="M3" s="92" t="s">
        <v>22</v>
      </c>
      <c r="N3" s="27" t="s">
        <v>336</v>
      </c>
      <c r="O3" s="26" t="s">
        <v>24</v>
      </c>
    </row>
    <row r="4" spans="1:17" x14ac:dyDescent="0.2">
      <c r="C4" s="360"/>
      <c r="D4" s="430"/>
      <c r="E4" s="233"/>
      <c r="F4" s="231"/>
      <c r="G4" s="233"/>
      <c r="H4" s="83"/>
      <c r="I4" s="83"/>
      <c r="J4" s="230"/>
      <c r="K4" s="84"/>
      <c r="L4" s="84"/>
      <c r="M4" s="229"/>
      <c r="N4" s="21"/>
      <c r="O4" s="22"/>
    </row>
    <row r="7" spans="1:17" x14ac:dyDescent="0.2">
      <c r="D7" s="323" t="s">
        <v>31</v>
      </c>
      <c r="E7" s="323"/>
      <c r="F7" s="323"/>
      <c r="G7" s="323"/>
      <c r="H7" s="323"/>
      <c r="I7" s="323"/>
      <c r="J7" s="323"/>
      <c r="K7" s="323"/>
      <c r="L7" s="323"/>
      <c r="M7" s="323"/>
      <c r="N7" s="323"/>
      <c r="O7" s="323"/>
      <c r="P7" s="323"/>
      <c r="Q7" s="323"/>
    </row>
    <row r="8" spans="1:17" ht="90.5" customHeight="1" x14ac:dyDescent="0.2">
      <c r="A8" s="1" t="s">
        <v>32</v>
      </c>
      <c r="C8" s="4" t="s">
        <v>33</v>
      </c>
      <c r="D8" s="228" t="s">
        <v>9</v>
      </c>
      <c r="E8" s="228" t="s">
        <v>34</v>
      </c>
      <c r="F8" s="228" t="s">
        <v>35</v>
      </c>
      <c r="G8" s="228" t="s">
        <v>36</v>
      </c>
      <c r="H8" s="328" t="s">
        <v>12</v>
      </c>
      <c r="I8" s="329"/>
      <c r="J8" s="328" t="s">
        <v>37</v>
      </c>
      <c r="K8" s="329"/>
      <c r="L8" s="328" t="s">
        <v>38</v>
      </c>
      <c r="M8" s="329"/>
      <c r="N8" s="328" t="s">
        <v>337</v>
      </c>
      <c r="O8" s="329"/>
      <c r="P8" s="228" t="s">
        <v>94</v>
      </c>
      <c r="Q8" s="228" t="s">
        <v>95</v>
      </c>
    </row>
    <row r="9" spans="1:17" x14ac:dyDescent="0.2">
      <c r="A9" s="1"/>
      <c r="C9" s="8"/>
      <c r="D9" s="8"/>
      <c r="E9" s="8"/>
      <c r="F9" s="8"/>
      <c r="G9" s="8"/>
      <c r="H9" s="227" t="s">
        <v>44</v>
      </c>
      <c r="I9" s="168" t="s">
        <v>45</v>
      </c>
      <c r="J9" s="83" t="s">
        <v>44</v>
      </c>
      <c r="K9" s="9" t="s">
        <v>45</v>
      </c>
      <c r="L9" s="83" t="s">
        <v>44</v>
      </c>
      <c r="M9" s="9" t="s">
        <v>45</v>
      </c>
      <c r="N9" s="83" t="s">
        <v>44</v>
      </c>
      <c r="O9" s="9" t="s">
        <v>45</v>
      </c>
      <c r="P9" s="228"/>
      <c r="Q9" s="228"/>
    </row>
    <row r="10" spans="1:17" ht="119.25" customHeight="1" x14ac:dyDescent="0.2">
      <c r="C10" s="3" t="s">
        <v>338</v>
      </c>
      <c r="D10" s="2">
        <v>123508</v>
      </c>
      <c r="E10" s="347" t="s">
        <v>339</v>
      </c>
      <c r="F10" s="432" t="s">
        <v>48</v>
      </c>
      <c r="G10" s="434" t="s">
        <v>340</v>
      </c>
      <c r="H10" s="221"/>
      <c r="I10" s="221"/>
      <c r="J10" s="216" t="s">
        <v>341</v>
      </c>
      <c r="K10" s="2">
        <v>8191</v>
      </c>
      <c r="L10" s="57" t="s">
        <v>342</v>
      </c>
      <c r="M10" s="2">
        <v>90955</v>
      </c>
      <c r="N10" s="2"/>
      <c r="O10" s="21"/>
      <c r="P10" s="226">
        <v>0.9</v>
      </c>
      <c r="Q10" s="320" t="s">
        <v>51</v>
      </c>
    </row>
    <row r="11" spans="1:17" ht="15" customHeight="1" x14ac:dyDescent="0.2">
      <c r="C11" s="3" t="s">
        <v>343</v>
      </c>
      <c r="D11" s="2">
        <v>257541</v>
      </c>
      <c r="E11" s="348"/>
      <c r="F11" s="433"/>
      <c r="G11" s="435"/>
      <c r="H11" s="221"/>
      <c r="I11" s="221"/>
      <c r="J11" s="216" t="s">
        <v>341</v>
      </c>
      <c r="K11" s="2">
        <v>10488</v>
      </c>
      <c r="L11" s="57" t="s">
        <v>342</v>
      </c>
      <c r="M11" s="2">
        <v>82143</v>
      </c>
      <c r="N11" s="2"/>
      <c r="O11" s="2"/>
      <c r="P11" s="226">
        <v>0.75</v>
      </c>
      <c r="Q11" s="321"/>
    </row>
    <row r="12" spans="1:17" ht="15" customHeight="1" x14ac:dyDescent="0.2">
      <c r="C12" s="3" t="s">
        <v>344</v>
      </c>
      <c r="D12" s="2">
        <v>634317</v>
      </c>
      <c r="E12" s="348"/>
      <c r="F12" s="433"/>
      <c r="G12" s="435"/>
      <c r="H12" s="221"/>
      <c r="I12" s="221"/>
      <c r="J12" s="217"/>
      <c r="K12" s="2"/>
      <c r="L12" s="57" t="s">
        <v>345</v>
      </c>
      <c r="M12" s="2">
        <v>24450</v>
      </c>
      <c r="N12" s="57" t="s">
        <v>346</v>
      </c>
      <c r="O12" s="2">
        <v>157564</v>
      </c>
      <c r="P12" s="226">
        <v>0.98</v>
      </c>
      <c r="Q12" s="321"/>
    </row>
    <row r="13" spans="1:17" ht="15" customHeight="1" x14ac:dyDescent="0.2">
      <c r="C13" s="3" t="s">
        <v>347</v>
      </c>
      <c r="D13" s="2">
        <v>855824</v>
      </c>
      <c r="E13" s="348"/>
      <c r="F13" s="433"/>
      <c r="G13" s="435"/>
      <c r="H13" s="221"/>
      <c r="I13" s="221"/>
      <c r="J13" s="217"/>
      <c r="K13" s="2"/>
      <c r="L13" s="57" t="s">
        <v>345</v>
      </c>
      <c r="M13" s="2">
        <v>51769</v>
      </c>
      <c r="N13" s="57" t="s">
        <v>346</v>
      </c>
      <c r="O13" s="2">
        <v>285039</v>
      </c>
      <c r="P13" s="225">
        <v>0.9</v>
      </c>
      <c r="Q13" s="321"/>
    </row>
    <row r="14" spans="1:17" ht="15" customHeight="1" x14ac:dyDescent="0.2">
      <c r="C14" s="3" t="s">
        <v>348</v>
      </c>
      <c r="D14" s="2">
        <v>1163670</v>
      </c>
      <c r="E14" s="348"/>
      <c r="F14" s="433"/>
      <c r="G14" s="435"/>
      <c r="H14" s="221"/>
      <c r="I14" s="221"/>
      <c r="J14" s="217"/>
      <c r="K14" s="2"/>
      <c r="L14" s="57" t="s">
        <v>345</v>
      </c>
      <c r="M14" s="2">
        <v>58078</v>
      </c>
      <c r="N14" s="57" t="s">
        <v>346</v>
      </c>
      <c r="O14" s="2">
        <v>292557</v>
      </c>
      <c r="P14" s="226">
        <v>0.93</v>
      </c>
      <c r="Q14" s="321"/>
    </row>
    <row r="15" spans="1:17" ht="15" customHeight="1" x14ac:dyDescent="0.2">
      <c r="C15" s="3" t="s">
        <v>349</v>
      </c>
      <c r="D15" s="2">
        <v>1277118</v>
      </c>
      <c r="E15" s="348"/>
      <c r="F15" s="433"/>
      <c r="G15" s="435"/>
      <c r="H15" s="221"/>
      <c r="I15" s="221"/>
      <c r="J15" s="218" t="s">
        <v>350</v>
      </c>
      <c r="K15" s="57">
        <v>259015</v>
      </c>
      <c r="L15" s="57" t="s">
        <v>351</v>
      </c>
      <c r="M15" s="2">
        <v>14862</v>
      </c>
      <c r="N15" s="2"/>
      <c r="O15" s="2"/>
      <c r="P15" s="25" t="s">
        <v>352</v>
      </c>
      <c r="Q15" s="321"/>
    </row>
    <row r="16" spans="1:17" ht="15" customHeight="1" x14ac:dyDescent="0.2">
      <c r="C16" s="3" t="s">
        <v>353</v>
      </c>
      <c r="D16" s="2">
        <v>356981</v>
      </c>
      <c r="E16" s="348"/>
      <c r="F16" s="433"/>
      <c r="G16" s="435"/>
      <c r="H16" s="221"/>
      <c r="I16" s="221"/>
      <c r="K16" s="2"/>
      <c r="L16" s="57" t="s">
        <v>345</v>
      </c>
      <c r="M16" s="2">
        <v>10681</v>
      </c>
      <c r="N16" s="57" t="s">
        <v>346</v>
      </c>
      <c r="O16" s="2">
        <v>57223</v>
      </c>
      <c r="P16" s="226">
        <v>0.83</v>
      </c>
      <c r="Q16" s="321"/>
    </row>
    <row r="17" spans="1:17" ht="103.5" customHeight="1" x14ac:dyDescent="0.2">
      <c r="C17" s="52" t="s">
        <v>354</v>
      </c>
      <c r="D17" s="2">
        <v>1379573</v>
      </c>
      <c r="E17" s="348"/>
      <c r="F17" s="433"/>
      <c r="G17" s="435"/>
      <c r="H17" s="436"/>
      <c r="I17" s="436"/>
      <c r="J17" s="219" t="s">
        <v>350</v>
      </c>
      <c r="K17" s="2">
        <v>328637</v>
      </c>
      <c r="L17" s="57" t="s">
        <v>351</v>
      </c>
      <c r="M17" s="2">
        <v>26694</v>
      </c>
      <c r="N17" s="2"/>
      <c r="O17" s="2"/>
      <c r="P17" s="226">
        <v>0.88</v>
      </c>
      <c r="Q17" s="321"/>
    </row>
    <row r="18" spans="1:17" ht="152.25" customHeight="1" x14ac:dyDescent="0.2">
      <c r="C18" s="3" t="s">
        <v>66</v>
      </c>
      <c r="D18" s="224"/>
      <c r="E18" s="223"/>
      <c r="F18" s="8"/>
      <c r="G18" s="222"/>
      <c r="H18" s="436"/>
      <c r="I18" s="436"/>
      <c r="J18" s="220" t="s">
        <v>355</v>
      </c>
      <c r="K18" s="2">
        <v>22079</v>
      </c>
      <c r="L18" s="58" t="s">
        <v>356</v>
      </c>
      <c r="M18" s="9">
        <v>50256</v>
      </c>
      <c r="N18" s="58" t="s">
        <v>357</v>
      </c>
      <c r="O18" s="2">
        <v>73578</v>
      </c>
      <c r="P18" s="2"/>
      <c r="Q18" s="322"/>
    </row>
    <row r="21" spans="1:17" x14ac:dyDescent="0.2">
      <c r="D21" s="323" t="s">
        <v>358</v>
      </c>
      <c r="E21" s="323"/>
      <c r="F21" s="323"/>
      <c r="G21" s="323"/>
      <c r="H21" s="323"/>
      <c r="I21" s="323"/>
      <c r="J21" s="323"/>
      <c r="K21" s="323"/>
      <c r="L21" s="323"/>
      <c r="M21" s="323"/>
      <c r="N21" s="323"/>
      <c r="O21" s="323"/>
      <c r="P21" s="323"/>
      <c r="Q21" s="323"/>
    </row>
    <row r="22" spans="1:17" ht="90.5" customHeight="1" x14ac:dyDescent="0.2">
      <c r="A22" s="1" t="s">
        <v>32</v>
      </c>
      <c r="C22" s="4" t="s">
        <v>33</v>
      </c>
      <c r="D22" s="4" t="s">
        <v>9</v>
      </c>
      <c r="E22" s="4" t="s">
        <v>69</v>
      </c>
      <c r="F22" s="4" t="s">
        <v>70</v>
      </c>
      <c r="G22" s="4" t="s">
        <v>71</v>
      </c>
      <c r="H22" s="324" t="s">
        <v>12</v>
      </c>
      <c r="I22" s="325"/>
      <c r="J22" s="324" t="s">
        <v>37</v>
      </c>
      <c r="K22" s="325"/>
      <c r="L22" s="324" t="s">
        <v>38</v>
      </c>
      <c r="M22" s="325"/>
      <c r="N22" s="324" t="s">
        <v>359</v>
      </c>
      <c r="O22" s="325"/>
      <c r="P22" s="163" t="s">
        <v>94</v>
      </c>
      <c r="Q22" s="163" t="s">
        <v>95</v>
      </c>
    </row>
    <row r="23" spans="1:17" x14ac:dyDescent="0.2">
      <c r="A23" s="1"/>
      <c r="C23" s="8"/>
      <c r="D23" s="8"/>
      <c r="E23" s="8"/>
      <c r="F23" s="8"/>
      <c r="G23" s="8"/>
      <c r="H23" s="7" t="s">
        <v>44</v>
      </c>
      <c r="I23" s="9" t="s">
        <v>45</v>
      </c>
      <c r="J23" s="7" t="s">
        <v>44</v>
      </c>
      <c r="K23" s="9" t="s">
        <v>45</v>
      </c>
      <c r="L23" s="7" t="s">
        <v>44</v>
      </c>
      <c r="M23" s="9" t="s">
        <v>45</v>
      </c>
      <c r="N23" s="7" t="s">
        <v>44</v>
      </c>
      <c r="O23" s="9" t="s">
        <v>45</v>
      </c>
      <c r="P23" s="4"/>
      <c r="Q23" s="4"/>
    </row>
    <row r="24" spans="1:17" ht="14.5" customHeight="1" x14ac:dyDescent="0.2">
      <c r="C24" s="3" t="s">
        <v>46</v>
      </c>
      <c r="D24" s="3"/>
      <c r="E24" s="366"/>
      <c r="F24" s="336"/>
      <c r="G24" s="336"/>
      <c r="H24" s="366"/>
      <c r="I24" s="2"/>
      <c r="J24" s="2"/>
      <c r="K24" s="2"/>
      <c r="L24" s="2"/>
      <c r="M24" s="2"/>
      <c r="N24" s="2"/>
      <c r="O24" s="21"/>
      <c r="P24" s="23"/>
      <c r="Q24" s="437"/>
    </row>
    <row r="25" spans="1:17" x14ac:dyDescent="0.2">
      <c r="C25" s="3" t="s">
        <v>52</v>
      </c>
      <c r="D25" s="3"/>
      <c r="E25" s="367"/>
      <c r="F25" s="337"/>
      <c r="G25" s="337"/>
      <c r="H25" s="367"/>
      <c r="I25" s="2"/>
      <c r="J25" s="2"/>
      <c r="K25" s="2"/>
      <c r="L25" s="2"/>
      <c r="M25" s="2"/>
      <c r="N25" s="2"/>
      <c r="O25" s="2"/>
      <c r="P25" s="23"/>
      <c r="Q25" s="438"/>
    </row>
    <row r="26" spans="1:17" x14ac:dyDescent="0.2">
      <c r="C26" s="3" t="s">
        <v>53</v>
      </c>
      <c r="D26" s="3"/>
      <c r="E26" s="367"/>
      <c r="F26" s="337"/>
      <c r="G26" s="337"/>
      <c r="H26" s="367"/>
      <c r="I26" s="2"/>
      <c r="J26" s="2"/>
      <c r="K26" s="2"/>
      <c r="L26" s="2"/>
      <c r="M26" s="2"/>
      <c r="N26" s="2"/>
      <c r="O26" s="2"/>
      <c r="P26" s="23"/>
      <c r="Q26" s="438"/>
    </row>
    <row r="27" spans="1:17" x14ac:dyDescent="0.2">
      <c r="C27" s="3" t="s">
        <v>54</v>
      </c>
      <c r="D27" s="3"/>
      <c r="E27" s="367"/>
      <c r="F27" s="337"/>
      <c r="G27" s="337"/>
      <c r="H27" s="367"/>
      <c r="I27" s="2"/>
      <c r="J27" s="2"/>
      <c r="K27" s="2"/>
      <c r="L27" s="2"/>
      <c r="M27" s="2"/>
      <c r="N27" s="2"/>
      <c r="O27" s="2"/>
      <c r="P27" s="23"/>
      <c r="Q27" s="438"/>
    </row>
    <row r="28" spans="1:17" x14ac:dyDescent="0.2">
      <c r="C28" s="3" t="s">
        <v>55</v>
      </c>
      <c r="D28" s="3"/>
      <c r="E28" s="367"/>
      <c r="F28" s="337"/>
      <c r="G28" s="337"/>
      <c r="H28" s="367"/>
      <c r="I28" s="2"/>
      <c r="J28" s="2"/>
      <c r="K28" s="2"/>
      <c r="L28" s="2"/>
      <c r="M28" s="2"/>
      <c r="N28" s="2"/>
      <c r="O28" s="2"/>
      <c r="P28" s="23"/>
      <c r="Q28" s="438"/>
    </row>
    <row r="29" spans="1:17" x14ac:dyDescent="0.2">
      <c r="C29" s="3" t="s">
        <v>56</v>
      </c>
      <c r="D29" s="3"/>
      <c r="E29" s="367"/>
      <c r="F29" s="337"/>
      <c r="G29" s="337"/>
      <c r="H29" s="367"/>
      <c r="I29" s="2"/>
      <c r="J29" s="2"/>
      <c r="K29" s="2"/>
      <c r="L29" s="2"/>
      <c r="M29" s="2"/>
      <c r="N29" s="2"/>
      <c r="O29" s="2"/>
      <c r="P29" s="23"/>
      <c r="Q29" s="438"/>
    </row>
    <row r="30" spans="1:17" x14ac:dyDescent="0.2">
      <c r="C30" s="3" t="s">
        <v>59</v>
      </c>
      <c r="D30" s="3"/>
      <c r="E30" s="367"/>
      <c r="F30" s="337"/>
      <c r="G30" s="337"/>
      <c r="H30" s="367"/>
      <c r="I30" s="2"/>
      <c r="J30" s="2"/>
      <c r="K30" s="2"/>
      <c r="L30" s="2"/>
      <c r="M30" s="2"/>
      <c r="N30" s="2"/>
      <c r="O30" s="2"/>
      <c r="P30" s="23"/>
      <c r="Q30" s="438"/>
    </row>
    <row r="31" spans="1:17" x14ac:dyDescent="0.2">
      <c r="C31" s="3" t="s">
        <v>60</v>
      </c>
      <c r="D31" s="3"/>
      <c r="E31" s="367"/>
      <c r="F31" s="337"/>
      <c r="G31" s="337"/>
      <c r="H31" s="367"/>
      <c r="I31" s="2"/>
      <c r="J31" s="2"/>
      <c r="K31" s="2"/>
      <c r="L31" s="2"/>
      <c r="M31" s="2"/>
      <c r="N31" s="2"/>
      <c r="O31" s="2"/>
      <c r="P31" s="23"/>
      <c r="Q31" s="438"/>
    </row>
    <row r="32" spans="1:17" x14ac:dyDescent="0.2">
      <c r="C32" s="3" t="s">
        <v>61</v>
      </c>
      <c r="D32" s="3"/>
      <c r="E32" s="367"/>
      <c r="F32" s="337"/>
      <c r="G32" s="337"/>
      <c r="H32" s="367"/>
      <c r="I32" s="2"/>
      <c r="J32" s="2"/>
      <c r="K32" s="2"/>
      <c r="L32" s="2"/>
      <c r="M32" s="2"/>
      <c r="N32" s="2"/>
      <c r="O32" s="2"/>
      <c r="P32" s="23"/>
      <c r="Q32" s="438"/>
    </row>
    <row r="33" spans="3:17" x14ac:dyDescent="0.2">
      <c r="C33" s="3" t="s">
        <v>62</v>
      </c>
      <c r="D33" s="3"/>
      <c r="E33" s="367"/>
      <c r="F33" s="337"/>
      <c r="G33" s="337"/>
      <c r="H33" s="367"/>
      <c r="I33" s="2"/>
      <c r="J33" s="2"/>
      <c r="K33" s="2"/>
      <c r="L33" s="2"/>
      <c r="M33" s="2"/>
      <c r="N33" s="2"/>
      <c r="O33" s="2"/>
      <c r="P33" s="23"/>
      <c r="Q33" s="438"/>
    </row>
    <row r="34" spans="3:17" x14ac:dyDescent="0.2">
      <c r="C34" s="3" t="s">
        <v>63</v>
      </c>
      <c r="D34" s="3"/>
      <c r="E34" s="367"/>
      <c r="F34" s="337"/>
      <c r="G34" s="337"/>
      <c r="H34" s="367"/>
      <c r="I34" s="2"/>
      <c r="J34" s="2"/>
      <c r="K34" s="2"/>
      <c r="L34" s="2"/>
      <c r="M34" s="2"/>
      <c r="N34" s="2"/>
      <c r="O34" s="2"/>
      <c r="P34" s="23"/>
      <c r="Q34" s="438"/>
    </row>
    <row r="35" spans="3:17" ht="13.75" customHeight="1" x14ac:dyDescent="0.2">
      <c r="C35" s="3" t="s">
        <v>64</v>
      </c>
      <c r="D35" s="3"/>
      <c r="E35" s="367"/>
      <c r="F35" s="337"/>
      <c r="G35" s="337"/>
      <c r="H35" s="367"/>
      <c r="I35" s="2"/>
      <c r="J35" s="2"/>
      <c r="K35" s="2"/>
      <c r="L35" s="2"/>
      <c r="M35" s="2"/>
      <c r="N35" s="2"/>
      <c r="O35" s="2"/>
      <c r="P35" s="16"/>
      <c r="Q35" s="438"/>
    </row>
    <row r="36" spans="3:17" x14ac:dyDescent="0.2">
      <c r="C36" s="3" t="s">
        <v>65</v>
      </c>
      <c r="D36" s="3"/>
      <c r="E36" s="431"/>
      <c r="F36" s="393"/>
      <c r="G36" s="393"/>
      <c r="H36" s="367"/>
      <c r="I36" s="2"/>
      <c r="J36" s="2"/>
      <c r="K36" s="2"/>
      <c r="L36" s="2"/>
      <c r="M36" s="2"/>
      <c r="N36" s="2"/>
      <c r="O36" s="2"/>
      <c r="P36" s="23"/>
      <c r="Q36" s="438"/>
    </row>
    <row r="37" spans="3:17" x14ac:dyDescent="0.2">
      <c r="C37" s="3" t="s">
        <v>66</v>
      </c>
      <c r="D37" s="10"/>
      <c r="E37" s="11"/>
      <c r="F37" s="8"/>
      <c r="G37" s="8"/>
      <c r="H37" s="431"/>
      <c r="I37" s="2"/>
      <c r="J37" s="2"/>
      <c r="K37" s="2"/>
      <c r="L37" s="2"/>
      <c r="M37" s="2"/>
      <c r="N37" s="2"/>
      <c r="O37" s="2"/>
      <c r="P37" s="2"/>
      <c r="Q37" s="439"/>
    </row>
    <row r="42" spans="3:17" ht="150" x14ac:dyDescent="0.2">
      <c r="C42" s="12" t="s">
        <v>75</v>
      </c>
      <c r="D42" s="13" t="s">
        <v>76</v>
      </c>
    </row>
    <row r="43" spans="3:17" ht="48" x14ac:dyDescent="0.2">
      <c r="C43" s="26"/>
      <c r="D43" s="27" t="s">
        <v>23</v>
      </c>
    </row>
    <row r="44" spans="3:17" x14ac:dyDescent="0.2">
      <c r="C44" s="2"/>
      <c r="D44" s="2"/>
    </row>
    <row r="45" spans="3:17" x14ac:dyDescent="0.2">
      <c r="C45" s="2"/>
      <c r="D45" s="2"/>
    </row>
    <row r="46" spans="3:17" x14ac:dyDescent="0.2">
      <c r="C46" s="2"/>
      <c r="D46" s="2"/>
    </row>
    <row r="47" spans="3:17" x14ac:dyDescent="0.2">
      <c r="C47" s="2"/>
      <c r="D47" s="2"/>
    </row>
    <row r="48" spans="3:17" x14ac:dyDescent="0.2">
      <c r="C48" s="2"/>
      <c r="D48" s="2"/>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sheetData>
  <mergeCells count="22">
    <mergeCell ref="Q24:Q37"/>
    <mergeCell ref="H22:I22"/>
    <mergeCell ref="J22:K22"/>
    <mergeCell ref="L22:M22"/>
    <mergeCell ref="N22:O22"/>
    <mergeCell ref="E24:E36"/>
    <mergeCell ref="F24:F36"/>
    <mergeCell ref="G24:G36"/>
    <mergeCell ref="H24:H37"/>
    <mergeCell ref="E10:E17"/>
    <mergeCell ref="F10:F17"/>
    <mergeCell ref="G10:G17"/>
    <mergeCell ref="H17:I18"/>
    <mergeCell ref="C3:C4"/>
    <mergeCell ref="D3:D4"/>
    <mergeCell ref="Q10:Q18"/>
    <mergeCell ref="D21:Q21"/>
    <mergeCell ref="D7:Q7"/>
    <mergeCell ref="J8:K8"/>
    <mergeCell ref="L8:M8"/>
    <mergeCell ref="N8:O8"/>
    <mergeCell ref="H8:I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65D08-1E52-42BF-9CB2-349B8FC93FA6}">
  <dimension ref="A1:T58"/>
  <sheetViews>
    <sheetView topLeftCell="D4" zoomScale="83" zoomScaleNormal="83" workbookViewId="0">
      <selection activeCell="L17" sqref="L17"/>
    </sheetView>
  </sheetViews>
  <sheetFormatPr baseColWidth="10" defaultColWidth="8.6640625" defaultRowHeight="15" x14ac:dyDescent="0.2"/>
  <cols>
    <col min="1" max="1" width="23.1640625" customWidth="1"/>
    <col min="3" max="3" width="30.5" customWidth="1"/>
    <col min="4" max="4" width="26.1640625" customWidth="1"/>
    <col min="5" max="13" width="19" customWidth="1"/>
    <col min="14" max="14" width="27.1640625" customWidth="1"/>
    <col min="15" max="15" width="25.83203125" customWidth="1"/>
    <col min="16" max="16" width="20.5" customWidth="1"/>
    <col min="17" max="18" width="29.5" customWidth="1"/>
    <col min="19" max="20" width="15.5" customWidth="1"/>
  </cols>
  <sheetData>
    <row r="1" spans="1:19" ht="16" thickBot="1" x14ac:dyDescent="0.25"/>
    <row r="2" spans="1:19" ht="56" x14ac:dyDescent="0.2">
      <c r="A2" s="1" t="s">
        <v>0</v>
      </c>
      <c r="C2" s="6" t="s">
        <v>1</v>
      </c>
      <c r="D2" s="6" t="s">
        <v>2</v>
      </c>
      <c r="E2" s="6" t="s">
        <v>3</v>
      </c>
      <c r="F2" s="6" t="s">
        <v>4</v>
      </c>
      <c r="G2" s="6" t="s">
        <v>5</v>
      </c>
      <c r="H2" s="6" t="s">
        <v>6</v>
      </c>
      <c r="I2" s="6" t="s">
        <v>7</v>
      </c>
      <c r="J2" s="6" t="s">
        <v>8</v>
      </c>
      <c r="K2" s="6" t="s">
        <v>9</v>
      </c>
      <c r="L2" s="6" t="s">
        <v>10</v>
      </c>
      <c r="M2" s="6" t="s">
        <v>11</v>
      </c>
      <c r="N2" s="5" t="s">
        <v>12</v>
      </c>
      <c r="O2" s="5" t="s">
        <v>13</v>
      </c>
    </row>
    <row r="3" spans="1:19" ht="95" customHeight="1" x14ac:dyDescent="0.2">
      <c r="C3" s="360" t="s">
        <v>360</v>
      </c>
      <c r="D3" s="319">
        <v>2020</v>
      </c>
      <c r="E3" s="15" t="s">
        <v>15</v>
      </c>
      <c r="F3" s="15" t="s">
        <v>361</v>
      </c>
      <c r="G3" s="236"/>
      <c r="H3" s="15" t="s">
        <v>362</v>
      </c>
      <c r="I3" s="15" t="s">
        <v>363</v>
      </c>
      <c r="J3" s="15" t="s">
        <v>364</v>
      </c>
      <c r="K3" s="109">
        <v>1009834</v>
      </c>
      <c r="L3" s="51">
        <v>0.97</v>
      </c>
      <c r="M3" s="51">
        <v>0.93200000000000005</v>
      </c>
      <c r="N3" s="237"/>
      <c r="O3" s="26" t="s">
        <v>365</v>
      </c>
    </row>
    <row r="4" spans="1:19" x14ac:dyDescent="0.2">
      <c r="C4" s="360"/>
      <c r="D4" s="319"/>
      <c r="E4" s="15"/>
      <c r="F4" s="17"/>
      <c r="G4" s="15"/>
      <c r="H4" s="163"/>
      <c r="I4" s="163"/>
      <c r="J4" s="14"/>
      <c r="K4" s="81"/>
      <c r="L4" s="19"/>
      <c r="M4" s="20"/>
      <c r="N4" s="21"/>
      <c r="O4" s="22"/>
    </row>
    <row r="7" spans="1:19" x14ac:dyDescent="0.2">
      <c r="D7" s="323" t="s">
        <v>31</v>
      </c>
      <c r="E7" s="323"/>
      <c r="F7" s="323"/>
      <c r="G7" s="323"/>
      <c r="H7" s="323"/>
      <c r="I7" s="323"/>
      <c r="J7" s="323"/>
      <c r="K7" s="323"/>
      <c r="L7" s="323"/>
      <c r="M7" s="323"/>
      <c r="N7" s="323"/>
      <c r="O7" s="323"/>
      <c r="P7" s="323"/>
      <c r="Q7" s="323"/>
      <c r="R7" s="323"/>
      <c r="S7" s="323"/>
    </row>
    <row r="8" spans="1:19" ht="90.5" customHeight="1" x14ac:dyDescent="0.2">
      <c r="A8" s="1" t="s">
        <v>32</v>
      </c>
      <c r="C8" s="4" t="s">
        <v>33</v>
      </c>
      <c r="D8" s="4" t="s">
        <v>9</v>
      </c>
      <c r="E8" s="4" t="s">
        <v>34</v>
      </c>
      <c r="F8" s="4" t="s">
        <v>35</v>
      </c>
      <c r="G8" s="4" t="s">
        <v>36</v>
      </c>
      <c r="H8" s="324" t="s">
        <v>12</v>
      </c>
      <c r="I8" s="325"/>
      <c r="J8" s="324" t="s">
        <v>37</v>
      </c>
      <c r="K8" s="325"/>
      <c r="L8" s="324" t="s">
        <v>38</v>
      </c>
      <c r="M8" s="325"/>
      <c r="N8" s="324" t="s">
        <v>366</v>
      </c>
      <c r="O8" s="325"/>
      <c r="P8" s="354" t="s">
        <v>40</v>
      </c>
      <c r="Q8" s="355"/>
      <c r="R8" s="4" t="s">
        <v>94</v>
      </c>
      <c r="S8" s="4" t="s">
        <v>95</v>
      </c>
    </row>
    <row r="9" spans="1:19" x14ac:dyDescent="0.2">
      <c r="A9" s="1"/>
      <c r="C9" s="8"/>
      <c r="D9" s="8"/>
      <c r="E9" s="8"/>
      <c r="F9" s="8"/>
      <c r="G9" s="8"/>
      <c r="H9" s="7" t="s">
        <v>44</v>
      </c>
      <c r="I9" s="9" t="s">
        <v>45</v>
      </c>
      <c r="J9" s="7" t="s">
        <v>44</v>
      </c>
      <c r="K9" s="9" t="s">
        <v>45</v>
      </c>
      <c r="L9" s="7" t="s">
        <v>44</v>
      </c>
      <c r="M9" s="9" t="s">
        <v>45</v>
      </c>
      <c r="N9" s="7" t="s">
        <v>44</v>
      </c>
      <c r="O9" s="9" t="s">
        <v>45</v>
      </c>
      <c r="P9" s="7" t="s">
        <v>44</v>
      </c>
      <c r="Q9" s="9" t="s">
        <v>45</v>
      </c>
      <c r="R9" s="61"/>
      <c r="S9" s="61"/>
    </row>
    <row r="10" spans="1:19" ht="36.75" customHeight="1" x14ac:dyDescent="0.2">
      <c r="C10" s="3" t="s">
        <v>367</v>
      </c>
      <c r="D10" s="74">
        <v>1009834</v>
      </c>
      <c r="E10" s="440" t="s">
        <v>361</v>
      </c>
      <c r="F10" s="443"/>
      <c r="G10" s="440" t="s">
        <v>368</v>
      </c>
      <c r="H10" s="366"/>
      <c r="I10" s="2"/>
      <c r="J10" s="2"/>
      <c r="K10" s="178" t="s">
        <v>369</v>
      </c>
      <c r="L10" s="7" t="s">
        <v>370</v>
      </c>
      <c r="M10" s="238"/>
      <c r="N10" s="7" t="s">
        <v>371</v>
      </c>
      <c r="O10" s="54">
        <v>17264</v>
      </c>
      <c r="P10" s="2"/>
      <c r="Q10" s="172"/>
      <c r="R10" s="144">
        <v>0.97</v>
      </c>
      <c r="S10" s="413" t="s">
        <v>372</v>
      </c>
    </row>
    <row r="11" spans="1:19" ht="63.75" customHeight="1" x14ac:dyDescent="0.2">
      <c r="C11" s="3" t="s">
        <v>373</v>
      </c>
      <c r="D11" s="74">
        <v>1148758</v>
      </c>
      <c r="E11" s="441"/>
      <c r="F11" s="444"/>
      <c r="G11" s="441"/>
      <c r="H11" s="367"/>
      <c r="I11" s="2"/>
      <c r="J11" s="2"/>
      <c r="K11" s="2"/>
      <c r="L11" s="7" t="s">
        <v>370</v>
      </c>
      <c r="M11" s="238"/>
      <c r="N11" s="7" t="s">
        <v>374</v>
      </c>
      <c r="O11" s="54">
        <v>115222</v>
      </c>
      <c r="P11" s="2"/>
      <c r="Q11" s="172"/>
      <c r="R11" s="144">
        <v>1.04</v>
      </c>
      <c r="S11" s="413"/>
    </row>
    <row r="12" spans="1:19" x14ac:dyDescent="0.2">
      <c r="C12" s="3"/>
      <c r="D12" s="28"/>
      <c r="E12" s="441"/>
      <c r="F12" s="444"/>
      <c r="G12" s="441"/>
      <c r="H12" s="367"/>
      <c r="I12" s="2"/>
      <c r="J12" s="2"/>
      <c r="K12" s="2"/>
      <c r="L12" s="2"/>
      <c r="M12" s="2"/>
      <c r="N12" s="2"/>
      <c r="O12" s="2"/>
      <c r="P12" s="2"/>
      <c r="Q12" s="172"/>
      <c r="R12" s="173"/>
      <c r="S12" s="413"/>
    </row>
    <row r="13" spans="1:19" x14ac:dyDescent="0.2">
      <c r="C13" s="3"/>
      <c r="D13" s="28"/>
      <c r="E13" s="441"/>
      <c r="F13" s="444"/>
      <c r="G13" s="441"/>
      <c r="H13" s="367"/>
      <c r="I13" s="2"/>
      <c r="J13" s="2"/>
      <c r="K13" s="2"/>
      <c r="L13" s="2"/>
      <c r="M13" s="2"/>
      <c r="N13" s="2"/>
      <c r="O13" s="2"/>
      <c r="P13" s="2"/>
      <c r="Q13" s="172"/>
      <c r="R13" s="174"/>
      <c r="S13" s="413"/>
    </row>
    <row r="14" spans="1:19" x14ac:dyDescent="0.2">
      <c r="C14" s="3"/>
      <c r="D14" s="28"/>
      <c r="E14" s="441"/>
      <c r="F14" s="444"/>
      <c r="G14" s="441"/>
      <c r="H14" s="367"/>
      <c r="I14" s="2"/>
      <c r="J14" s="2"/>
      <c r="K14" s="2"/>
      <c r="L14" s="2"/>
      <c r="M14" s="2"/>
      <c r="N14" s="2"/>
      <c r="O14" s="7"/>
      <c r="P14" s="2"/>
      <c r="Q14" s="172"/>
      <c r="R14" s="175"/>
      <c r="S14" s="413"/>
    </row>
    <row r="15" spans="1:19" x14ac:dyDescent="0.2">
      <c r="C15" s="3"/>
      <c r="D15" s="28"/>
      <c r="E15" s="441"/>
      <c r="F15" s="444"/>
      <c r="G15" s="441"/>
      <c r="H15" s="367"/>
      <c r="I15" s="2"/>
      <c r="J15" s="2"/>
      <c r="K15" s="2"/>
      <c r="L15" s="2"/>
      <c r="M15" s="2"/>
      <c r="N15" s="2"/>
      <c r="O15" s="7"/>
      <c r="P15" s="2"/>
      <c r="Q15" s="172"/>
      <c r="R15" s="176"/>
      <c r="S15" s="413"/>
    </row>
    <row r="16" spans="1:19" x14ac:dyDescent="0.2">
      <c r="C16" s="3"/>
      <c r="D16" s="28"/>
      <c r="E16" s="441"/>
      <c r="F16" s="444"/>
      <c r="G16" s="441"/>
      <c r="H16" s="367"/>
      <c r="I16" s="2"/>
      <c r="J16" s="2"/>
      <c r="K16" s="2"/>
      <c r="L16" s="2"/>
      <c r="M16" s="2"/>
      <c r="N16" s="2"/>
      <c r="O16" s="2"/>
      <c r="P16" s="2"/>
      <c r="Q16" s="172"/>
      <c r="R16" s="175"/>
      <c r="S16" s="413"/>
    </row>
    <row r="17" spans="1:20" x14ac:dyDescent="0.2">
      <c r="C17" s="3"/>
      <c r="D17" s="28"/>
      <c r="E17" s="441"/>
      <c r="F17" s="444"/>
      <c r="G17" s="441"/>
      <c r="H17" s="367"/>
      <c r="I17" s="2"/>
      <c r="J17" s="2"/>
      <c r="K17" s="2"/>
      <c r="L17" s="2"/>
      <c r="M17" s="2"/>
      <c r="N17" s="2"/>
      <c r="O17" s="2"/>
      <c r="P17" s="2"/>
      <c r="Q17" s="172"/>
      <c r="R17" s="175"/>
      <c r="S17" s="413"/>
    </row>
    <row r="18" spans="1:20" x14ac:dyDescent="0.2">
      <c r="C18" s="3"/>
      <c r="D18" s="28"/>
      <c r="E18" s="441"/>
      <c r="F18" s="444"/>
      <c r="G18" s="441"/>
      <c r="H18" s="367"/>
      <c r="I18" s="2"/>
      <c r="J18" s="2"/>
      <c r="K18" s="2"/>
      <c r="L18" s="2"/>
      <c r="M18" s="2"/>
      <c r="N18" s="2"/>
      <c r="O18" s="2"/>
      <c r="P18" s="2"/>
      <c r="Q18" s="172"/>
      <c r="R18" s="175"/>
      <c r="S18" s="413"/>
    </row>
    <row r="19" spans="1:20" x14ac:dyDescent="0.2">
      <c r="C19" s="3"/>
      <c r="D19" s="28"/>
      <c r="E19" s="441"/>
      <c r="F19" s="444"/>
      <c r="G19" s="441"/>
      <c r="H19" s="367"/>
      <c r="I19" s="2"/>
      <c r="J19" s="2"/>
      <c r="K19" s="2"/>
      <c r="L19" s="2"/>
      <c r="M19" s="2"/>
      <c r="N19" s="2"/>
      <c r="O19" s="2"/>
      <c r="P19" s="2"/>
      <c r="Q19" s="172"/>
      <c r="R19" s="175"/>
      <c r="S19" s="413"/>
    </row>
    <row r="20" spans="1:20" x14ac:dyDescent="0.2">
      <c r="C20" s="3"/>
      <c r="D20" s="28"/>
      <c r="E20" s="441"/>
      <c r="F20" s="444"/>
      <c r="G20" s="441"/>
      <c r="H20" s="367"/>
      <c r="I20" s="2"/>
      <c r="J20" s="2"/>
      <c r="K20" s="2"/>
      <c r="L20" s="2"/>
      <c r="M20" s="2"/>
      <c r="N20" s="2"/>
      <c r="O20" s="2"/>
      <c r="P20" s="2"/>
      <c r="Q20" s="172"/>
      <c r="R20" s="175"/>
      <c r="S20" s="413"/>
    </row>
    <row r="21" spans="1:20" ht="13.75" customHeight="1" x14ac:dyDescent="0.2">
      <c r="C21" s="3"/>
      <c r="D21" s="28"/>
      <c r="E21" s="441"/>
      <c r="F21" s="444"/>
      <c r="G21" s="441"/>
      <c r="H21" s="367"/>
      <c r="I21" s="2"/>
      <c r="J21" s="2"/>
      <c r="K21" s="2"/>
      <c r="L21" s="2"/>
      <c r="M21" s="2"/>
      <c r="N21" s="2"/>
      <c r="O21" s="2"/>
      <c r="P21" s="2"/>
      <c r="Q21" s="172"/>
      <c r="R21" s="175"/>
      <c r="S21" s="413"/>
    </row>
    <row r="22" spans="1:20" x14ac:dyDescent="0.2">
      <c r="C22" s="3"/>
      <c r="D22" s="28"/>
      <c r="E22" s="442"/>
      <c r="F22" s="445"/>
      <c r="G22" s="442"/>
      <c r="H22" s="367"/>
      <c r="I22" s="2"/>
      <c r="J22" s="2"/>
      <c r="K22" s="2"/>
      <c r="L22" s="2"/>
      <c r="M22" s="2"/>
      <c r="N22" s="2"/>
      <c r="O22" s="2"/>
      <c r="P22" s="2"/>
      <c r="Q22" s="172"/>
      <c r="R22" s="175"/>
      <c r="S22" s="413"/>
    </row>
    <row r="23" spans="1:20" x14ac:dyDescent="0.2">
      <c r="C23" s="3" t="s">
        <v>66</v>
      </c>
      <c r="D23" s="10"/>
      <c r="E23" s="11"/>
      <c r="F23" s="8"/>
      <c r="G23" s="8"/>
      <c r="H23" s="431"/>
      <c r="I23" s="2"/>
      <c r="J23" s="2"/>
      <c r="K23" s="2"/>
      <c r="L23" s="2"/>
      <c r="M23" s="2"/>
      <c r="N23" s="2"/>
      <c r="O23" s="2"/>
      <c r="P23" s="2"/>
      <c r="Q23" s="2"/>
      <c r="R23" s="177"/>
      <c r="S23" s="413"/>
    </row>
    <row r="26" spans="1:20" x14ac:dyDescent="0.2">
      <c r="D26" s="323" t="s">
        <v>68</v>
      </c>
      <c r="E26" s="323"/>
      <c r="F26" s="323"/>
      <c r="G26" s="323"/>
      <c r="H26" s="323"/>
      <c r="I26" s="323"/>
      <c r="J26" s="323"/>
      <c r="K26" s="323"/>
      <c r="L26" s="323"/>
      <c r="M26" s="323"/>
      <c r="N26" s="323"/>
      <c r="O26" s="323"/>
      <c r="P26" s="323"/>
      <c r="Q26" s="323"/>
      <c r="R26" s="323"/>
      <c r="S26" s="323"/>
    </row>
    <row r="27" spans="1:20" ht="90.5" customHeight="1" x14ac:dyDescent="0.2">
      <c r="A27" s="1" t="s">
        <v>32</v>
      </c>
      <c r="C27" s="4" t="s">
        <v>33</v>
      </c>
      <c r="D27" s="4" t="s">
        <v>9</v>
      </c>
      <c r="E27" s="4" t="s">
        <v>69</v>
      </c>
      <c r="F27" s="4" t="s">
        <v>70</v>
      </c>
      <c r="G27" s="4" t="s">
        <v>71</v>
      </c>
      <c r="H27" s="324" t="s">
        <v>12</v>
      </c>
      <c r="I27" s="325"/>
      <c r="J27" s="324" t="s">
        <v>37</v>
      </c>
      <c r="K27" s="325"/>
      <c r="L27" s="324" t="s">
        <v>38</v>
      </c>
      <c r="M27" s="325"/>
      <c r="N27" s="324" t="s">
        <v>359</v>
      </c>
      <c r="O27" s="325"/>
      <c r="P27" s="326" t="s">
        <v>40</v>
      </c>
      <c r="Q27" s="327"/>
      <c r="R27" s="163" t="s">
        <v>94</v>
      </c>
      <c r="S27" s="163" t="s">
        <v>95</v>
      </c>
      <c r="T27" s="65"/>
    </row>
    <row r="28" spans="1:20" x14ac:dyDescent="0.2">
      <c r="A28" s="1"/>
      <c r="C28" s="8"/>
      <c r="D28" s="8"/>
      <c r="E28" s="8"/>
      <c r="F28" s="8"/>
      <c r="G28" s="8"/>
      <c r="H28" s="7" t="s">
        <v>44</v>
      </c>
      <c r="I28" s="9" t="s">
        <v>45</v>
      </c>
      <c r="J28" s="7" t="s">
        <v>44</v>
      </c>
      <c r="K28" s="9" t="s">
        <v>45</v>
      </c>
      <c r="L28" s="7" t="s">
        <v>44</v>
      </c>
      <c r="M28" s="9" t="s">
        <v>45</v>
      </c>
      <c r="N28" s="7" t="s">
        <v>44</v>
      </c>
      <c r="O28" s="9" t="s">
        <v>45</v>
      </c>
      <c r="P28" s="7" t="s">
        <v>44</v>
      </c>
      <c r="Q28" s="9" t="s">
        <v>45</v>
      </c>
      <c r="R28" s="4"/>
      <c r="S28" s="4"/>
    </row>
    <row r="29" spans="1:20" ht="14.5" customHeight="1" x14ac:dyDescent="0.2">
      <c r="C29" s="3"/>
      <c r="D29" s="28"/>
      <c r="E29" s="366"/>
      <c r="F29" s="336"/>
      <c r="G29" s="336"/>
      <c r="H29" s="366"/>
      <c r="I29" s="2"/>
      <c r="J29" s="2"/>
      <c r="K29" s="2"/>
      <c r="L29" s="2"/>
      <c r="M29" s="2"/>
      <c r="N29" s="2"/>
      <c r="O29" s="21"/>
      <c r="P29" s="2"/>
      <c r="Q29" s="2"/>
      <c r="R29" s="23"/>
      <c r="S29" s="437"/>
    </row>
    <row r="30" spans="1:20" x14ac:dyDescent="0.2">
      <c r="C30" s="3"/>
      <c r="D30" s="28"/>
      <c r="E30" s="367"/>
      <c r="F30" s="337"/>
      <c r="G30" s="337"/>
      <c r="H30" s="367"/>
      <c r="I30" s="2"/>
      <c r="J30" s="2"/>
      <c r="K30" s="2"/>
      <c r="L30" s="2"/>
      <c r="M30" s="2"/>
      <c r="N30" s="2"/>
      <c r="O30" s="2"/>
      <c r="P30" s="2"/>
      <c r="Q30" s="2"/>
      <c r="R30" s="23"/>
      <c r="S30" s="438"/>
    </row>
    <row r="31" spans="1:20" x14ac:dyDescent="0.2">
      <c r="C31" s="3"/>
      <c r="D31" s="28"/>
      <c r="E31" s="367"/>
      <c r="F31" s="337"/>
      <c r="G31" s="337"/>
      <c r="H31" s="367"/>
      <c r="I31" s="2"/>
      <c r="J31" s="2"/>
      <c r="K31" s="2"/>
      <c r="L31" s="2"/>
      <c r="M31" s="2"/>
      <c r="N31" s="2"/>
      <c r="O31" s="2"/>
      <c r="P31" s="2"/>
      <c r="Q31" s="2"/>
      <c r="R31" s="23"/>
      <c r="S31" s="438"/>
    </row>
    <row r="32" spans="1:20" x14ac:dyDescent="0.2">
      <c r="C32" s="3"/>
      <c r="D32" s="28"/>
      <c r="E32" s="367"/>
      <c r="F32" s="337"/>
      <c r="G32" s="337"/>
      <c r="H32" s="367"/>
      <c r="I32" s="2"/>
      <c r="J32" s="2"/>
      <c r="K32" s="2"/>
      <c r="L32" s="2"/>
      <c r="M32" s="2"/>
      <c r="N32" s="2"/>
      <c r="O32" s="2"/>
      <c r="P32" s="2"/>
      <c r="Q32" s="2"/>
      <c r="R32" s="23"/>
      <c r="S32" s="438"/>
    </row>
    <row r="33" spans="3:19" x14ac:dyDescent="0.2">
      <c r="C33" s="3"/>
      <c r="D33" s="28"/>
      <c r="E33" s="367"/>
      <c r="F33" s="337"/>
      <c r="G33" s="337"/>
      <c r="H33" s="367"/>
      <c r="I33" s="2"/>
      <c r="J33" s="2"/>
      <c r="K33" s="2"/>
      <c r="L33" s="2"/>
      <c r="M33" s="2"/>
      <c r="N33" s="2"/>
      <c r="O33" s="2"/>
      <c r="P33" s="2"/>
      <c r="Q33" s="2"/>
      <c r="R33" s="23"/>
      <c r="S33" s="438"/>
    </row>
    <row r="34" spans="3:19" x14ac:dyDescent="0.2">
      <c r="C34" s="3"/>
      <c r="D34" s="28"/>
      <c r="E34" s="367"/>
      <c r="F34" s="337"/>
      <c r="G34" s="337"/>
      <c r="H34" s="367"/>
      <c r="I34" s="2"/>
      <c r="J34" s="2"/>
      <c r="K34" s="2"/>
      <c r="L34" s="2"/>
      <c r="M34" s="2"/>
      <c r="N34" s="2"/>
      <c r="O34" s="2"/>
      <c r="P34" s="2"/>
      <c r="Q34" s="2"/>
      <c r="R34" s="23"/>
      <c r="S34" s="438"/>
    </row>
    <row r="35" spans="3:19" x14ac:dyDescent="0.2">
      <c r="C35" s="3"/>
      <c r="D35" s="28"/>
      <c r="E35" s="367"/>
      <c r="F35" s="337"/>
      <c r="G35" s="337"/>
      <c r="H35" s="367"/>
      <c r="I35" s="2"/>
      <c r="J35" s="2"/>
      <c r="K35" s="2"/>
      <c r="L35" s="2"/>
      <c r="M35" s="2"/>
      <c r="N35" s="2"/>
      <c r="O35" s="2"/>
      <c r="P35" s="2"/>
      <c r="Q35" s="2"/>
      <c r="R35" s="23"/>
      <c r="S35" s="438"/>
    </row>
    <row r="36" spans="3:19" x14ac:dyDescent="0.2">
      <c r="C36" s="3"/>
      <c r="D36" s="28"/>
      <c r="E36" s="367"/>
      <c r="F36" s="337"/>
      <c r="G36" s="337"/>
      <c r="H36" s="367"/>
      <c r="I36" s="2"/>
      <c r="J36" s="2"/>
      <c r="K36" s="2"/>
      <c r="L36" s="2"/>
      <c r="M36" s="2"/>
      <c r="N36" s="2"/>
      <c r="O36" s="2"/>
      <c r="P36" s="2"/>
      <c r="Q36" s="2"/>
      <c r="R36" s="23"/>
      <c r="S36" s="438"/>
    </row>
    <row r="37" spans="3:19" x14ac:dyDescent="0.2">
      <c r="C37" s="3"/>
      <c r="D37" s="28"/>
      <c r="E37" s="367"/>
      <c r="F37" s="337"/>
      <c r="G37" s="337"/>
      <c r="H37" s="367"/>
      <c r="I37" s="2"/>
      <c r="J37" s="2"/>
      <c r="K37" s="2"/>
      <c r="L37" s="2"/>
      <c r="M37" s="2"/>
      <c r="N37" s="2"/>
      <c r="O37" s="2"/>
      <c r="P37" s="2"/>
      <c r="Q37" s="2"/>
      <c r="R37" s="23"/>
      <c r="S37" s="438"/>
    </row>
    <row r="38" spans="3:19" x14ac:dyDescent="0.2">
      <c r="C38" s="3"/>
      <c r="D38" s="28"/>
      <c r="E38" s="367"/>
      <c r="F38" s="337"/>
      <c r="G38" s="337"/>
      <c r="H38" s="367"/>
      <c r="I38" s="2"/>
      <c r="J38" s="2"/>
      <c r="K38" s="2"/>
      <c r="L38" s="2"/>
      <c r="M38" s="2"/>
      <c r="N38" s="2"/>
      <c r="O38" s="2"/>
      <c r="P38" s="2"/>
      <c r="Q38" s="2"/>
      <c r="R38" s="23"/>
      <c r="S38" s="438"/>
    </row>
    <row r="39" spans="3:19" x14ac:dyDescent="0.2">
      <c r="C39" s="3"/>
      <c r="D39" s="28"/>
      <c r="E39" s="367"/>
      <c r="F39" s="337"/>
      <c r="G39" s="337"/>
      <c r="H39" s="367"/>
      <c r="I39" s="2"/>
      <c r="J39" s="2"/>
      <c r="K39" s="2"/>
      <c r="L39" s="2"/>
      <c r="M39" s="2"/>
      <c r="N39" s="2"/>
      <c r="O39" s="2"/>
      <c r="P39" s="2"/>
      <c r="Q39" s="2"/>
      <c r="R39" s="23"/>
      <c r="S39" s="438"/>
    </row>
    <row r="40" spans="3:19" ht="13.75" customHeight="1" x14ac:dyDescent="0.2">
      <c r="C40" s="3"/>
      <c r="D40" s="28"/>
      <c r="E40" s="367"/>
      <c r="F40" s="337"/>
      <c r="G40" s="337"/>
      <c r="H40" s="367"/>
      <c r="I40" s="2"/>
      <c r="J40" s="2"/>
      <c r="K40" s="2"/>
      <c r="L40" s="2"/>
      <c r="M40" s="2"/>
      <c r="N40" s="2"/>
      <c r="O40" s="2"/>
      <c r="P40" s="2"/>
      <c r="Q40" s="2"/>
      <c r="R40" s="16"/>
      <c r="S40" s="438"/>
    </row>
    <row r="41" spans="3:19" x14ac:dyDescent="0.2">
      <c r="C41" s="3"/>
      <c r="D41" s="28"/>
      <c r="E41" s="431"/>
      <c r="F41" s="393"/>
      <c r="G41" s="393"/>
      <c r="H41" s="367"/>
      <c r="I41" s="2"/>
      <c r="J41" s="2"/>
      <c r="K41" s="2"/>
      <c r="L41" s="2"/>
      <c r="M41" s="2"/>
      <c r="N41" s="2"/>
      <c r="O41" s="2"/>
      <c r="P41" s="2"/>
      <c r="Q41" s="2"/>
      <c r="R41" s="23"/>
      <c r="S41" s="438"/>
    </row>
    <row r="42" spans="3:19" x14ac:dyDescent="0.2">
      <c r="C42" s="3" t="s">
        <v>66</v>
      </c>
      <c r="D42" s="10"/>
      <c r="E42" s="11"/>
      <c r="F42" s="8"/>
      <c r="G42" s="8"/>
      <c r="H42" s="431"/>
      <c r="I42" s="2"/>
      <c r="J42" s="2"/>
      <c r="K42" s="2"/>
      <c r="L42" s="2"/>
      <c r="M42" s="2"/>
      <c r="N42" s="2"/>
      <c r="O42" s="2"/>
      <c r="P42" s="2"/>
      <c r="Q42" s="2"/>
      <c r="R42" s="2"/>
      <c r="S42" s="439"/>
    </row>
    <row r="47" spans="3:19" ht="150" x14ac:dyDescent="0.2">
      <c r="C47" s="12" t="s">
        <v>75</v>
      </c>
      <c r="D47" s="13" t="s">
        <v>76</v>
      </c>
    </row>
    <row r="48" spans="3:19" x14ac:dyDescent="0.2">
      <c r="C48" s="26"/>
      <c r="D48" s="27"/>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sheetData>
  <mergeCells count="24">
    <mergeCell ref="S29:S42"/>
    <mergeCell ref="H27:I27"/>
    <mergeCell ref="J27:K27"/>
    <mergeCell ref="L27:M27"/>
    <mergeCell ref="N27:O27"/>
    <mergeCell ref="P27:Q27"/>
    <mergeCell ref="E29:E41"/>
    <mergeCell ref="F29:F41"/>
    <mergeCell ref="G29:G41"/>
    <mergeCell ref="H29:H42"/>
    <mergeCell ref="E10:E22"/>
    <mergeCell ref="F10:F22"/>
    <mergeCell ref="G10:G22"/>
    <mergeCell ref="H10:H23"/>
    <mergeCell ref="C3:C4"/>
    <mergeCell ref="D3:D4"/>
    <mergeCell ref="S10:S23"/>
    <mergeCell ref="D26:S26"/>
    <mergeCell ref="D7:S7"/>
    <mergeCell ref="J8:K8"/>
    <mergeCell ref="L8:M8"/>
    <mergeCell ref="N8:O8"/>
    <mergeCell ref="P8:Q8"/>
    <mergeCell ref="H8:I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B629A-10BF-4831-BAE0-8CED0EFB2D52}">
  <dimension ref="A1:S58"/>
  <sheetViews>
    <sheetView workbookViewId="0"/>
  </sheetViews>
  <sheetFormatPr baseColWidth="10" defaultColWidth="8.6640625" defaultRowHeight="15" x14ac:dyDescent="0.2"/>
  <cols>
    <col min="1" max="1" width="23.1640625" customWidth="1"/>
    <col min="3" max="3" width="30.5" customWidth="1"/>
    <col min="4" max="4" width="26.1640625" customWidth="1"/>
    <col min="5" max="13" width="19" customWidth="1"/>
    <col min="14" max="14" width="16.5" customWidth="1"/>
    <col min="15" max="15" width="25.83203125" customWidth="1"/>
    <col min="16" max="16" width="20.5" customWidth="1"/>
    <col min="17" max="18" width="29.5" customWidth="1"/>
    <col min="19" max="20" width="15.5" customWidth="1"/>
  </cols>
  <sheetData>
    <row r="1" spans="1:19" ht="16" thickBot="1" x14ac:dyDescent="0.25"/>
    <row r="2" spans="1:19" ht="56" x14ac:dyDescent="0.2">
      <c r="A2" s="1" t="s">
        <v>0</v>
      </c>
      <c r="C2" s="6" t="s">
        <v>1</v>
      </c>
      <c r="D2" s="6" t="s">
        <v>2</v>
      </c>
      <c r="E2" s="6" t="s">
        <v>3</v>
      </c>
      <c r="F2" s="6" t="s">
        <v>4</v>
      </c>
      <c r="G2" s="6" t="s">
        <v>5</v>
      </c>
      <c r="H2" s="6" t="s">
        <v>6</v>
      </c>
      <c r="I2" s="6" t="s">
        <v>7</v>
      </c>
      <c r="J2" s="6" t="s">
        <v>8</v>
      </c>
      <c r="K2" s="6" t="s">
        <v>9</v>
      </c>
      <c r="L2" s="6" t="s">
        <v>10</v>
      </c>
      <c r="M2" s="6" t="s">
        <v>11</v>
      </c>
      <c r="N2" s="5" t="s">
        <v>12</v>
      </c>
      <c r="O2" s="5" t="s">
        <v>13</v>
      </c>
    </row>
    <row r="3" spans="1:19" ht="95" customHeight="1" x14ac:dyDescent="0.2">
      <c r="C3" s="360"/>
      <c r="D3" s="319"/>
      <c r="E3" s="15"/>
      <c r="F3" s="14"/>
      <c r="G3" s="15"/>
      <c r="H3" s="163"/>
      <c r="I3" s="163"/>
      <c r="J3" s="14"/>
      <c r="K3" s="18"/>
      <c r="L3" s="19"/>
      <c r="M3" s="20"/>
      <c r="N3" s="21"/>
      <c r="O3" s="2"/>
    </row>
    <row r="4" spans="1:19" x14ac:dyDescent="0.2">
      <c r="C4" s="360"/>
      <c r="D4" s="319"/>
      <c r="E4" s="15"/>
      <c r="F4" s="17"/>
      <c r="G4" s="15"/>
      <c r="H4" s="163"/>
      <c r="I4" s="163"/>
      <c r="J4" s="14"/>
      <c r="K4" s="18"/>
      <c r="L4" s="19"/>
      <c r="M4" s="20"/>
      <c r="N4" s="21"/>
      <c r="O4" s="22"/>
    </row>
    <row r="7" spans="1:19" x14ac:dyDescent="0.2">
      <c r="D7" s="323" t="s">
        <v>31</v>
      </c>
      <c r="E7" s="323"/>
      <c r="F7" s="323"/>
      <c r="G7" s="323"/>
      <c r="H7" s="323"/>
      <c r="I7" s="323"/>
      <c r="J7" s="323"/>
      <c r="K7" s="323"/>
      <c r="L7" s="323"/>
      <c r="M7" s="323"/>
      <c r="N7" s="323"/>
      <c r="O7" s="323"/>
      <c r="P7" s="323"/>
      <c r="Q7" s="323"/>
      <c r="R7" s="323"/>
      <c r="S7" s="323"/>
    </row>
    <row r="8" spans="1:19" ht="90.5" customHeight="1" x14ac:dyDescent="0.2">
      <c r="A8" s="1" t="s">
        <v>32</v>
      </c>
      <c r="C8" s="4" t="s">
        <v>33</v>
      </c>
      <c r="D8" s="4" t="s">
        <v>9</v>
      </c>
      <c r="E8" s="4" t="s">
        <v>34</v>
      </c>
      <c r="F8" s="4" t="s">
        <v>35</v>
      </c>
      <c r="G8" s="4" t="s">
        <v>36</v>
      </c>
      <c r="H8" s="164" t="s">
        <v>12</v>
      </c>
      <c r="I8" s="165"/>
      <c r="J8" s="324" t="s">
        <v>37</v>
      </c>
      <c r="K8" s="325"/>
      <c r="L8" s="324" t="s">
        <v>38</v>
      </c>
      <c r="M8" s="325"/>
      <c r="N8" s="324" t="s">
        <v>359</v>
      </c>
      <c r="O8" s="325"/>
      <c r="P8" s="354" t="s">
        <v>40</v>
      </c>
      <c r="Q8" s="355"/>
      <c r="R8" s="4" t="s">
        <v>94</v>
      </c>
      <c r="S8" s="4" t="s">
        <v>95</v>
      </c>
    </row>
    <row r="9" spans="1:19" x14ac:dyDescent="0.2">
      <c r="A9" s="1"/>
      <c r="C9" s="8"/>
      <c r="D9" s="8"/>
      <c r="E9" s="8"/>
      <c r="F9" s="8"/>
      <c r="G9" s="8"/>
      <c r="H9" s="7" t="s">
        <v>44</v>
      </c>
      <c r="I9" s="9" t="s">
        <v>45</v>
      </c>
      <c r="J9" s="7" t="s">
        <v>44</v>
      </c>
      <c r="K9" s="9" t="s">
        <v>45</v>
      </c>
      <c r="L9" s="7" t="s">
        <v>44</v>
      </c>
      <c r="M9" s="9" t="s">
        <v>45</v>
      </c>
      <c r="N9" s="7" t="s">
        <v>44</v>
      </c>
      <c r="O9" s="9" t="s">
        <v>45</v>
      </c>
      <c r="P9" s="7" t="s">
        <v>44</v>
      </c>
      <c r="Q9" s="9" t="s">
        <v>45</v>
      </c>
      <c r="R9" s="4"/>
      <c r="S9" s="4"/>
    </row>
    <row r="10" spans="1:19" ht="14.5" customHeight="1" x14ac:dyDescent="0.2">
      <c r="C10" s="3"/>
      <c r="D10" s="2"/>
      <c r="E10" s="366"/>
      <c r="F10" s="336"/>
      <c r="G10" s="336"/>
      <c r="H10" s="366"/>
      <c r="I10" s="2"/>
      <c r="J10" s="2"/>
      <c r="K10" s="2"/>
      <c r="L10" s="2"/>
      <c r="M10" s="2"/>
      <c r="N10" s="2"/>
      <c r="O10" s="21"/>
      <c r="P10" s="2"/>
      <c r="Q10" s="2"/>
      <c r="R10" s="23"/>
      <c r="S10" s="320"/>
    </row>
    <row r="11" spans="1:19" x14ac:dyDescent="0.2">
      <c r="C11" s="3"/>
      <c r="D11" s="2"/>
      <c r="E11" s="367"/>
      <c r="F11" s="337"/>
      <c r="G11" s="337"/>
      <c r="H11" s="367"/>
      <c r="I11" s="2"/>
      <c r="J11" s="2"/>
      <c r="K11" s="2"/>
      <c r="L11" s="2"/>
      <c r="M11" s="2"/>
      <c r="N11" s="2"/>
      <c r="O11" s="2"/>
      <c r="P11" s="2"/>
      <c r="Q11" s="2"/>
      <c r="R11" s="23"/>
      <c r="S11" s="321"/>
    </row>
    <row r="12" spans="1:19" x14ac:dyDescent="0.2">
      <c r="C12" s="3"/>
      <c r="D12" s="2"/>
      <c r="E12" s="367"/>
      <c r="F12" s="337"/>
      <c r="G12" s="337"/>
      <c r="H12" s="367"/>
      <c r="I12" s="2"/>
      <c r="J12" s="2"/>
      <c r="K12" s="2"/>
      <c r="L12" s="2"/>
      <c r="M12" s="2"/>
      <c r="N12" s="2"/>
      <c r="O12" s="2"/>
      <c r="P12" s="2"/>
      <c r="Q12" s="2"/>
      <c r="R12" s="23"/>
      <c r="S12" s="321"/>
    </row>
    <row r="13" spans="1:19" x14ac:dyDescent="0.2">
      <c r="C13" s="3"/>
      <c r="D13" s="2"/>
      <c r="E13" s="367"/>
      <c r="F13" s="337"/>
      <c r="G13" s="337"/>
      <c r="H13" s="367"/>
      <c r="I13" s="2"/>
      <c r="J13" s="2"/>
      <c r="K13" s="2"/>
      <c r="L13" s="2"/>
      <c r="M13" s="2"/>
      <c r="N13" s="2"/>
      <c r="O13" s="2"/>
      <c r="P13" s="2"/>
      <c r="Q13" s="2"/>
      <c r="R13" s="24"/>
      <c r="S13" s="321"/>
    </row>
    <row r="14" spans="1:19" x14ac:dyDescent="0.2">
      <c r="C14" s="3"/>
      <c r="D14" s="2"/>
      <c r="E14" s="367"/>
      <c r="F14" s="337"/>
      <c r="G14" s="337"/>
      <c r="H14" s="367"/>
      <c r="I14" s="2"/>
      <c r="J14" s="2"/>
      <c r="K14" s="2"/>
      <c r="L14" s="2"/>
      <c r="M14" s="2"/>
      <c r="N14" s="2"/>
      <c r="O14" s="2"/>
      <c r="P14" s="2"/>
      <c r="Q14" s="2"/>
      <c r="R14" s="23"/>
      <c r="S14" s="321"/>
    </row>
    <row r="15" spans="1:19" x14ac:dyDescent="0.2">
      <c r="C15" s="3"/>
      <c r="D15" s="2"/>
      <c r="E15" s="367"/>
      <c r="F15" s="337"/>
      <c r="G15" s="337"/>
      <c r="H15" s="367"/>
      <c r="I15" s="2"/>
      <c r="J15" s="2"/>
      <c r="K15" s="2"/>
      <c r="L15" s="2"/>
      <c r="M15" s="2"/>
      <c r="N15" s="2"/>
      <c r="O15" s="2"/>
      <c r="P15" s="2"/>
      <c r="Q15" s="2"/>
      <c r="R15" s="25"/>
      <c r="S15" s="321"/>
    </row>
    <row r="16" spans="1:19" x14ac:dyDescent="0.2">
      <c r="C16" s="3"/>
      <c r="D16" s="2"/>
      <c r="E16" s="367"/>
      <c r="F16" s="337"/>
      <c r="G16" s="337"/>
      <c r="H16" s="367"/>
      <c r="I16" s="2"/>
      <c r="J16" s="2"/>
      <c r="K16" s="2"/>
      <c r="L16" s="2"/>
      <c r="M16" s="2"/>
      <c r="N16" s="2"/>
      <c r="O16" s="2"/>
      <c r="P16" s="2"/>
      <c r="Q16" s="2"/>
      <c r="R16" s="23"/>
      <c r="S16" s="321"/>
    </row>
    <row r="17" spans="1:19" x14ac:dyDescent="0.2">
      <c r="C17" s="3"/>
      <c r="D17" s="2"/>
      <c r="E17" s="367"/>
      <c r="F17" s="337"/>
      <c r="G17" s="337"/>
      <c r="H17" s="367"/>
      <c r="I17" s="2"/>
      <c r="J17" s="2"/>
      <c r="K17" s="2"/>
      <c r="L17" s="2"/>
      <c r="M17" s="2"/>
      <c r="N17" s="2"/>
      <c r="O17" s="2"/>
      <c r="P17" s="2"/>
      <c r="Q17" s="2"/>
      <c r="R17" s="23"/>
      <c r="S17" s="321"/>
    </row>
    <row r="18" spans="1:19" x14ac:dyDescent="0.2">
      <c r="C18" s="3"/>
      <c r="D18" s="2"/>
      <c r="E18" s="367"/>
      <c r="F18" s="337"/>
      <c r="G18" s="337"/>
      <c r="H18" s="367"/>
      <c r="I18" s="2"/>
      <c r="J18" s="2"/>
      <c r="K18" s="2"/>
      <c r="L18" s="2"/>
      <c r="M18" s="2"/>
      <c r="N18" s="2"/>
      <c r="O18" s="2"/>
      <c r="P18" s="2"/>
      <c r="Q18" s="2"/>
      <c r="R18" s="23"/>
      <c r="S18" s="321"/>
    </row>
    <row r="19" spans="1:19" x14ac:dyDescent="0.2">
      <c r="C19" s="3"/>
      <c r="D19" s="2"/>
      <c r="E19" s="367"/>
      <c r="F19" s="337"/>
      <c r="G19" s="337"/>
      <c r="H19" s="367"/>
      <c r="I19" s="2"/>
      <c r="J19" s="2"/>
      <c r="K19" s="2"/>
      <c r="L19" s="2"/>
      <c r="M19" s="2"/>
      <c r="N19" s="2"/>
      <c r="O19" s="2"/>
      <c r="P19" s="2"/>
      <c r="Q19" s="2"/>
      <c r="R19" s="23"/>
      <c r="S19" s="321"/>
    </row>
    <row r="20" spans="1:19" x14ac:dyDescent="0.2">
      <c r="C20" s="3"/>
      <c r="D20" s="2"/>
      <c r="E20" s="367"/>
      <c r="F20" s="337"/>
      <c r="G20" s="337"/>
      <c r="H20" s="367"/>
      <c r="I20" s="2"/>
      <c r="J20" s="2"/>
      <c r="K20" s="2"/>
      <c r="L20" s="2"/>
      <c r="M20" s="2"/>
      <c r="N20" s="2"/>
      <c r="O20" s="2"/>
      <c r="P20" s="2"/>
      <c r="Q20" s="2"/>
      <c r="R20" s="23"/>
      <c r="S20" s="321"/>
    </row>
    <row r="21" spans="1:19" ht="13.75" customHeight="1" x14ac:dyDescent="0.2">
      <c r="C21" s="3"/>
      <c r="D21" s="2"/>
      <c r="E21" s="367"/>
      <c r="F21" s="337"/>
      <c r="G21" s="337"/>
      <c r="H21" s="367"/>
      <c r="I21" s="2"/>
      <c r="J21" s="2"/>
      <c r="K21" s="2"/>
      <c r="L21" s="2"/>
      <c r="M21" s="2"/>
      <c r="N21" s="2"/>
      <c r="O21" s="2"/>
      <c r="P21" s="2"/>
      <c r="Q21" s="2"/>
      <c r="R21" s="23"/>
      <c r="S21" s="321"/>
    </row>
    <row r="22" spans="1:19" x14ac:dyDescent="0.2">
      <c r="C22" s="3"/>
      <c r="D22" s="2"/>
      <c r="E22" s="431"/>
      <c r="F22" s="393"/>
      <c r="G22" s="393"/>
      <c r="H22" s="367"/>
      <c r="I22" s="2"/>
      <c r="J22" s="2"/>
      <c r="K22" s="2"/>
      <c r="L22" s="2"/>
      <c r="M22" s="2"/>
      <c r="N22" s="2"/>
      <c r="O22" s="2"/>
      <c r="P22" s="2"/>
      <c r="Q22" s="2"/>
      <c r="R22" s="23"/>
      <c r="S22" s="321"/>
    </row>
    <row r="23" spans="1:19" x14ac:dyDescent="0.2">
      <c r="C23" s="3"/>
      <c r="D23" s="10"/>
      <c r="E23" s="11"/>
      <c r="F23" s="8"/>
      <c r="G23" s="8"/>
      <c r="H23" s="431"/>
      <c r="I23" s="2"/>
      <c r="J23" s="2"/>
      <c r="K23" s="2"/>
      <c r="L23" s="2"/>
      <c r="M23" s="2"/>
      <c r="N23" s="2"/>
      <c r="O23" s="2"/>
      <c r="P23" s="2"/>
      <c r="Q23" s="2"/>
      <c r="R23" s="2"/>
      <c r="S23" s="322"/>
    </row>
    <row r="26" spans="1:19" x14ac:dyDescent="0.2">
      <c r="D26" s="323" t="s">
        <v>68</v>
      </c>
      <c r="E26" s="323"/>
      <c r="F26" s="323"/>
      <c r="G26" s="323"/>
      <c r="H26" s="323"/>
      <c r="I26" s="323"/>
      <c r="J26" s="323"/>
      <c r="K26" s="323"/>
      <c r="L26" s="323"/>
      <c r="M26" s="323"/>
      <c r="N26" s="323"/>
      <c r="O26" s="323"/>
      <c r="P26" s="323"/>
      <c r="Q26" s="323"/>
      <c r="R26" s="323"/>
      <c r="S26" s="323"/>
    </row>
    <row r="27" spans="1:19" ht="90.5" customHeight="1" x14ac:dyDescent="0.2">
      <c r="A27" s="1" t="s">
        <v>32</v>
      </c>
      <c r="C27" s="4" t="s">
        <v>33</v>
      </c>
      <c r="D27" s="4" t="s">
        <v>9</v>
      </c>
      <c r="E27" s="4" t="s">
        <v>69</v>
      </c>
      <c r="F27" s="4" t="s">
        <v>70</v>
      </c>
      <c r="G27" s="4" t="s">
        <v>71</v>
      </c>
      <c r="H27" s="324" t="s">
        <v>12</v>
      </c>
      <c r="I27" s="325"/>
      <c r="J27" s="324" t="s">
        <v>37</v>
      </c>
      <c r="K27" s="325"/>
      <c r="L27" s="324" t="s">
        <v>38</v>
      </c>
      <c r="M27" s="325"/>
      <c r="N27" s="324" t="s">
        <v>359</v>
      </c>
      <c r="O27" s="325"/>
      <c r="P27" s="326" t="s">
        <v>40</v>
      </c>
      <c r="Q27" s="327"/>
      <c r="R27" s="163" t="s">
        <v>94</v>
      </c>
      <c r="S27" s="163" t="s">
        <v>95</v>
      </c>
    </row>
    <row r="28" spans="1:19" x14ac:dyDescent="0.2">
      <c r="A28" s="1"/>
      <c r="C28" s="8"/>
      <c r="D28" s="8"/>
      <c r="E28" s="8"/>
      <c r="F28" s="8"/>
      <c r="G28" s="8"/>
      <c r="H28" s="7" t="s">
        <v>44</v>
      </c>
      <c r="I28" s="9" t="s">
        <v>45</v>
      </c>
      <c r="J28" s="7" t="s">
        <v>44</v>
      </c>
      <c r="K28" s="9" t="s">
        <v>45</v>
      </c>
      <c r="L28" s="7" t="s">
        <v>44</v>
      </c>
      <c r="M28" s="9" t="s">
        <v>45</v>
      </c>
      <c r="N28" s="7" t="s">
        <v>44</v>
      </c>
      <c r="O28" s="9" t="s">
        <v>45</v>
      </c>
      <c r="P28" s="7" t="s">
        <v>44</v>
      </c>
      <c r="Q28" s="9" t="s">
        <v>45</v>
      </c>
      <c r="R28" s="4"/>
      <c r="S28" s="4"/>
    </row>
    <row r="29" spans="1:19" ht="14.5" customHeight="1" x14ac:dyDescent="0.2">
      <c r="C29" s="3"/>
      <c r="D29" s="2"/>
      <c r="E29" s="366"/>
      <c r="F29" s="336"/>
      <c r="G29" s="336"/>
      <c r="H29" s="366"/>
      <c r="I29" s="2"/>
      <c r="J29" s="2"/>
      <c r="K29" s="2"/>
      <c r="L29" s="2"/>
      <c r="M29" s="2"/>
      <c r="N29" s="2"/>
      <c r="O29" s="21"/>
      <c r="P29" s="2"/>
      <c r="Q29" s="2"/>
      <c r="R29" s="112"/>
      <c r="S29" s="437"/>
    </row>
    <row r="30" spans="1:19" x14ac:dyDescent="0.2">
      <c r="C30" s="3"/>
      <c r="D30" s="2"/>
      <c r="E30" s="367"/>
      <c r="F30" s="337"/>
      <c r="G30" s="337"/>
      <c r="H30" s="367"/>
      <c r="I30" s="2"/>
      <c r="J30" s="2"/>
      <c r="K30" s="2"/>
      <c r="L30" s="2"/>
      <c r="M30" s="2"/>
      <c r="N30" s="2"/>
      <c r="O30" s="2"/>
      <c r="P30" s="2"/>
      <c r="Q30" s="2"/>
      <c r="R30" s="23"/>
      <c r="S30" s="438"/>
    </row>
    <row r="31" spans="1:19" x14ac:dyDescent="0.2">
      <c r="C31" s="3"/>
      <c r="D31" s="2"/>
      <c r="E31" s="367"/>
      <c r="F31" s="337"/>
      <c r="G31" s="337"/>
      <c r="H31" s="367"/>
      <c r="I31" s="2"/>
      <c r="J31" s="2"/>
      <c r="K31" s="2"/>
      <c r="L31" s="2"/>
      <c r="M31" s="2"/>
      <c r="N31" s="2"/>
      <c r="O31" s="2"/>
      <c r="P31" s="2"/>
      <c r="Q31" s="2"/>
      <c r="R31" s="23"/>
      <c r="S31" s="438"/>
    </row>
    <row r="32" spans="1:19" x14ac:dyDescent="0.2">
      <c r="C32" s="3"/>
      <c r="D32" s="2"/>
      <c r="E32" s="367"/>
      <c r="F32" s="337"/>
      <c r="G32" s="337"/>
      <c r="H32" s="367"/>
      <c r="I32" s="2"/>
      <c r="J32" s="2"/>
      <c r="K32" s="2"/>
      <c r="L32" s="2"/>
      <c r="M32" s="2"/>
      <c r="N32" s="2"/>
      <c r="O32" s="2"/>
      <c r="P32" s="2"/>
      <c r="Q32" s="2"/>
      <c r="R32" s="23"/>
      <c r="S32" s="438"/>
    </row>
    <row r="33" spans="3:19" x14ac:dyDescent="0.2">
      <c r="C33" s="3"/>
      <c r="D33" s="2"/>
      <c r="E33" s="367"/>
      <c r="F33" s="337"/>
      <c r="G33" s="337"/>
      <c r="H33" s="367"/>
      <c r="I33" s="2"/>
      <c r="J33" s="2"/>
      <c r="K33" s="2"/>
      <c r="L33" s="2"/>
      <c r="M33" s="2"/>
      <c r="N33" s="2"/>
      <c r="O33" s="2"/>
      <c r="P33" s="2"/>
      <c r="Q33" s="2"/>
      <c r="R33" s="23"/>
      <c r="S33" s="438"/>
    </row>
    <row r="34" spans="3:19" x14ac:dyDescent="0.2">
      <c r="C34" s="3"/>
      <c r="D34" s="2"/>
      <c r="E34" s="367"/>
      <c r="F34" s="337"/>
      <c r="G34" s="337"/>
      <c r="H34" s="367"/>
      <c r="I34" s="2"/>
      <c r="J34" s="2"/>
      <c r="K34" s="2"/>
      <c r="L34" s="2"/>
      <c r="M34" s="2"/>
      <c r="N34" s="2"/>
      <c r="O34" s="2"/>
      <c r="P34" s="2"/>
      <c r="Q34" s="2"/>
      <c r="R34" s="23"/>
      <c r="S34" s="438"/>
    </row>
    <row r="35" spans="3:19" x14ac:dyDescent="0.2">
      <c r="C35" s="3"/>
      <c r="D35" s="2"/>
      <c r="E35" s="367"/>
      <c r="F35" s="337"/>
      <c r="G35" s="337"/>
      <c r="H35" s="367"/>
      <c r="I35" s="2"/>
      <c r="J35" s="2"/>
      <c r="K35" s="2"/>
      <c r="L35" s="2"/>
      <c r="M35" s="2"/>
      <c r="N35" s="2"/>
      <c r="O35" s="2"/>
      <c r="P35" s="2"/>
      <c r="Q35" s="2"/>
      <c r="R35" s="23"/>
      <c r="S35" s="438"/>
    </row>
    <row r="36" spans="3:19" x14ac:dyDescent="0.2">
      <c r="C36" s="3"/>
      <c r="D36" s="2"/>
      <c r="E36" s="367"/>
      <c r="F36" s="337"/>
      <c r="G36" s="337"/>
      <c r="H36" s="367"/>
      <c r="I36" s="2"/>
      <c r="J36" s="2"/>
      <c r="K36" s="2"/>
      <c r="L36" s="2"/>
      <c r="M36" s="2"/>
      <c r="N36" s="2"/>
      <c r="O36" s="2"/>
      <c r="P36" s="2"/>
      <c r="Q36" s="2"/>
      <c r="R36" s="23"/>
      <c r="S36" s="438"/>
    </row>
    <row r="37" spans="3:19" x14ac:dyDescent="0.2">
      <c r="C37" s="3"/>
      <c r="D37" s="2"/>
      <c r="E37" s="367"/>
      <c r="F37" s="337"/>
      <c r="G37" s="337"/>
      <c r="H37" s="367"/>
      <c r="I37" s="2"/>
      <c r="J37" s="2"/>
      <c r="K37" s="2"/>
      <c r="L37" s="2"/>
      <c r="M37" s="2"/>
      <c r="N37" s="2"/>
      <c r="O37" s="2"/>
      <c r="P37" s="2"/>
      <c r="Q37" s="2"/>
      <c r="R37" s="23"/>
      <c r="S37" s="438"/>
    </row>
    <row r="38" spans="3:19" x14ac:dyDescent="0.2">
      <c r="C38" s="3"/>
      <c r="D38" s="2"/>
      <c r="E38" s="367"/>
      <c r="F38" s="337"/>
      <c r="G38" s="337"/>
      <c r="H38" s="367"/>
      <c r="I38" s="2"/>
      <c r="J38" s="2"/>
      <c r="K38" s="2"/>
      <c r="L38" s="2"/>
      <c r="M38" s="2"/>
      <c r="N38" s="2"/>
      <c r="O38" s="2"/>
      <c r="P38" s="2"/>
      <c r="Q38" s="2"/>
      <c r="R38" s="23"/>
      <c r="S38" s="438"/>
    </row>
    <row r="39" spans="3:19" x14ac:dyDescent="0.2">
      <c r="C39" s="3"/>
      <c r="D39" s="2"/>
      <c r="E39" s="367"/>
      <c r="F39" s="337"/>
      <c r="G39" s="337"/>
      <c r="H39" s="367"/>
      <c r="I39" s="2"/>
      <c r="J39" s="2"/>
      <c r="K39" s="2"/>
      <c r="L39" s="2"/>
      <c r="M39" s="2"/>
      <c r="N39" s="2"/>
      <c r="O39" s="2"/>
      <c r="P39" s="2"/>
      <c r="Q39" s="2"/>
      <c r="R39" s="23"/>
      <c r="S39" s="438"/>
    </row>
    <row r="40" spans="3:19" ht="13.75" customHeight="1" x14ac:dyDescent="0.2">
      <c r="C40" s="3"/>
      <c r="D40" s="2"/>
      <c r="E40" s="367"/>
      <c r="F40" s="337"/>
      <c r="G40" s="337"/>
      <c r="H40" s="367"/>
      <c r="I40" s="2"/>
      <c r="J40" s="2"/>
      <c r="K40" s="2"/>
      <c r="L40" s="2"/>
      <c r="M40" s="2"/>
      <c r="N40" s="2"/>
      <c r="O40" s="2"/>
      <c r="P40" s="2"/>
      <c r="Q40" s="2"/>
      <c r="R40" s="16"/>
      <c r="S40" s="438"/>
    </row>
    <row r="41" spans="3:19" x14ac:dyDescent="0.2">
      <c r="C41" s="3"/>
      <c r="D41" s="2"/>
      <c r="E41" s="431"/>
      <c r="F41" s="393"/>
      <c r="G41" s="393"/>
      <c r="H41" s="367"/>
      <c r="I41" s="2"/>
      <c r="J41" s="2"/>
      <c r="K41" s="2"/>
      <c r="L41" s="2"/>
      <c r="M41" s="2"/>
      <c r="N41" s="2"/>
      <c r="O41" s="2"/>
      <c r="P41" s="2"/>
      <c r="Q41" s="2"/>
      <c r="R41" s="23"/>
      <c r="S41" s="438"/>
    </row>
    <row r="42" spans="3:19" x14ac:dyDescent="0.2">
      <c r="C42" s="3"/>
      <c r="D42" s="10"/>
      <c r="E42" s="11"/>
      <c r="F42" s="8"/>
      <c r="G42" s="8"/>
      <c r="H42" s="431"/>
      <c r="I42" s="2"/>
      <c r="J42" s="2"/>
      <c r="K42" s="2"/>
      <c r="L42" s="2"/>
      <c r="M42" s="2"/>
      <c r="N42" s="2"/>
      <c r="O42" s="2"/>
      <c r="P42" s="2"/>
      <c r="Q42" s="2"/>
      <c r="R42" s="2"/>
      <c r="S42" s="439"/>
    </row>
    <row r="47" spans="3:19" ht="150" x14ac:dyDescent="0.2">
      <c r="C47" s="12" t="s">
        <v>75</v>
      </c>
      <c r="D47" s="13" t="s">
        <v>76</v>
      </c>
    </row>
    <row r="48" spans="3:19" x14ac:dyDescent="0.2">
      <c r="C48" s="26"/>
      <c r="D48" s="27"/>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sheetData>
  <mergeCells count="23">
    <mergeCell ref="S29:S42"/>
    <mergeCell ref="H27:I27"/>
    <mergeCell ref="J27:K27"/>
    <mergeCell ref="L27:M27"/>
    <mergeCell ref="N27:O27"/>
    <mergeCell ref="P27:Q27"/>
    <mergeCell ref="E29:E41"/>
    <mergeCell ref="F29:F41"/>
    <mergeCell ref="G29:G41"/>
    <mergeCell ref="H29:H42"/>
    <mergeCell ref="E10:E22"/>
    <mergeCell ref="F10:F22"/>
    <mergeCell ref="G10:G22"/>
    <mergeCell ref="H10:H23"/>
    <mergeCell ref="C3:C4"/>
    <mergeCell ref="D3:D4"/>
    <mergeCell ref="S10:S23"/>
    <mergeCell ref="D26:S26"/>
    <mergeCell ref="D7:S7"/>
    <mergeCell ref="J8:K8"/>
    <mergeCell ref="L8:M8"/>
    <mergeCell ref="N8:O8"/>
    <mergeCell ref="P8:Q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summary</vt:lpstr>
      <vt:lpstr>Burkina Faso</vt:lpstr>
      <vt:lpstr>Cote d'Ivoire</vt:lpstr>
      <vt:lpstr>Guinea</vt:lpstr>
      <vt:lpstr>Kenya</vt:lpstr>
      <vt:lpstr>Mali</vt:lpstr>
      <vt:lpstr>Niger</vt:lpstr>
      <vt:lpstr>Nigeria</vt:lpstr>
      <vt:lpstr>DRC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robin.p.dey@gmail.com</cp:lastModifiedBy>
  <cp:revision/>
  <dcterms:created xsi:type="dcterms:W3CDTF">2021-02-24T11:20:37Z</dcterms:created>
  <dcterms:modified xsi:type="dcterms:W3CDTF">2021-11-19T21:43:57Z</dcterms:modified>
  <cp:category/>
  <cp:contentStatus/>
</cp:coreProperties>
</file>