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820" windowHeight="15920" activeTab="0"/>
  </bookViews>
  <sheets>
    <sheet name="Campaign expenses" sheetId="1" r:id="rId1"/>
    <sheet name="Set up and outreach expenses" sheetId="2" r:id="rId2"/>
    <sheet name="Total cumulative expenses" sheetId="3" r:id="rId3"/>
  </sheets>
  <externalReferences>
    <externalReference r:id="rId6"/>
  </externalReferences>
  <definedNames>
    <definedName name="QBDataYTD">'[1]QB Data YTD'!$A$4:$BB$118</definedName>
  </definedNames>
  <calcPr fullCalcOnLoad="1"/>
</workbook>
</file>

<file path=xl/comments1.xml><?xml version="1.0" encoding="utf-8"?>
<comments xmlns="http://schemas.openxmlformats.org/spreadsheetml/2006/main">
  <authors>
    <author>Joy Sun</author>
  </authors>
  <commentList>
    <comment ref="B6" authorId="0">
      <text>
        <r>
          <rPr>
            <b/>
            <sz val="9"/>
            <rFont val="Calibri"/>
            <family val="2"/>
          </rPr>
          <t>Joy Sun:</t>
        </r>
        <r>
          <rPr>
            <sz val="9"/>
            <rFont val="Calibri"/>
            <family val="2"/>
          </rPr>
          <t xml:space="preserve">
Manually added pmts against committed transfers from FY12 liabilities</t>
        </r>
      </text>
    </comment>
    <comment ref="B24" authorId="0">
      <text>
        <r>
          <rPr>
            <b/>
            <sz val="9"/>
            <rFont val="Calibri"/>
            <family val="2"/>
          </rPr>
          <t>Joy Sun:</t>
        </r>
        <r>
          <rPr>
            <sz val="9"/>
            <rFont val="Calibri"/>
            <family val="2"/>
          </rPr>
          <t xml:space="preserve">
Manually added pmts against committed transfers from FY12 liability</t>
        </r>
      </text>
    </comment>
    <comment ref="A59" authorId="0">
      <text>
        <r>
          <rPr>
            <b/>
            <sz val="9"/>
            <rFont val="Tahoma"/>
            <family val="2"/>
          </rPr>
          <t>Joy Sun:</t>
        </r>
        <r>
          <rPr>
            <sz val="9"/>
            <rFont val="Tahoma"/>
            <family val="2"/>
          </rPr>
          <t xml:space="preserve">
Includes RCT, 200K, Google 
</t>
        </r>
        <r>
          <rPr>
            <b/>
            <sz val="9"/>
            <rFont val="Tahoma"/>
            <family val="2"/>
          </rPr>
          <t>Eliza Scheffler</t>
        </r>
        <r>
          <rPr>
            <sz val="9"/>
            <rFont val="Tahoma"/>
            <family val="2"/>
          </rPr>
          <t xml:space="preserve">:
also includes Ke-201307 (referred to in GiveWell review as "Kenya 2M")
</t>
        </r>
      </text>
    </comment>
    <comment ref="A68" authorId="0">
      <text>
        <r>
          <rPr>
            <b/>
            <sz val="9"/>
            <rFont val="Tahoma"/>
            <family val="2"/>
          </rPr>
          <t xml:space="preserve">Joy Sun:
</t>
        </r>
        <r>
          <rPr>
            <sz val="9"/>
            <rFont val="Tahoma"/>
            <family val="2"/>
          </rPr>
          <t>Includes RCT, 200K, Google</t>
        </r>
        <r>
          <rPr>
            <b/>
            <sz val="9"/>
            <rFont val="Tahoma"/>
            <family val="2"/>
          </rPr>
          <t xml:space="preserve">
Eliza Scheffler:
</t>
        </r>
        <r>
          <rPr>
            <sz val="9"/>
            <rFont val="Tahoma"/>
            <family val="2"/>
          </rPr>
          <t>also includes Ke-201307 (referred to in GiveWell review as "Kenya 2M")</t>
        </r>
      </text>
    </comment>
  </commentList>
</comments>
</file>

<file path=xl/sharedStrings.xml><?xml version="1.0" encoding="utf-8"?>
<sst xmlns="http://schemas.openxmlformats.org/spreadsheetml/2006/main" count="322" uniqueCount="160">
  <si>
    <t>Ke-RCT</t>
  </si>
  <si>
    <t xml:space="preserve">Incurred </t>
  </si>
  <si>
    <t>Future</t>
  </si>
  <si>
    <t>Total Cost</t>
  </si>
  <si>
    <t>Per HH</t>
  </si>
  <si>
    <t>Direct Grants To Households</t>
  </si>
  <si>
    <t>Transfer Costs</t>
  </si>
  <si>
    <t>Total spend</t>
  </si>
  <si>
    <t>Ke-200K</t>
  </si>
  <si>
    <t>Ke-Nike</t>
  </si>
  <si>
    <t>Ke-Google</t>
  </si>
  <si>
    <t>Ke-201307</t>
  </si>
  <si>
    <t>TOTAL - Ke less Nike</t>
  </si>
  <si>
    <t>Shared Campaign Costs</t>
  </si>
  <si>
    <t>Non-Campaign Ops Costs</t>
  </si>
  <si>
    <t>Identification Costs</t>
  </si>
  <si>
    <t>Verification Costs</t>
  </si>
  <si>
    <t>Total</t>
  </si>
  <si>
    <t>Kenya</t>
  </si>
  <si>
    <t>Uganda</t>
  </si>
  <si>
    <t>Give Direct, Inc.</t>
  </si>
  <si>
    <t>All line items &lt;$500 have been annotated</t>
  </si>
  <si>
    <t>Profit &amp; Loss</t>
  </si>
  <si>
    <t>September 2012 through August 2013</t>
  </si>
  <si>
    <t>Ke-Setup</t>
  </si>
  <si>
    <t>Notes</t>
  </si>
  <si>
    <t>Ug-Setup</t>
  </si>
  <si>
    <t>Marketing</t>
  </si>
  <si>
    <t>Expense</t>
  </si>
  <si>
    <t>Enrollment Costs</t>
  </si>
  <si>
    <t>Field staff recruit &amp; training</t>
  </si>
  <si>
    <t>Field staff wage</t>
  </si>
  <si>
    <t>Field staff allowance</t>
  </si>
  <si>
    <t>Field staff insurance</t>
  </si>
  <si>
    <t>Supplies</t>
  </si>
  <si>
    <t>Mobile Money Fees-S&amp;O</t>
  </si>
  <si>
    <t>Total Enrollment Costs</t>
  </si>
  <si>
    <t>Mobile Money Fees - Transfers</t>
  </si>
  <si>
    <t>Pmts against committed MMT Fees</t>
  </si>
  <si>
    <t>Committed MMT Fees</t>
  </si>
  <si>
    <t>Total Transfer Costs</t>
  </si>
  <si>
    <t>Direct grants to households</t>
  </si>
  <si>
    <t>Household Transfers</t>
  </si>
  <si>
    <t>Pmts against committed trsfers</t>
  </si>
  <si>
    <t>Cell phones for recipients</t>
  </si>
  <si>
    <t>Committed Transfers</t>
  </si>
  <si>
    <t>Total Direct grants to households</t>
  </si>
  <si>
    <t>Follow-up Costs</t>
  </si>
  <si>
    <t>Total Follow-up Costs</t>
  </si>
  <si>
    <t>Core Operations</t>
  </si>
  <si>
    <t>Management</t>
  </si>
  <si>
    <t>COO time</t>
  </si>
  <si>
    <t xml:space="preserve">COO-Intl time spent on legal &amp; compliance </t>
  </si>
  <si>
    <t>COO-Intl time spent on, for example, pursuing NGO registration, establishing new payment provider partnerships, meeting with govnt officials</t>
  </si>
  <si>
    <t>COO-Intl time spent on fundraising visits in field</t>
  </si>
  <si>
    <t>FD time</t>
  </si>
  <si>
    <t>FD time spent on, for example, finding office space, setting up office, opening bank accounts, meeting with accountants and lawyers on compliance matters</t>
  </si>
  <si>
    <t>FD time spent on fundraising visits in field</t>
  </si>
  <si>
    <t>SFO time</t>
  </si>
  <si>
    <t>Domestic time</t>
  </si>
  <si>
    <t>COO-Domestic time spent on Ug set up and org systems building</t>
  </si>
  <si>
    <t>COO-Domestic time spent on fundraising work</t>
  </si>
  <si>
    <t>Health insurance</t>
  </si>
  <si>
    <t xml:space="preserve">Pro-rated health insurance expenses for COO-Intl and COO-Domestic time spent on Ug set up </t>
  </si>
  <si>
    <t>Pro-rated health insurance expenses for COO-Intl and COO-Domestic time spent on fundraising</t>
  </si>
  <si>
    <t>Disability Insurance</t>
  </si>
  <si>
    <t>US Payroll Tax Expense</t>
  </si>
  <si>
    <t>Pro-rated payroll tax expenses for COO-Intl and COO-Domestic time spent on Ug set up</t>
  </si>
  <si>
    <t>Pro-rated payroll tax expenses for COO-Intl and COO-Domestic time spent on Fundraising</t>
  </si>
  <si>
    <t>In-country Payroll Tax Expense</t>
  </si>
  <si>
    <t>Employee travel - airfare</t>
  </si>
  <si>
    <t>COO-Domestic RT airfare to Uganda for set up work</t>
  </si>
  <si>
    <t>Employee travel - per diem</t>
  </si>
  <si>
    <t>COO-Intl and COO-Domestic per diems for Ug travel for set up work</t>
  </si>
  <si>
    <t>Employee travel - other</t>
  </si>
  <si>
    <t>Total Management</t>
  </si>
  <si>
    <t>Infrastructure</t>
  </si>
  <si>
    <t>Rent/Lease</t>
  </si>
  <si>
    <t>Deposit for office lease</t>
  </si>
  <si>
    <t>Deposit and 2 mo rent for NYC office space</t>
  </si>
  <si>
    <t>Office supplies</t>
  </si>
  <si>
    <t>Furniture and equipment (e.g., printer, curtains) for office)</t>
  </si>
  <si>
    <t>Telecommunications</t>
  </si>
  <si>
    <t>Postage &amp; Delivery</t>
  </si>
  <si>
    <t>Printing and graphics</t>
  </si>
  <si>
    <t>Total Infrastructure</t>
  </si>
  <si>
    <t>Accounting</t>
  </si>
  <si>
    <t>Accounting Fees</t>
  </si>
  <si>
    <t>Bank Fees</t>
  </si>
  <si>
    <t>Ug bank account charges associated with set up work in Apr-May</t>
  </si>
  <si>
    <t>Payroll Processing</t>
  </si>
  <si>
    <t>Mobile Money Fees</t>
  </si>
  <si>
    <t>Total Accounting</t>
  </si>
  <si>
    <t>Legal and Compliance</t>
  </si>
  <si>
    <t>Legal Fees</t>
  </si>
  <si>
    <t xml:space="preserve">Legal fees for NGO registration </t>
  </si>
  <si>
    <t>Corporate Insurance</t>
  </si>
  <si>
    <t>Regulatory filings</t>
  </si>
  <si>
    <t>Total Legal and Compliance</t>
  </si>
  <si>
    <t>IT</t>
  </si>
  <si>
    <t>IT equipment</t>
  </si>
  <si>
    <t>Laptops for staff</t>
  </si>
  <si>
    <t>Laptops for staff; smartphones; mobile phones for pilot</t>
  </si>
  <si>
    <t>IT supplies</t>
  </si>
  <si>
    <t>Software (DropBox, QuickBooks)</t>
  </si>
  <si>
    <t>Website</t>
  </si>
  <si>
    <t>Total IT</t>
  </si>
  <si>
    <t>Other core ops-campaign</t>
  </si>
  <si>
    <t>Total Core operations</t>
  </si>
  <si>
    <t>Core Operations - general</t>
  </si>
  <si>
    <t>Total Core Operations - general</t>
  </si>
  <si>
    <t>Total Expense</t>
  </si>
  <si>
    <t>Cost category</t>
  </si>
  <si>
    <t xml:space="preserve">IT Costs </t>
  </si>
  <si>
    <t>Registration Fees</t>
  </si>
  <si>
    <t xml:space="preserve">Legal Fees </t>
  </si>
  <si>
    <t>Outreach Costs</t>
  </si>
  <si>
    <t xml:space="preserve">Total Start up and Outreach </t>
  </si>
  <si>
    <t>Campaign</t>
  </si>
  <si>
    <t>Incurred expenses for FY 2013 - from "20131002 Set up and Domestic expenses for GW"</t>
  </si>
  <si>
    <t>Cumulative incurred expenses - from "20130927 Campaign efficiency update for GW"</t>
  </si>
  <si>
    <t>Set up and domestic</t>
  </si>
  <si>
    <t>Campaigns</t>
  </si>
  <si>
    <t>Incurred expenses pre-FY 2013 - from "GiveDirectly, board spending breakdown"</t>
  </si>
  <si>
    <t>TOTAL - all campaigns, excluding set-up/outreach costs</t>
  </si>
  <si>
    <t>TOTAL - all campaigns, plus set-up/outreach costs</t>
  </si>
  <si>
    <t>Set-up</t>
  </si>
  <si>
    <t>Total set-up</t>
  </si>
  <si>
    <t>Total outreach</t>
  </si>
  <si>
    <t>Outreach/marketing</t>
  </si>
  <si>
    <t>Have not received estimates</t>
  </si>
  <si>
    <t>Volunteer work hours</t>
  </si>
  <si>
    <t>Paul</t>
  </si>
  <si>
    <t>Other board members</t>
  </si>
  <si>
    <t>~45 hours/week</t>
  </si>
  <si>
    <t>~40 hours/week</t>
  </si>
  <si>
    <t>should we adjust by what standard volunteer time is for board members</t>
  </si>
  <si>
    <t xml:space="preserve"> Incurred  </t>
  </si>
  <si>
    <t xml:space="preserve"> Future </t>
  </si>
  <si>
    <t xml:space="preserve"> Total Cost </t>
  </si>
  <si>
    <t xml:space="preserve"> Per HH </t>
  </si>
  <si>
    <t xml:space="preserve"> # HHs </t>
  </si>
  <si>
    <t xml:space="preserve"> % of total (incurred) </t>
  </si>
  <si>
    <t xml:space="preserve"> % of total (future + incurred) </t>
  </si>
  <si>
    <t>Core operations</t>
  </si>
  <si>
    <t>TOTAL - All Kenya</t>
  </si>
  <si>
    <t># HHs</t>
  </si>
  <si>
    <t>% of total (incurred)</t>
  </si>
  <si>
    <t>% of total (future + incurred)</t>
  </si>
  <si>
    <t>Excluded from total expenses</t>
  </si>
  <si>
    <t>Campaign expenses through end Aug '13</t>
  </si>
  <si>
    <t>Total cumulative expenses by August 31, 2013 (incurred)</t>
  </si>
  <si>
    <t>Pre-FY 2012 set-up, outreach</t>
  </si>
  <si>
    <t>FY 2013 set-up, outreach</t>
  </si>
  <si>
    <t>Cumulative campaign spending</t>
  </si>
  <si>
    <t>Source: "Set up and Domestic expenses for GW, October 2, 2013"</t>
  </si>
  <si>
    <t>Source: "Campaign efficiency update for GW v2, October 24, 2013.xls"</t>
  </si>
  <si>
    <t>Source: "GiveDirectly, Board spending breakdown" (http://www.givewell.org/files/DWDA%202009/GiveDirectly/board%20spending.pdf)</t>
  </si>
  <si>
    <t>Total spending, by category</t>
  </si>
  <si>
    <t>Uganda-201305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</si>
</sst>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  <numFmt numFmtId="171" formatCode="&quot;$&quot;#,##0.0"/>
    <numFmt numFmtId="172" formatCode="&quot;$&quot;#,##0"/>
    <numFmt numFmtId="173" formatCode="_(* #,##0.000_);_(* \(#,##0.000\);_(* &quot;-&quot;??_);_(@_)"/>
    <numFmt numFmtId="174" formatCode="_(* #,##0.0_);_(* \(#,##0.0\);_(* &quot;-&quot;??_);_(@_)"/>
    <numFmt numFmtId="175" formatCode="_(* #,##0.0000_);_(* \(#,##0.0000\);_(* &quot;-&quot;??_);_(@_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0"/>
    </font>
    <font>
      <i/>
      <sz val="11"/>
      <color theme="1"/>
      <name val="Calibri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41" fontId="2" fillId="33" borderId="11" xfId="0" applyNumberFormat="1" applyFont="1" applyFill="1" applyBorder="1" applyAlignment="1">
      <alignment horizontal="left"/>
    </xf>
    <xf numFmtId="41" fontId="2" fillId="33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165" fontId="3" fillId="34" borderId="0" xfId="42" applyNumberFormat="1" applyFont="1" applyFill="1" applyBorder="1" applyAlignment="1">
      <alignment horizontal="left"/>
    </xf>
    <xf numFmtId="41" fontId="3" fillId="34" borderId="0" xfId="0" applyNumberFormat="1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41" fontId="2" fillId="34" borderId="14" xfId="0" applyNumberFormat="1" applyFont="1" applyFill="1" applyBorder="1" applyAlignment="1">
      <alignment horizontal="left"/>
    </xf>
    <xf numFmtId="41" fontId="2" fillId="34" borderId="14" xfId="0" applyNumberFormat="1" applyFont="1" applyFill="1" applyBorder="1" applyAlignment="1">
      <alignment/>
    </xf>
    <xf numFmtId="0" fontId="48" fillId="34" borderId="0" xfId="0" applyFont="1" applyFill="1" applyAlignment="1">
      <alignment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49" fontId="49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3" fontId="49" fillId="35" borderId="0" xfId="0" applyNumberFormat="1" applyFont="1" applyFill="1" applyAlignment="1">
      <alignment/>
    </xf>
    <xf numFmtId="3" fontId="49" fillId="12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49" fillId="0" borderId="15" xfId="0" applyNumberFormat="1" applyFont="1" applyBorder="1" applyAlignment="1">
      <alignment/>
    </xf>
    <xf numFmtId="0" fontId="4" fillId="34" borderId="0" xfId="0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 horizontal="left"/>
    </xf>
    <xf numFmtId="164" fontId="0" fillId="0" borderId="0" xfId="57" applyNumberFormat="1" applyFont="1" applyAlignment="1">
      <alignment/>
    </xf>
    <xf numFmtId="3" fontId="4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left"/>
    </xf>
    <xf numFmtId="41" fontId="2" fillId="36" borderId="11" xfId="0" applyNumberFormat="1" applyFont="1" applyFill="1" applyBorder="1" applyAlignment="1">
      <alignment horizontal="left"/>
    </xf>
    <xf numFmtId="41" fontId="2" fillId="36" borderId="11" xfId="0" applyNumberFormat="1" applyFont="1" applyFill="1" applyBorder="1" applyAlignment="1">
      <alignment/>
    </xf>
    <xf numFmtId="0" fontId="3" fillId="37" borderId="12" xfId="0" applyFont="1" applyFill="1" applyBorder="1" applyAlignment="1">
      <alignment horizontal="left"/>
    </xf>
    <xf numFmtId="165" fontId="3" fillId="37" borderId="0" xfId="0" applyNumberFormat="1" applyFont="1" applyFill="1" applyAlignment="1">
      <alignment horizontal="left"/>
    </xf>
    <xf numFmtId="165" fontId="3" fillId="37" borderId="0" xfId="0" applyNumberFormat="1" applyFont="1" applyFill="1" applyAlignment="1">
      <alignment/>
    </xf>
    <xf numFmtId="0" fontId="4" fillId="37" borderId="13" xfId="0" applyFont="1" applyFill="1" applyBorder="1" applyAlignment="1">
      <alignment horizontal="left"/>
    </xf>
    <xf numFmtId="41" fontId="2" fillId="37" borderId="14" xfId="0" applyNumberFormat="1" applyFont="1" applyFill="1" applyBorder="1" applyAlignment="1">
      <alignment horizontal="left"/>
    </xf>
    <xf numFmtId="41" fontId="2" fillId="37" borderId="14" xfId="0" applyNumberFormat="1" applyFont="1" applyFill="1" applyBorder="1" applyAlignment="1">
      <alignment/>
    </xf>
    <xf numFmtId="41" fontId="2" fillId="36" borderId="16" xfId="0" applyNumberFormat="1" applyFont="1" applyFill="1" applyBorder="1" applyAlignment="1">
      <alignment horizontal="left"/>
    </xf>
    <xf numFmtId="164" fontId="0" fillId="0" borderId="0" xfId="57" applyNumberFormat="1" applyFont="1" applyAlignment="1">
      <alignment/>
    </xf>
    <xf numFmtId="165" fontId="3" fillId="0" borderId="0" xfId="42" applyNumberFormat="1" applyFont="1" applyFill="1" applyBorder="1" applyAlignment="1">
      <alignment horizontal="left"/>
    </xf>
    <xf numFmtId="41" fontId="2" fillId="33" borderId="16" xfId="0" applyNumberFormat="1" applyFont="1" applyFill="1" applyBorder="1" applyAlignment="1">
      <alignment horizontal="left"/>
    </xf>
    <xf numFmtId="164" fontId="3" fillId="0" borderId="0" xfId="57" applyNumberFormat="1" applyFont="1" applyFill="1" applyAlignment="1">
      <alignment horizontal="right"/>
    </xf>
    <xf numFmtId="3" fontId="52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164" fontId="3" fillId="37" borderId="0" xfId="57" applyNumberFormat="1" applyFont="1" applyFill="1" applyAlignment="1">
      <alignment horizontal="right"/>
    </xf>
    <xf numFmtId="164" fontId="3" fillId="38" borderId="0" xfId="57" applyNumberFormat="1" applyFont="1" applyFill="1" applyAlignment="1">
      <alignment horizontal="right"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Fill="1" applyAlignment="1">
      <alignment/>
    </xf>
    <xf numFmtId="43" fontId="3" fillId="37" borderId="0" xfId="0" applyNumberFormat="1" applyFont="1" applyFill="1" applyAlignment="1">
      <alignment horizontal="left"/>
    </xf>
    <xf numFmtId="165" fontId="0" fillId="0" borderId="0" xfId="0" applyNumberFormat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49" fillId="0" borderId="15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zaScheffler\Library\Application%20Support\Box\Box%20Edit\Documents\10718580365\20130925%20Budget%20and%20Efficiency%20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B Data YTD"/>
      <sheetName val="Uganda&gt;&gt;"/>
      <sheetName val="Ug-201305"/>
      <sheetName val="Ug-Setup"/>
      <sheetName val="Ug-Total"/>
      <sheetName val="Ug-Assumptions"/>
      <sheetName val="Ug-Transfer timing"/>
      <sheetName val="Ug-Transfer Sched"/>
      <sheetName val="Ug-Allocations"/>
      <sheetName val="Kenya&gt;&gt;"/>
      <sheetName val="Ke-RCT"/>
      <sheetName val="Ke-200K"/>
      <sheetName val="Ke-Google"/>
      <sheetName val="Ke-Nike"/>
      <sheetName val="Ke-201307"/>
      <sheetName val="Ke-TOTAL"/>
      <sheetName val="Ke-Assumptions"/>
      <sheetName val="Ke-FO timing"/>
      <sheetName val="backup&gt;&gt;"/>
      <sheetName val="Combined allocation guide"/>
      <sheetName val="Corporate costs"/>
      <sheetName val="model notes"/>
      <sheetName val="Sheet1"/>
    </sheetNames>
    <sheetDataSet>
      <sheetData sheetId="1">
        <row r="4">
          <cell r="I4" t="str">
            <v>Ke-Google</v>
          </cell>
          <cell r="J4" t="str">
            <v>Ke-Nike</v>
          </cell>
          <cell r="K4" t="str">
            <v>Ke-RCT</v>
          </cell>
          <cell r="L4" t="str">
            <v>Ke-201307</v>
          </cell>
          <cell r="M4" t="str">
            <v>Ke-200K</v>
          </cell>
          <cell r="N4" t="str">
            <v>Ke-Setup</v>
          </cell>
          <cell r="Q4" t="str">
            <v>Ug-201305</v>
          </cell>
          <cell r="R4" t="str">
            <v>Ug-Setup</v>
          </cell>
        </row>
        <row r="5">
          <cell r="I5" t="str">
            <v>(Kenya)</v>
          </cell>
          <cell r="J5" t="str">
            <v>(Kenya)</v>
          </cell>
          <cell r="K5" t="str">
            <v>(Kenya)</v>
          </cell>
          <cell r="L5" t="str">
            <v>(Kenya)</v>
          </cell>
          <cell r="M5" t="str">
            <v>(Kenya)</v>
          </cell>
          <cell r="N5" t="str">
            <v>(Kenya)</v>
          </cell>
          <cell r="O5" t="str">
            <v>Total Kenya</v>
          </cell>
          <cell r="P5" t="str">
            <v>Pending - Ke</v>
          </cell>
          <cell r="Q5" t="str">
            <v>(Uganda)</v>
          </cell>
          <cell r="R5" t="str">
            <v>(Uganda)</v>
          </cell>
          <cell r="S5" t="str">
            <v>Total Uganda</v>
          </cell>
          <cell r="T5" t="str">
            <v>Google Web and Acct</v>
          </cell>
          <cell r="U5" t="str">
            <v>Fundraising</v>
          </cell>
          <cell r="V5" t="str">
            <v>Unclassified</v>
          </cell>
          <cell r="W5" t="str">
            <v>TOTAL</v>
          </cell>
        </row>
        <row r="6">
          <cell r="B6" t="str">
            <v>Ordinary Income/Expense</v>
          </cell>
        </row>
        <row r="7">
          <cell r="D7" t="str">
            <v>Income</v>
          </cell>
        </row>
        <row r="8">
          <cell r="E8" t="str">
            <v>Revenues</v>
          </cell>
        </row>
        <row r="9">
          <cell r="F9" t="str">
            <v>Unrestricted-Board Designated</v>
          </cell>
        </row>
        <row r="10">
          <cell r="G10" t="str">
            <v>Foundations</v>
          </cell>
          <cell r="I10">
            <v>992094</v>
          </cell>
          <cell r="J10">
            <v>0</v>
          </cell>
          <cell r="K10">
            <v>0</v>
          </cell>
          <cell r="L10">
            <v>1010801</v>
          </cell>
          <cell r="M10">
            <v>0</v>
          </cell>
          <cell r="N10">
            <v>7906</v>
          </cell>
          <cell r="O10">
            <v>2010801</v>
          </cell>
          <cell r="P10">
            <v>3200</v>
          </cell>
          <cell r="Q10">
            <v>1210000</v>
          </cell>
          <cell r="R10">
            <v>160000</v>
          </cell>
          <cell r="S10">
            <v>1370000</v>
          </cell>
          <cell r="T10">
            <v>30000</v>
          </cell>
          <cell r="U10">
            <v>0</v>
          </cell>
          <cell r="V10">
            <v>0</v>
          </cell>
          <cell r="W10">
            <v>3414001</v>
          </cell>
        </row>
        <row r="11">
          <cell r="G11" t="str">
            <v>Individual - Relational</v>
          </cell>
          <cell r="I11">
            <v>0</v>
          </cell>
          <cell r="J11">
            <v>0</v>
          </cell>
          <cell r="K11">
            <v>0</v>
          </cell>
          <cell r="L11">
            <v>1010000</v>
          </cell>
          <cell r="M11">
            <v>0</v>
          </cell>
          <cell r="N11">
            <v>0</v>
          </cell>
          <cell r="O11">
            <v>1010000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1010000</v>
          </cell>
        </row>
        <row r="12">
          <cell r="G12" t="str">
            <v>Individual - Retail</v>
          </cell>
        </row>
        <row r="13">
          <cell r="H13" t="str">
            <v>Individual - Retail - Mail</v>
          </cell>
          <cell r="I13">
            <v>0</v>
          </cell>
          <cell r="J13">
            <v>0</v>
          </cell>
          <cell r="K13">
            <v>190858</v>
          </cell>
          <cell r="L13">
            <v>40000</v>
          </cell>
          <cell r="M13">
            <v>0</v>
          </cell>
          <cell r="N13">
            <v>0</v>
          </cell>
          <cell r="O13">
            <v>230858</v>
          </cell>
          <cell r="P13">
            <v>278781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509639</v>
          </cell>
        </row>
        <row r="14">
          <cell r="H14" t="str">
            <v>Individual - Retail - Online</v>
          </cell>
          <cell r="I14">
            <v>0</v>
          </cell>
          <cell r="J14">
            <v>0</v>
          </cell>
          <cell r="K14">
            <v>16485</v>
          </cell>
          <cell r="L14">
            <v>169737</v>
          </cell>
          <cell r="M14">
            <v>0</v>
          </cell>
          <cell r="N14">
            <v>0</v>
          </cell>
          <cell r="O14">
            <v>186222</v>
          </cell>
          <cell r="P14">
            <v>172042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358264</v>
          </cell>
        </row>
        <row r="15">
          <cell r="G15" t="str">
            <v>Total Individual - Retail</v>
          </cell>
          <cell r="I15">
            <v>0</v>
          </cell>
          <cell r="J15">
            <v>0</v>
          </cell>
          <cell r="K15">
            <v>207343</v>
          </cell>
          <cell r="L15">
            <v>209737</v>
          </cell>
          <cell r="M15">
            <v>0</v>
          </cell>
          <cell r="N15">
            <v>0</v>
          </cell>
          <cell r="O15">
            <v>417080</v>
          </cell>
          <cell r="P15">
            <v>450823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867903</v>
          </cell>
        </row>
        <row r="16">
          <cell r="G16" t="str">
            <v>Corporate Contributions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103365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103365</v>
          </cell>
        </row>
        <row r="17">
          <cell r="G17" t="str">
            <v>Federated Campaigns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20160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20160</v>
          </cell>
        </row>
        <row r="18">
          <cell r="F18" t="str">
            <v>Total Unrestricted-Board Designated</v>
          </cell>
          <cell r="I18">
            <v>992094</v>
          </cell>
          <cell r="J18">
            <v>0</v>
          </cell>
          <cell r="K18">
            <v>207343</v>
          </cell>
          <cell r="L18">
            <v>2230538</v>
          </cell>
          <cell r="M18">
            <v>0</v>
          </cell>
          <cell r="N18">
            <v>7906</v>
          </cell>
          <cell r="O18">
            <v>3437881</v>
          </cell>
          <cell r="P18">
            <v>577548</v>
          </cell>
          <cell r="Q18">
            <v>1210000</v>
          </cell>
          <cell r="R18">
            <v>160000</v>
          </cell>
          <cell r="S18">
            <v>1370000</v>
          </cell>
          <cell r="T18">
            <v>30000</v>
          </cell>
          <cell r="U18">
            <v>0</v>
          </cell>
          <cell r="V18">
            <v>0</v>
          </cell>
          <cell r="W18">
            <v>5415429</v>
          </cell>
        </row>
        <row r="19">
          <cell r="F19" t="str">
            <v>Investments</v>
          </cell>
        </row>
        <row r="20">
          <cell r="G20" t="str">
            <v>Interest-Savings, Short-term CD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</v>
          </cell>
        </row>
        <row r="21">
          <cell r="F21" t="str">
            <v>Total Investments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1000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1000</v>
          </cell>
        </row>
        <row r="22">
          <cell r="F22" t="str">
            <v>Other Types of Income</v>
          </cell>
        </row>
        <row r="23">
          <cell r="G23" t="str">
            <v>Miscellaneous Revenue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4524</v>
          </cell>
          <cell r="Q23">
            <v>0</v>
          </cell>
          <cell r="R23">
            <v>46</v>
          </cell>
          <cell r="S23">
            <v>46</v>
          </cell>
          <cell r="T23">
            <v>0</v>
          </cell>
          <cell r="U23">
            <v>432</v>
          </cell>
          <cell r="V23">
            <v>0</v>
          </cell>
          <cell r="W23">
            <v>5002</v>
          </cell>
        </row>
        <row r="24">
          <cell r="F24" t="str">
            <v>Total Other Types of Income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4524</v>
          </cell>
          <cell r="Q24">
            <v>0</v>
          </cell>
          <cell r="R24">
            <v>46</v>
          </cell>
          <cell r="S24">
            <v>46</v>
          </cell>
          <cell r="T24">
            <v>0</v>
          </cell>
          <cell r="U24">
            <v>432</v>
          </cell>
          <cell r="V24">
            <v>0</v>
          </cell>
          <cell r="W24">
            <v>5002</v>
          </cell>
        </row>
        <row r="25">
          <cell r="E25" t="str">
            <v>Total Revenues</v>
          </cell>
          <cell r="I25">
            <v>992094</v>
          </cell>
          <cell r="J25">
            <v>0</v>
          </cell>
          <cell r="K25">
            <v>207343</v>
          </cell>
          <cell r="L25">
            <v>2230538</v>
          </cell>
          <cell r="M25">
            <v>0</v>
          </cell>
          <cell r="N25">
            <v>7906</v>
          </cell>
          <cell r="O25">
            <v>3437881</v>
          </cell>
          <cell r="P25">
            <v>583072</v>
          </cell>
          <cell r="Q25">
            <v>1210000</v>
          </cell>
          <cell r="R25">
            <v>160046</v>
          </cell>
          <cell r="S25">
            <v>1370046</v>
          </cell>
          <cell r="T25">
            <v>30000</v>
          </cell>
          <cell r="U25">
            <v>432</v>
          </cell>
          <cell r="V25">
            <v>0</v>
          </cell>
          <cell r="W25">
            <v>5421431</v>
          </cell>
        </row>
        <row r="26">
          <cell r="E26" t="str">
            <v>Release Temporarily Restricted</v>
          </cell>
          <cell r="I26">
            <v>0</v>
          </cell>
          <cell r="J26">
            <v>64623</v>
          </cell>
          <cell r="K26">
            <v>52446</v>
          </cell>
          <cell r="L26">
            <v>0</v>
          </cell>
          <cell r="M26">
            <v>0</v>
          </cell>
          <cell r="N26">
            <v>0</v>
          </cell>
          <cell r="O26">
            <v>117069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117069</v>
          </cell>
        </row>
        <row r="27">
          <cell r="D27" t="str">
            <v>Total Income</v>
          </cell>
          <cell r="I27">
            <v>992094</v>
          </cell>
          <cell r="J27">
            <v>64623</v>
          </cell>
          <cell r="K27">
            <v>259789</v>
          </cell>
          <cell r="L27">
            <v>2230538</v>
          </cell>
          <cell r="M27">
            <v>0</v>
          </cell>
          <cell r="N27">
            <v>7906</v>
          </cell>
          <cell r="O27">
            <v>3554950</v>
          </cell>
          <cell r="P27">
            <v>583072</v>
          </cell>
          <cell r="Q27">
            <v>1210000</v>
          </cell>
          <cell r="R27">
            <v>160046</v>
          </cell>
          <cell r="S27">
            <v>1370046</v>
          </cell>
          <cell r="T27">
            <v>30000</v>
          </cell>
          <cell r="U27">
            <v>432</v>
          </cell>
          <cell r="V27">
            <v>0</v>
          </cell>
          <cell r="W27">
            <v>5538500</v>
          </cell>
        </row>
        <row r="28">
          <cell r="D28" t="str">
            <v>Cost of Goods Sold</v>
          </cell>
        </row>
        <row r="29">
          <cell r="E29" t="str">
            <v>Cost of Goods Sold</v>
          </cell>
        </row>
        <row r="30">
          <cell r="F30" t="str">
            <v>Payment processor fees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8663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8663</v>
          </cell>
        </row>
        <row r="31">
          <cell r="E31" t="str">
            <v>Total Cost of Goods Sold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8663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8663</v>
          </cell>
        </row>
        <row r="32">
          <cell r="D32" t="str">
            <v>Total COGS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8663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8663</v>
          </cell>
        </row>
        <row r="33">
          <cell r="C33" t="str">
            <v>Gross Profit</v>
          </cell>
          <cell r="I33">
            <v>992094</v>
          </cell>
          <cell r="J33">
            <v>64623</v>
          </cell>
          <cell r="K33">
            <v>259789</v>
          </cell>
          <cell r="L33">
            <v>2230538</v>
          </cell>
          <cell r="M33">
            <v>0</v>
          </cell>
          <cell r="N33">
            <v>7906</v>
          </cell>
          <cell r="O33">
            <v>3554950</v>
          </cell>
          <cell r="P33">
            <v>574409</v>
          </cell>
          <cell r="Q33">
            <v>1210000</v>
          </cell>
          <cell r="R33">
            <v>160046</v>
          </cell>
          <cell r="S33">
            <v>1370046</v>
          </cell>
          <cell r="T33">
            <v>30000</v>
          </cell>
          <cell r="U33">
            <v>432</v>
          </cell>
          <cell r="V33">
            <v>0</v>
          </cell>
          <cell r="W33">
            <v>5529837</v>
          </cell>
        </row>
        <row r="34">
          <cell r="D34" t="str">
            <v>Expense</v>
          </cell>
        </row>
        <row r="35">
          <cell r="E35" t="str">
            <v>Enrollment Costs</v>
          </cell>
        </row>
        <row r="36">
          <cell r="F36" t="str">
            <v>Field staff recruit &amp; training</v>
          </cell>
          <cell r="I36">
            <v>238</v>
          </cell>
          <cell r="J36">
            <v>0</v>
          </cell>
          <cell r="K36">
            <v>0</v>
          </cell>
          <cell r="L36">
            <v>18</v>
          </cell>
          <cell r="M36">
            <v>0</v>
          </cell>
          <cell r="N36">
            <v>0</v>
          </cell>
          <cell r="O36">
            <v>256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256</v>
          </cell>
        </row>
        <row r="37">
          <cell r="F37" t="str">
            <v>Field staff wage</v>
          </cell>
          <cell r="I37">
            <v>17943</v>
          </cell>
          <cell r="J37">
            <v>17</v>
          </cell>
          <cell r="K37">
            <v>227</v>
          </cell>
          <cell r="L37">
            <v>4182</v>
          </cell>
          <cell r="M37">
            <v>47</v>
          </cell>
          <cell r="N37">
            <v>0</v>
          </cell>
          <cell r="O37">
            <v>22416</v>
          </cell>
          <cell r="P37">
            <v>0</v>
          </cell>
          <cell r="Q37">
            <v>5643</v>
          </cell>
          <cell r="R37">
            <v>0</v>
          </cell>
          <cell r="S37">
            <v>5643</v>
          </cell>
          <cell r="T37">
            <v>0</v>
          </cell>
          <cell r="U37">
            <v>0</v>
          </cell>
          <cell r="V37">
            <v>0</v>
          </cell>
          <cell r="W37">
            <v>28059</v>
          </cell>
        </row>
        <row r="38">
          <cell r="F38" t="str">
            <v>Field staff allowance</v>
          </cell>
          <cell r="I38">
            <v>1</v>
          </cell>
          <cell r="J38">
            <v>1</v>
          </cell>
          <cell r="K38">
            <v>1</v>
          </cell>
          <cell r="L38">
            <v>12184</v>
          </cell>
          <cell r="M38">
            <v>0</v>
          </cell>
          <cell r="N38">
            <v>0</v>
          </cell>
          <cell r="O38">
            <v>12187</v>
          </cell>
          <cell r="P38">
            <v>0</v>
          </cell>
          <cell r="Q38">
            <v>8479</v>
          </cell>
          <cell r="R38">
            <v>120</v>
          </cell>
          <cell r="S38">
            <v>8599</v>
          </cell>
          <cell r="T38">
            <v>0</v>
          </cell>
          <cell r="U38">
            <v>1</v>
          </cell>
          <cell r="V38">
            <v>0</v>
          </cell>
          <cell r="W38">
            <v>20787</v>
          </cell>
        </row>
        <row r="39">
          <cell r="F39" t="str">
            <v>Field staff insurance</v>
          </cell>
          <cell r="I39">
            <v>178</v>
          </cell>
          <cell r="J39">
            <v>0</v>
          </cell>
          <cell r="K39">
            <v>0</v>
          </cell>
          <cell r="L39">
            <v>856</v>
          </cell>
          <cell r="M39">
            <v>0</v>
          </cell>
          <cell r="N39">
            <v>0</v>
          </cell>
          <cell r="O39">
            <v>1034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1034</v>
          </cell>
        </row>
        <row r="40">
          <cell r="F40" t="str">
            <v>Supplies</v>
          </cell>
          <cell r="I40">
            <v>1024</v>
          </cell>
          <cell r="J40">
            <v>9</v>
          </cell>
          <cell r="K40">
            <v>4</v>
          </cell>
          <cell r="L40">
            <v>2693</v>
          </cell>
          <cell r="M40">
            <v>0</v>
          </cell>
          <cell r="N40">
            <v>0</v>
          </cell>
          <cell r="O40">
            <v>3730</v>
          </cell>
          <cell r="P40">
            <v>0</v>
          </cell>
          <cell r="Q40">
            <v>2651</v>
          </cell>
          <cell r="R40">
            <v>219</v>
          </cell>
          <cell r="S40">
            <v>2870</v>
          </cell>
          <cell r="T40">
            <v>0</v>
          </cell>
          <cell r="U40">
            <v>8</v>
          </cell>
          <cell r="V40">
            <v>0</v>
          </cell>
          <cell r="W40">
            <v>6608</v>
          </cell>
        </row>
        <row r="41">
          <cell r="F41" t="str">
            <v>Mobile Money Fees-S&amp;O</v>
          </cell>
          <cell r="I41">
            <v>274</v>
          </cell>
          <cell r="J41">
            <v>39</v>
          </cell>
          <cell r="K41">
            <v>5</v>
          </cell>
          <cell r="L41">
            <v>241</v>
          </cell>
          <cell r="M41">
            <v>1</v>
          </cell>
          <cell r="N41">
            <v>0</v>
          </cell>
          <cell r="O41">
            <v>560</v>
          </cell>
          <cell r="P41">
            <v>0</v>
          </cell>
          <cell r="Q41">
            <v>3</v>
          </cell>
          <cell r="R41">
            <v>0</v>
          </cell>
          <cell r="S41">
            <v>3</v>
          </cell>
          <cell r="T41">
            <v>0</v>
          </cell>
          <cell r="U41">
            <v>0</v>
          </cell>
          <cell r="V41">
            <v>0</v>
          </cell>
          <cell r="W41">
            <v>563</v>
          </cell>
        </row>
        <row r="42">
          <cell r="E42" t="str">
            <v>Total Enrollment Costs</v>
          </cell>
          <cell r="I42">
            <v>19658</v>
          </cell>
          <cell r="J42">
            <v>66</v>
          </cell>
          <cell r="K42">
            <v>237</v>
          </cell>
          <cell r="L42">
            <v>20174</v>
          </cell>
          <cell r="M42">
            <v>48</v>
          </cell>
          <cell r="N42">
            <v>0</v>
          </cell>
          <cell r="O42">
            <v>40183</v>
          </cell>
          <cell r="P42">
            <v>0</v>
          </cell>
          <cell r="Q42">
            <v>16776</v>
          </cell>
          <cell r="R42">
            <v>339</v>
          </cell>
          <cell r="S42">
            <v>17115</v>
          </cell>
          <cell r="T42">
            <v>0</v>
          </cell>
          <cell r="U42">
            <v>9</v>
          </cell>
          <cell r="V42">
            <v>0</v>
          </cell>
          <cell r="W42">
            <v>57307</v>
          </cell>
        </row>
        <row r="43">
          <cell r="E43" t="str">
            <v>Transfer Costs</v>
          </cell>
        </row>
        <row r="44">
          <cell r="F44" t="str">
            <v>Mobile Money Fees - Transfers</v>
          </cell>
          <cell r="I44">
            <v>16855</v>
          </cell>
          <cell r="J44">
            <v>3177</v>
          </cell>
          <cell r="K44">
            <v>11278</v>
          </cell>
          <cell r="L44">
            <v>0</v>
          </cell>
          <cell r="M44">
            <v>4426</v>
          </cell>
          <cell r="N44">
            <v>0</v>
          </cell>
          <cell r="O44">
            <v>35736</v>
          </cell>
          <cell r="P44">
            <v>0</v>
          </cell>
          <cell r="Q44">
            <v>5121</v>
          </cell>
          <cell r="R44">
            <v>0</v>
          </cell>
          <cell r="S44">
            <v>5121</v>
          </cell>
          <cell r="T44">
            <v>0</v>
          </cell>
          <cell r="U44">
            <v>0</v>
          </cell>
          <cell r="V44">
            <v>0</v>
          </cell>
          <cell r="W44">
            <v>40857</v>
          </cell>
        </row>
        <row r="45">
          <cell r="F45" t="str">
            <v>Pmts against committed MMT Fees</v>
          </cell>
          <cell r="I45">
            <v>-80</v>
          </cell>
          <cell r="J45">
            <v>-113</v>
          </cell>
          <cell r="K45">
            <v>-808</v>
          </cell>
          <cell r="L45">
            <v>0</v>
          </cell>
          <cell r="M45">
            <v>-619</v>
          </cell>
          <cell r="N45">
            <v>0</v>
          </cell>
          <cell r="O45">
            <v>-1620</v>
          </cell>
          <cell r="P45">
            <v>0</v>
          </cell>
          <cell r="Q45">
            <v>-1380</v>
          </cell>
          <cell r="R45">
            <v>0</v>
          </cell>
          <cell r="S45">
            <v>-1380</v>
          </cell>
          <cell r="T45">
            <v>0</v>
          </cell>
          <cell r="U45">
            <v>0</v>
          </cell>
          <cell r="V45">
            <v>0</v>
          </cell>
          <cell r="W45">
            <v>-3000</v>
          </cell>
        </row>
        <row r="46">
          <cell r="F46" t="str">
            <v>Committed MMT Fees</v>
          </cell>
          <cell r="I46">
            <v>6963</v>
          </cell>
          <cell r="J46">
            <v>249</v>
          </cell>
          <cell r="K46">
            <v>314</v>
          </cell>
          <cell r="L46">
            <v>0</v>
          </cell>
          <cell r="M46">
            <v>-2567</v>
          </cell>
          <cell r="N46">
            <v>0</v>
          </cell>
          <cell r="O46">
            <v>4959</v>
          </cell>
          <cell r="P46">
            <v>0</v>
          </cell>
          <cell r="Q46">
            <v>16836</v>
          </cell>
          <cell r="R46">
            <v>0</v>
          </cell>
          <cell r="S46">
            <v>16836</v>
          </cell>
          <cell r="T46">
            <v>0</v>
          </cell>
          <cell r="U46">
            <v>0</v>
          </cell>
          <cell r="V46">
            <v>0</v>
          </cell>
          <cell r="W46">
            <v>21795</v>
          </cell>
        </row>
        <row r="47">
          <cell r="E47" t="str">
            <v>Total Transfer Costs</v>
          </cell>
          <cell r="I47">
            <v>23738</v>
          </cell>
          <cell r="J47">
            <v>3313</v>
          </cell>
          <cell r="K47">
            <v>10784</v>
          </cell>
          <cell r="L47">
            <v>0</v>
          </cell>
          <cell r="M47">
            <v>1240</v>
          </cell>
          <cell r="N47">
            <v>0</v>
          </cell>
          <cell r="O47">
            <v>39075</v>
          </cell>
          <cell r="P47">
            <v>0</v>
          </cell>
          <cell r="Q47">
            <v>20577</v>
          </cell>
          <cell r="R47">
            <v>0</v>
          </cell>
          <cell r="S47">
            <v>20577</v>
          </cell>
          <cell r="T47">
            <v>0</v>
          </cell>
          <cell r="U47">
            <v>0</v>
          </cell>
          <cell r="V47">
            <v>0</v>
          </cell>
          <cell r="W47">
            <v>59652</v>
          </cell>
        </row>
        <row r="48">
          <cell r="E48" t="str">
            <v>Direct grants to households</v>
          </cell>
        </row>
        <row r="49">
          <cell r="F49" t="str">
            <v>Household Transfers</v>
          </cell>
          <cell r="I49">
            <v>444015</v>
          </cell>
          <cell r="J49">
            <v>49162</v>
          </cell>
          <cell r="K49">
            <v>265343</v>
          </cell>
          <cell r="L49">
            <v>0</v>
          </cell>
          <cell r="M49">
            <v>86510</v>
          </cell>
          <cell r="N49">
            <v>0</v>
          </cell>
          <cell r="O49">
            <v>845030</v>
          </cell>
          <cell r="P49">
            <v>0</v>
          </cell>
          <cell r="Q49">
            <v>100500</v>
          </cell>
          <cell r="R49">
            <v>0</v>
          </cell>
          <cell r="S49">
            <v>100500</v>
          </cell>
          <cell r="T49">
            <v>0</v>
          </cell>
          <cell r="U49">
            <v>0</v>
          </cell>
          <cell r="V49">
            <v>0</v>
          </cell>
          <cell r="W49">
            <v>945530</v>
          </cell>
        </row>
        <row r="50">
          <cell r="F50" t="str">
            <v>Pmts against committed trsfers</v>
          </cell>
          <cell r="I50">
            <v>-8869</v>
          </cell>
          <cell r="J50">
            <v>-6476</v>
          </cell>
          <cell r="K50">
            <v>-32215</v>
          </cell>
          <cell r="L50">
            <v>0</v>
          </cell>
          <cell r="M50">
            <v>-86510</v>
          </cell>
          <cell r="N50">
            <v>0</v>
          </cell>
          <cell r="O50">
            <v>-134070</v>
          </cell>
          <cell r="P50">
            <v>0</v>
          </cell>
          <cell r="Q50">
            <v>-100500</v>
          </cell>
          <cell r="R50">
            <v>0</v>
          </cell>
          <cell r="S50">
            <v>-100500</v>
          </cell>
          <cell r="T50">
            <v>0</v>
          </cell>
          <cell r="U50">
            <v>0</v>
          </cell>
          <cell r="V50">
            <v>0</v>
          </cell>
          <cell r="W50">
            <v>-234570</v>
          </cell>
        </row>
        <row r="51">
          <cell r="F51" t="str">
            <v>Cell phones for recipients</v>
          </cell>
          <cell r="I51">
            <v>17135</v>
          </cell>
          <cell r="J51">
            <v>0</v>
          </cell>
          <cell r="K51">
            <v>0</v>
          </cell>
          <cell r="L51">
            <v>37693</v>
          </cell>
          <cell r="M51">
            <v>0</v>
          </cell>
          <cell r="N51">
            <v>0</v>
          </cell>
          <cell r="O51">
            <v>54828</v>
          </cell>
          <cell r="P51">
            <v>0</v>
          </cell>
          <cell r="Q51">
            <v>14956</v>
          </cell>
          <cell r="R51">
            <v>0</v>
          </cell>
          <cell r="S51">
            <v>14956</v>
          </cell>
          <cell r="T51">
            <v>0</v>
          </cell>
          <cell r="U51">
            <v>0</v>
          </cell>
          <cell r="V51">
            <v>0</v>
          </cell>
          <cell r="W51">
            <v>69784</v>
          </cell>
        </row>
        <row r="52">
          <cell r="F52" t="str">
            <v>Committed Transfers</v>
          </cell>
          <cell r="I52">
            <v>435173</v>
          </cell>
          <cell r="J52">
            <v>15533</v>
          </cell>
          <cell r="K52">
            <v>19604</v>
          </cell>
          <cell r="L52">
            <v>0</v>
          </cell>
          <cell r="M52">
            <v>-1943</v>
          </cell>
          <cell r="N52">
            <v>0</v>
          </cell>
          <cell r="O52">
            <v>468367</v>
          </cell>
          <cell r="P52">
            <v>0</v>
          </cell>
          <cell r="Q52">
            <v>951282</v>
          </cell>
          <cell r="R52">
            <v>0</v>
          </cell>
          <cell r="S52">
            <v>951282</v>
          </cell>
          <cell r="T52">
            <v>0</v>
          </cell>
          <cell r="U52">
            <v>0</v>
          </cell>
          <cell r="V52">
            <v>0</v>
          </cell>
          <cell r="W52">
            <v>1419649</v>
          </cell>
        </row>
        <row r="53">
          <cell r="E53" t="str">
            <v>Total Direct grants to households</v>
          </cell>
          <cell r="I53">
            <v>887454</v>
          </cell>
          <cell r="J53">
            <v>58219</v>
          </cell>
          <cell r="K53">
            <v>252732</v>
          </cell>
          <cell r="L53">
            <v>37693</v>
          </cell>
          <cell r="M53">
            <v>-1943</v>
          </cell>
          <cell r="N53">
            <v>0</v>
          </cell>
          <cell r="O53">
            <v>1234155</v>
          </cell>
          <cell r="P53">
            <v>0</v>
          </cell>
          <cell r="Q53">
            <v>966238</v>
          </cell>
          <cell r="R53">
            <v>0</v>
          </cell>
          <cell r="S53">
            <v>966238</v>
          </cell>
          <cell r="T53">
            <v>0</v>
          </cell>
          <cell r="U53">
            <v>0</v>
          </cell>
          <cell r="V53">
            <v>0</v>
          </cell>
          <cell r="W53">
            <v>2200393</v>
          </cell>
        </row>
        <row r="54">
          <cell r="E54" t="str">
            <v>Follow-up Costs</v>
          </cell>
        </row>
        <row r="55">
          <cell r="F55" t="str">
            <v>Field staff wage</v>
          </cell>
          <cell r="I55">
            <v>3244</v>
          </cell>
          <cell r="J55">
            <v>526</v>
          </cell>
          <cell r="K55">
            <v>2054</v>
          </cell>
          <cell r="L55">
            <v>204</v>
          </cell>
          <cell r="M55">
            <v>483</v>
          </cell>
          <cell r="N55">
            <v>0</v>
          </cell>
          <cell r="O55">
            <v>6511</v>
          </cell>
          <cell r="P55">
            <v>0</v>
          </cell>
          <cell r="Q55">
            <v>541</v>
          </cell>
          <cell r="R55">
            <v>0</v>
          </cell>
          <cell r="S55">
            <v>541</v>
          </cell>
          <cell r="T55">
            <v>0</v>
          </cell>
          <cell r="U55">
            <v>0</v>
          </cell>
          <cell r="V55">
            <v>0</v>
          </cell>
          <cell r="W55">
            <v>7052</v>
          </cell>
        </row>
        <row r="56">
          <cell r="F56" t="str">
            <v>Field staff allowance</v>
          </cell>
          <cell r="I56">
            <v>469</v>
          </cell>
          <cell r="J56">
            <v>57</v>
          </cell>
          <cell r="K56">
            <v>334</v>
          </cell>
          <cell r="L56">
            <v>48</v>
          </cell>
          <cell r="M56">
            <v>30</v>
          </cell>
          <cell r="N56">
            <v>0</v>
          </cell>
          <cell r="O56">
            <v>938</v>
          </cell>
          <cell r="P56">
            <v>0</v>
          </cell>
          <cell r="Q56">
            <v>268</v>
          </cell>
          <cell r="R56">
            <v>0</v>
          </cell>
          <cell r="S56">
            <v>268</v>
          </cell>
          <cell r="T56">
            <v>0</v>
          </cell>
          <cell r="U56">
            <v>0</v>
          </cell>
          <cell r="V56">
            <v>0</v>
          </cell>
          <cell r="W56">
            <v>1206</v>
          </cell>
        </row>
        <row r="57">
          <cell r="F57" t="str">
            <v>Supplies</v>
          </cell>
          <cell r="I57">
            <v>0</v>
          </cell>
          <cell r="J57">
            <v>0</v>
          </cell>
          <cell r="K57">
            <v>8</v>
          </cell>
          <cell r="L57">
            <v>0</v>
          </cell>
          <cell r="M57">
            <v>0</v>
          </cell>
          <cell r="N57">
            <v>0</v>
          </cell>
          <cell r="O57">
            <v>8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8</v>
          </cell>
        </row>
        <row r="58">
          <cell r="F58" t="str">
            <v>Mobile Money Fees-S&amp;O</v>
          </cell>
          <cell r="I58">
            <v>201</v>
          </cell>
          <cell r="J58">
            <v>23</v>
          </cell>
          <cell r="K58">
            <v>47</v>
          </cell>
          <cell r="L58">
            <v>6</v>
          </cell>
          <cell r="M58">
            <v>231</v>
          </cell>
          <cell r="N58">
            <v>0</v>
          </cell>
          <cell r="O58">
            <v>508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508</v>
          </cell>
        </row>
        <row r="59">
          <cell r="E59" t="str">
            <v>Total Follow-up Costs</v>
          </cell>
          <cell r="I59">
            <v>3914</v>
          </cell>
          <cell r="J59">
            <v>606</v>
          </cell>
          <cell r="K59">
            <v>2443</v>
          </cell>
          <cell r="L59">
            <v>258</v>
          </cell>
          <cell r="M59">
            <v>744</v>
          </cell>
          <cell r="N59">
            <v>0</v>
          </cell>
          <cell r="O59">
            <v>7965</v>
          </cell>
          <cell r="P59">
            <v>0</v>
          </cell>
          <cell r="Q59">
            <v>809</v>
          </cell>
          <cell r="R59">
            <v>0</v>
          </cell>
          <cell r="S59">
            <v>809</v>
          </cell>
          <cell r="T59">
            <v>0</v>
          </cell>
          <cell r="U59">
            <v>0</v>
          </cell>
          <cell r="V59">
            <v>0</v>
          </cell>
          <cell r="W59">
            <v>8774</v>
          </cell>
        </row>
        <row r="60">
          <cell r="E60" t="str">
            <v>Core operations</v>
          </cell>
        </row>
        <row r="61">
          <cell r="F61" t="str">
            <v>Management</v>
          </cell>
        </row>
        <row r="62">
          <cell r="G62" t="str">
            <v>COO time</v>
          </cell>
          <cell r="I62">
            <v>17136</v>
          </cell>
          <cell r="J62">
            <v>1294</v>
          </cell>
          <cell r="K62">
            <v>636</v>
          </cell>
          <cell r="L62">
            <v>484</v>
          </cell>
          <cell r="M62">
            <v>552</v>
          </cell>
          <cell r="N62">
            <v>854</v>
          </cell>
          <cell r="O62">
            <v>20956</v>
          </cell>
          <cell r="P62">
            <v>0</v>
          </cell>
          <cell r="Q62">
            <v>15507</v>
          </cell>
          <cell r="R62">
            <v>18300</v>
          </cell>
          <cell r="S62">
            <v>33807</v>
          </cell>
          <cell r="T62">
            <v>0</v>
          </cell>
          <cell r="U62">
            <v>859</v>
          </cell>
          <cell r="V62">
            <v>0</v>
          </cell>
          <cell r="W62">
            <v>55622</v>
          </cell>
        </row>
        <row r="63">
          <cell r="G63" t="str">
            <v>FD time</v>
          </cell>
          <cell r="I63">
            <v>423</v>
          </cell>
          <cell r="J63">
            <v>354</v>
          </cell>
          <cell r="K63">
            <v>323</v>
          </cell>
          <cell r="L63">
            <v>5495</v>
          </cell>
          <cell r="M63">
            <v>27</v>
          </cell>
          <cell r="N63">
            <v>911</v>
          </cell>
          <cell r="O63">
            <v>7533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519</v>
          </cell>
          <cell r="V63">
            <v>0</v>
          </cell>
          <cell r="W63">
            <v>8052</v>
          </cell>
        </row>
        <row r="64">
          <cell r="G64" t="str">
            <v>SFO time</v>
          </cell>
          <cell r="I64">
            <v>209</v>
          </cell>
          <cell r="J64">
            <v>26</v>
          </cell>
          <cell r="K64">
            <v>169</v>
          </cell>
          <cell r="L64">
            <v>847</v>
          </cell>
          <cell r="M64">
            <v>6</v>
          </cell>
          <cell r="N64">
            <v>67</v>
          </cell>
          <cell r="O64">
            <v>1324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47</v>
          </cell>
          <cell r="V64">
            <v>0</v>
          </cell>
          <cell r="W64">
            <v>1371</v>
          </cell>
        </row>
        <row r="65">
          <cell r="G65" t="str">
            <v>Domestic time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36403</v>
          </cell>
          <cell r="S65">
            <v>36403</v>
          </cell>
          <cell r="T65">
            <v>0</v>
          </cell>
          <cell r="U65">
            <v>22337</v>
          </cell>
          <cell r="V65">
            <v>0</v>
          </cell>
          <cell r="W65">
            <v>58740</v>
          </cell>
        </row>
        <row r="66">
          <cell r="G66" t="str">
            <v>Health insurance</v>
          </cell>
          <cell r="I66">
            <v>1094</v>
          </cell>
          <cell r="J66">
            <v>23</v>
          </cell>
          <cell r="K66">
            <v>0</v>
          </cell>
          <cell r="L66">
            <v>711</v>
          </cell>
          <cell r="M66">
            <v>0</v>
          </cell>
          <cell r="N66">
            <v>0</v>
          </cell>
          <cell r="O66">
            <v>1828</v>
          </cell>
          <cell r="P66">
            <v>0</v>
          </cell>
          <cell r="Q66">
            <v>420</v>
          </cell>
          <cell r="R66">
            <v>2056</v>
          </cell>
          <cell r="S66">
            <v>2476</v>
          </cell>
          <cell r="T66">
            <v>0</v>
          </cell>
          <cell r="U66">
            <v>728</v>
          </cell>
          <cell r="V66">
            <v>0</v>
          </cell>
          <cell r="W66">
            <v>5032</v>
          </cell>
        </row>
        <row r="67">
          <cell r="G67" t="str">
            <v>Disability Insurance</v>
          </cell>
          <cell r="I67">
            <v>21</v>
          </cell>
          <cell r="J67">
            <v>2</v>
          </cell>
          <cell r="K67">
            <v>12</v>
          </cell>
          <cell r="L67">
            <v>0</v>
          </cell>
          <cell r="M67">
            <v>5</v>
          </cell>
          <cell r="N67">
            <v>0</v>
          </cell>
          <cell r="O67">
            <v>40</v>
          </cell>
          <cell r="P67">
            <v>0</v>
          </cell>
          <cell r="Q67">
            <v>26</v>
          </cell>
          <cell r="R67">
            <v>0</v>
          </cell>
          <cell r="S67">
            <v>26</v>
          </cell>
          <cell r="T67">
            <v>0</v>
          </cell>
          <cell r="U67">
            <v>130</v>
          </cell>
          <cell r="V67">
            <v>-34</v>
          </cell>
          <cell r="W67">
            <v>162</v>
          </cell>
        </row>
        <row r="68">
          <cell r="G68" t="str">
            <v>US Payroll Tax Expense</v>
          </cell>
          <cell r="I68">
            <v>77</v>
          </cell>
          <cell r="J68">
            <v>74</v>
          </cell>
          <cell r="K68">
            <v>49</v>
          </cell>
          <cell r="L68">
            <v>67</v>
          </cell>
          <cell r="M68">
            <v>10</v>
          </cell>
          <cell r="N68">
            <v>65</v>
          </cell>
          <cell r="O68">
            <v>342</v>
          </cell>
          <cell r="P68">
            <v>0</v>
          </cell>
          <cell r="Q68">
            <v>1283</v>
          </cell>
          <cell r="R68">
            <v>3911</v>
          </cell>
          <cell r="S68">
            <v>5194</v>
          </cell>
          <cell r="T68">
            <v>0</v>
          </cell>
          <cell r="U68">
            <v>981</v>
          </cell>
          <cell r="V68">
            <v>0</v>
          </cell>
          <cell r="W68">
            <v>6517</v>
          </cell>
        </row>
        <row r="69">
          <cell r="G69" t="str">
            <v>In-country Payroll Tax Expense</v>
          </cell>
          <cell r="I69">
            <v>0</v>
          </cell>
          <cell r="J69">
            <v>0</v>
          </cell>
          <cell r="K69">
            <v>0</v>
          </cell>
          <cell r="L69">
            <v>320</v>
          </cell>
          <cell r="M69">
            <v>0</v>
          </cell>
          <cell r="N69">
            <v>0</v>
          </cell>
          <cell r="O69">
            <v>320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320</v>
          </cell>
        </row>
        <row r="70">
          <cell r="G70" t="str">
            <v>Employee travel - airfare</v>
          </cell>
          <cell r="I70">
            <v>2351</v>
          </cell>
          <cell r="J70">
            <v>222</v>
          </cell>
          <cell r="K70">
            <v>290</v>
          </cell>
          <cell r="L70">
            <v>4408</v>
          </cell>
          <cell r="M70">
            <v>1374</v>
          </cell>
          <cell r="N70">
            <v>0</v>
          </cell>
          <cell r="O70">
            <v>8645</v>
          </cell>
          <cell r="P70">
            <v>0</v>
          </cell>
          <cell r="Q70">
            <v>3478</v>
          </cell>
          <cell r="R70">
            <v>1764</v>
          </cell>
          <cell r="S70">
            <v>5242</v>
          </cell>
          <cell r="T70">
            <v>0</v>
          </cell>
          <cell r="U70">
            <v>353</v>
          </cell>
          <cell r="V70">
            <v>0</v>
          </cell>
          <cell r="W70">
            <v>14240</v>
          </cell>
        </row>
        <row r="71">
          <cell r="G71" t="str">
            <v>Employee travel - per diem</v>
          </cell>
          <cell r="I71">
            <v>3275</v>
          </cell>
          <cell r="J71">
            <v>1247</v>
          </cell>
          <cell r="K71">
            <v>45</v>
          </cell>
          <cell r="L71">
            <v>271</v>
          </cell>
          <cell r="M71">
            <v>1407</v>
          </cell>
          <cell r="N71">
            <v>237</v>
          </cell>
          <cell r="O71">
            <v>6482</v>
          </cell>
          <cell r="P71">
            <v>0</v>
          </cell>
          <cell r="Q71">
            <v>5810</v>
          </cell>
          <cell r="R71">
            <v>4905</v>
          </cell>
          <cell r="S71">
            <v>10715</v>
          </cell>
          <cell r="T71">
            <v>0</v>
          </cell>
          <cell r="U71">
            <v>30</v>
          </cell>
          <cell r="V71">
            <v>0</v>
          </cell>
          <cell r="W71">
            <v>17227</v>
          </cell>
        </row>
        <row r="72">
          <cell r="G72" t="str">
            <v>Employee travel - other</v>
          </cell>
          <cell r="I72">
            <v>360</v>
          </cell>
          <cell r="J72">
            <v>76</v>
          </cell>
          <cell r="K72">
            <v>75</v>
          </cell>
          <cell r="L72">
            <v>1416</v>
          </cell>
          <cell r="M72">
            <v>0</v>
          </cell>
          <cell r="N72">
            <v>59</v>
          </cell>
          <cell r="O72">
            <v>1986</v>
          </cell>
          <cell r="P72">
            <v>0</v>
          </cell>
          <cell r="Q72">
            <v>17</v>
          </cell>
          <cell r="R72">
            <v>197</v>
          </cell>
          <cell r="S72">
            <v>214</v>
          </cell>
          <cell r="T72">
            <v>0</v>
          </cell>
          <cell r="U72">
            <v>310</v>
          </cell>
          <cell r="V72">
            <v>0</v>
          </cell>
          <cell r="W72">
            <v>2510</v>
          </cell>
        </row>
        <row r="73">
          <cell r="F73" t="str">
            <v>Total Management</v>
          </cell>
          <cell r="I73">
            <v>24946</v>
          </cell>
          <cell r="J73">
            <v>3318</v>
          </cell>
          <cell r="K73">
            <v>1599</v>
          </cell>
          <cell r="L73">
            <v>14019</v>
          </cell>
          <cell r="M73">
            <v>3381</v>
          </cell>
          <cell r="N73">
            <v>2193</v>
          </cell>
          <cell r="O73">
            <v>49456</v>
          </cell>
          <cell r="P73">
            <v>0</v>
          </cell>
          <cell r="Q73">
            <v>26541</v>
          </cell>
          <cell r="R73">
            <v>67536</v>
          </cell>
          <cell r="S73">
            <v>94077</v>
          </cell>
          <cell r="T73">
            <v>0</v>
          </cell>
          <cell r="U73">
            <v>26294</v>
          </cell>
          <cell r="V73">
            <v>-34</v>
          </cell>
          <cell r="W73">
            <v>169793</v>
          </cell>
        </row>
        <row r="74">
          <cell r="F74" t="str">
            <v>Infrastructure</v>
          </cell>
        </row>
        <row r="75">
          <cell r="G75" t="str">
            <v>Rent/Lease</v>
          </cell>
          <cell r="I75">
            <v>27</v>
          </cell>
          <cell r="J75">
            <v>29</v>
          </cell>
          <cell r="K75">
            <v>88</v>
          </cell>
          <cell r="L75">
            <v>975</v>
          </cell>
          <cell r="M75">
            <v>3</v>
          </cell>
          <cell r="N75">
            <v>978</v>
          </cell>
          <cell r="O75">
            <v>2100</v>
          </cell>
          <cell r="P75">
            <v>0</v>
          </cell>
          <cell r="Q75">
            <v>254</v>
          </cell>
          <cell r="R75">
            <v>272</v>
          </cell>
          <cell r="S75">
            <v>526</v>
          </cell>
          <cell r="T75">
            <v>0</v>
          </cell>
          <cell r="U75">
            <v>4512</v>
          </cell>
          <cell r="V75">
            <v>0</v>
          </cell>
          <cell r="W75">
            <v>7138</v>
          </cell>
        </row>
        <row r="76">
          <cell r="G76" t="str">
            <v>Office supplies</v>
          </cell>
          <cell r="I76">
            <v>56</v>
          </cell>
          <cell r="J76">
            <v>1</v>
          </cell>
          <cell r="K76">
            <v>1</v>
          </cell>
          <cell r="L76">
            <v>39</v>
          </cell>
          <cell r="M76">
            <v>0</v>
          </cell>
          <cell r="N76">
            <v>1709</v>
          </cell>
          <cell r="O76">
            <v>1806</v>
          </cell>
          <cell r="P76">
            <v>0</v>
          </cell>
          <cell r="Q76">
            <v>32</v>
          </cell>
          <cell r="R76">
            <v>294</v>
          </cell>
          <cell r="S76">
            <v>326</v>
          </cell>
          <cell r="T76">
            <v>0</v>
          </cell>
          <cell r="U76">
            <v>136</v>
          </cell>
          <cell r="V76">
            <v>0</v>
          </cell>
          <cell r="W76">
            <v>2268</v>
          </cell>
        </row>
        <row r="77">
          <cell r="G77" t="str">
            <v>Telecommunications</v>
          </cell>
          <cell r="I77">
            <v>30</v>
          </cell>
          <cell r="J77">
            <v>7</v>
          </cell>
          <cell r="K77">
            <v>22</v>
          </cell>
          <cell r="L77">
            <v>255</v>
          </cell>
          <cell r="M77">
            <v>4</v>
          </cell>
          <cell r="N77">
            <v>54</v>
          </cell>
          <cell r="O77">
            <v>372</v>
          </cell>
          <cell r="P77">
            <v>0</v>
          </cell>
          <cell r="Q77">
            <v>435</v>
          </cell>
          <cell r="R77">
            <v>123</v>
          </cell>
          <cell r="S77">
            <v>558</v>
          </cell>
          <cell r="T77">
            <v>0</v>
          </cell>
          <cell r="U77">
            <v>21</v>
          </cell>
          <cell r="V77">
            <v>0</v>
          </cell>
          <cell r="W77">
            <v>951</v>
          </cell>
        </row>
        <row r="78">
          <cell r="G78" t="str">
            <v>Postage &amp; Delivery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77</v>
          </cell>
          <cell r="O78">
            <v>77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93</v>
          </cell>
          <cell r="V78">
            <v>0</v>
          </cell>
          <cell r="W78">
            <v>170</v>
          </cell>
        </row>
        <row r="79">
          <cell r="G79" t="str">
            <v>Printing and graphics</v>
          </cell>
          <cell r="I79">
            <v>219</v>
          </cell>
          <cell r="J79">
            <v>0</v>
          </cell>
          <cell r="K79">
            <v>0</v>
          </cell>
          <cell r="L79">
            <v>284</v>
          </cell>
          <cell r="M79">
            <v>0</v>
          </cell>
          <cell r="N79">
            <v>0</v>
          </cell>
          <cell r="O79">
            <v>503</v>
          </cell>
          <cell r="P79">
            <v>0</v>
          </cell>
          <cell r="Q79">
            <v>516</v>
          </cell>
          <cell r="R79">
            <v>0</v>
          </cell>
          <cell r="S79">
            <v>516</v>
          </cell>
          <cell r="T79">
            <v>0</v>
          </cell>
          <cell r="U79">
            <v>134</v>
          </cell>
          <cell r="V79">
            <v>30</v>
          </cell>
          <cell r="W79">
            <v>1183</v>
          </cell>
        </row>
        <row r="80">
          <cell r="F80" t="str">
            <v>Total Infrastructure</v>
          </cell>
          <cell r="I80">
            <v>332</v>
          </cell>
          <cell r="J80">
            <v>37</v>
          </cell>
          <cell r="K80">
            <v>111</v>
          </cell>
          <cell r="L80">
            <v>1553</v>
          </cell>
          <cell r="M80">
            <v>7</v>
          </cell>
          <cell r="N80">
            <v>2818</v>
          </cell>
          <cell r="O80">
            <v>4858</v>
          </cell>
          <cell r="P80">
            <v>0</v>
          </cell>
          <cell r="Q80">
            <v>1237</v>
          </cell>
          <cell r="R80">
            <v>689</v>
          </cell>
          <cell r="S80">
            <v>1926</v>
          </cell>
          <cell r="T80">
            <v>0</v>
          </cell>
          <cell r="U80">
            <v>4896</v>
          </cell>
          <cell r="V80">
            <v>30</v>
          </cell>
          <cell r="W80">
            <v>11710</v>
          </cell>
        </row>
        <row r="81">
          <cell r="F81" t="str">
            <v>Accounting</v>
          </cell>
        </row>
        <row r="82">
          <cell r="G82" t="str">
            <v>Accounting Fees</v>
          </cell>
          <cell r="I82">
            <v>2811</v>
          </cell>
          <cell r="J82">
            <v>237</v>
          </cell>
          <cell r="K82">
            <v>788</v>
          </cell>
          <cell r="L82">
            <v>10489</v>
          </cell>
          <cell r="M82">
            <v>162</v>
          </cell>
          <cell r="N82">
            <v>0</v>
          </cell>
          <cell r="O82">
            <v>14487</v>
          </cell>
          <cell r="P82">
            <v>0</v>
          </cell>
          <cell r="Q82">
            <v>9384</v>
          </cell>
          <cell r="R82">
            <v>0</v>
          </cell>
          <cell r="S82">
            <v>9384</v>
          </cell>
          <cell r="T82">
            <v>0</v>
          </cell>
          <cell r="U82">
            <v>189</v>
          </cell>
          <cell r="V82">
            <v>0</v>
          </cell>
          <cell r="W82">
            <v>24060</v>
          </cell>
        </row>
        <row r="83">
          <cell r="G83" t="str">
            <v>Bank Fees</v>
          </cell>
          <cell r="I83">
            <v>0</v>
          </cell>
          <cell r="J83">
            <v>0</v>
          </cell>
          <cell r="K83">
            <v>0</v>
          </cell>
          <cell r="L83">
            <v>52</v>
          </cell>
          <cell r="M83">
            <v>0</v>
          </cell>
          <cell r="N83">
            <v>0</v>
          </cell>
          <cell r="O83">
            <v>52</v>
          </cell>
          <cell r="P83">
            <v>0</v>
          </cell>
          <cell r="Q83">
            <v>201</v>
          </cell>
          <cell r="R83">
            <v>552</v>
          </cell>
          <cell r="S83">
            <v>753</v>
          </cell>
          <cell r="T83">
            <v>0</v>
          </cell>
          <cell r="U83">
            <v>424</v>
          </cell>
          <cell r="V83">
            <v>4</v>
          </cell>
          <cell r="W83">
            <v>1233</v>
          </cell>
        </row>
        <row r="84">
          <cell r="G84" t="str">
            <v>Payroll Processing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458</v>
          </cell>
          <cell r="V84">
            <v>0</v>
          </cell>
          <cell r="W84">
            <v>458</v>
          </cell>
        </row>
        <row r="85">
          <cell r="G85" t="str">
            <v>Mobile Money Fees</v>
          </cell>
          <cell r="I85">
            <v>5</v>
          </cell>
          <cell r="J85">
            <v>2</v>
          </cell>
          <cell r="K85">
            <v>5</v>
          </cell>
          <cell r="L85">
            <v>34</v>
          </cell>
          <cell r="M85">
            <v>0</v>
          </cell>
          <cell r="N85">
            <v>20</v>
          </cell>
          <cell r="O85">
            <v>66</v>
          </cell>
          <cell r="P85">
            <v>0</v>
          </cell>
          <cell r="Q85">
            <v>11</v>
          </cell>
          <cell r="R85">
            <v>0</v>
          </cell>
          <cell r="S85">
            <v>11</v>
          </cell>
          <cell r="T85">
            <v>0</v>
          </cell>
          <cell r="U85">
            <v>0</v>
          </cell>
          <cell r="V85">
            <v>0</v>
          </cell>
          <cell r="W85">
            <v>77</v>
          </cell>
        </row>
        <row r="86">
          <cell r="F86" t="str">
            <v>Total Accounting</v>
          </cell>
          <cell r="I86">
            <v>2816</v>
          </cell>
          <cell r="J86">
            <v>239</v>
          </cell>
          <cell r="K86">
            <v>793</v>
          </cell>
          <cell r="L86">
            <v>10575</v>
          </cell>
          <cell r="M86">
            <v>162</v>
          </cell>
          <cell r="N86">
            <v>20</v>
          </cell>
          <cell r="O86">
            <v>14605</v>
          </cell>
          <cell r="P86">
            <v>0</v>
          </cell>
          <cell r="Q86">
            <v>9596</v>
          </cell>
          <cell r="R86">
            <v>552</v>
          </cell>
          <cell r="S86">
            <v>10148</v>
          </cell>
          <cell r="T86">
            <v>0</v>
          </cell>
          <cell r="U86">
            <v>1071</v>
          </cell>
          <cell r="V86">
            <v>4</v>
          </cell>
          <cell r="W86">
            <v>25828</v>
          </cell>
        </row>
        <row r="87">
          <cell r="F87" t="str">
            <v>Legal and Compliance</v>
          </cell>
        </row>
        <row r="88">
          <cell r="G88" t="str">
            <v>Legal Fees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4500</v>
          </cell>
          <cell r="S88">
            <v>4500</v>
          </cell>
          <cell r="T88">
            <v>0</v>
          </cell>
          <cell r="U88">
            <v>0</v>
          </cell>
          <cell r="V88">
            <v>0</v>
          </cell>
          <cell r="W88">
            <v>4500</v>
          </cell>
        </row>
        <row r="89">
          <cell r="G89" t="str">
            <v>Corporate Insurance</v>
          </cell>
          <cell r="I89">
            <v>625</v>
          </cell>
          <cell r="J89">
            <v>49</v>
          </cell>
          <cell r="K89">
            <v>350</v>
          </cell>
          <cell r="L89">
            <v>1878</v>
          </cell>
          <cell r="M89">
            <v>142</v>
          </cell>
          <cell r="N89">
            <v>0</v>
          </cell>
          <cell r="O89">
            <v>3044</v>
          </cell>
          <cell r="P89">
            <v>0</v>
          </cell>
          <cell r="Q89">
            <v>759</v>
          </cell>
          <cell r="R89">
            <v>0</v>
          </cell>
          <cell r="S89">
            <v>759</v>
          </cell>
          <cell r="T89">
            <v>0</v>
          </cell>
          <cell r="U89">
            <v>0</v>
          </cell>
          <cell r="V89">
            <v>0</v>
          </cell>
          <cell r="W89">
            <v>3803</v>
          </cell>
        </row>
        <row r="90">
          <cell r="G90" t="str">
            <v>Regulatory filings</v>
          </cell>
          <cell r="I90">
            <v>85</v>
          </cell>
          <cell r="J90">
            <v>7</v>
          </cell>
          <cell r="K90">
            <v>48</v>
          </cell>
          <cell r="L90">
            <v>1105</v>
          </cell>
          <cell r="M90">
            <v>19</v>
          </cell>
          <cell r="N90">
            <v>0</v>
          </cell>
          <cell r="O90">
            <v>1264</v>
          </cell>
          <cell r="P90">
            <v>0</v>
          </cell>
          <cell r="Q90">
            <v>91</v>
          </cell>
          <cell r="R90">
            <v>122</v>
          </cell>
          <cell r="S90">
            <v>213</v>
          </cell>
          <cell r="T90">
            <v>0</v>
          </cell>
          <cell r="U90">
            <v>415</v>
          </cell>
          <cell r="V90">
            <v>0</v>
          </cell>
          <cell r="W90">
            <v>1892</v>
          </cell>
        </row>
        <row r="91">
          <cell r="F91" t="str">
            <v>Total Legal and Compliance</v>
          </cell>
          <cell r="I91">
            <v>710</v>
          </cell>
          <cell r="J91">
            <v>56</v>
          </cell>
          <cell r="K91">
            <v>398</v>
          </cell>
          <cell r="L91">
            <v>2983</v>
          </cell>
          <cell r="M91">
            <v>161</v>
          </cell>
          <cell r="N91">
            <v>0</v>
          </cell>
          <cell r="O91">
            <v>4308</v>
          </cell>
          <cell r="P91">
            <v>0</v>
          </cell>
          <cell r="Q91">
            <v>850</v>
          </cell>
          <cell r="R91">
            <v>4622</v>
          </cell>
          <cell r="S91">
            <v>5472</v>
          </cell>
          <cell r="T91">
            <v>0</v>
          </cell>
          <cell r="U91">
            <v>415</v>
          </cell>
          <cell r="V91">
            <v>0</v>
          </cell>
          <cell r="W91">
            <v>10195</v>
          </cell>
        </row>
        <row r="92">
          <cell r="F92" t="str">
            <v>IT</v>
          </cell>
        </row>
        <row r="93">
          <cell r="G93" t="str">
            <v>IT equipment</v>
          </cell>
          <cell r="I93">
            <v>1399</v>
          </cell>
          <cell r="J93">
            <v>0</v>
          </cell>
          <cell r="K93">
            <v>1</v>
          </cell>
          <cell r="L93">
            <v>452</v>
          </cell>
          <cell r="M93">
            <v>0</v>
          </cell>
          <cell r="N93">
            <v>2647</v>
          </cell>
          <cell r="O93">
            <v>4499</v>
          </cell>
          <cell r="P93">
            <v>0</v>
          </cell>
          <cell r="Q93">
            <v>851</v>
          </cell>
          <cell r="R93">
            <v>9343</v>
          </cell>
          <cell r="S93">
            <v>10194</v>
          </cell>
          <cell r="T93">
            <v>0</v>
          </cell>
          <cell r="U93">
            <v>0</v>
          </cell>
          <cell r="V93">
            <v>0</v>
          </cell>
          <cell r="W93">
            <v>14693</v>
          </cell>
        </row>
        <row r="94">
          <cell r="G94" t="str">
            <v>IT supplies</v>
          </cell>
          <cell r="I94">
            <v>0</v>
          </cell>
          <cell r="J94">
            <v>0</v>
          </cell>
          <cell r="K94">
            <v>0</v>
          </cell>
          <cell r="L94">
            <v>27</v>
          </cell>
          <cell r="M94">
            <v>0</v>
          </cell>
          <cell r="N94">
            <v>0</v>
          </cell>
          <cell r="O94">
            <v>27</v>
          </cell>
          <cell r="P94">
            <v>0</v>
          </cell>
          <cell r="Q94">
            <v>0</v>
          </cell>
          <cell r="R94">
            <v>32</v>
          </cell>
          <cell r="S94">
            <v>32</v>
          </cell>
          <cell r="T94">
            <v>0</v>
          </cell>
          <cell r="U94">
            <v>750</v>
          </cell>
          <cell r="V94">
            <v>0</v>
          </cell>
          <cell r="W94">
            <v>809</v>
          </cell>
        </row>
        <row r="95">
          <cell r="G95" t="str">
            <v>Website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196</v>
          </cell>
          <cell r="V95">
            <v>0</v>
          </cell>
          <cell r="W95">
            <v>196</v>
          </cell>
        </row>
        <row r="96">
          <cell r="F96" t="str">
            <v>Total IT</v>
          </cell>
          <cell r="I96">
            <v>1399</v>
          </cell>
          <cell r="J96">
            <v>0</v>
          </cell>
          <cell r="K96">
            <v>1</v>
          </cell>
          <cell r="L96">
            <v>479</v>
          </cell>
          <cell r="M96">
            <v>0</v>
          </cell>
          <cell r="N96">
            <v>2647</v>
          </cell>
          <cell r="O96">
            <v>4526</v>
          </cell>
          <cell r="P96">
            <v>0</v>
          </cell>
          <cell r="Q96">
            <v>851</v>
          </cell>
          <cell r="R96">
            <v>9375</v>
          </cell>
          <cell r="S96">
            <v>10226</v>
          </cell>
          <cell r="T96">
            <v>0</v>
          </cell>
          <cell r="U96">
            <v>946</v>
          </cell>
          <cell r="V96">
            <v>0</v>
          </cell>
          <cell r="W96">
            <v>15698</v>
          </cell>
        </row>
        <row r="97">
          <cell r="F97" t="str">
            <v>Other core ops-campaign</v>
          </cell>
          <cell r="I97">
            <v>43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  <cell r="P97">
            <v>0</v>
          </cell>
          <cell r="Q97">
            <v>600</v>
          </cell>
          <cell r="R97">
            <v>116</v>
          </cell>
          <cell r="S97">
            <v>716</v>
          </cell>
          <cell r="T97">
            <v>0</v>
          </cell>
          <cell r="U97">
            <v>0</v>
          </cell>
          <cell r="V97">
            <v>0</v>
          </cell>
          <cell r="W97">
            <v>759</v>
          </cell>
        </row>
        <row r="98">
          <cell r="E98" t="str">
            <v>Total Core operations</v>
          </cell>
          <cell r="I98">
            <v>30246</v>
          </cell>
          <cell r="J98">
            <v>3650</v>
          </cell>
          <cell r="K98">
            <v>2902</v>
          </cell>
          <cell r="L98">
            <v>29609</v>
          </cell>
          <cell r="M98">
            <v>3711</v>
          </cell>
          <cell r="N98">
            <v>7678</v>
          </cell>
          <cell r="O98">
            <v>77796</v>
          </cell>
          <cell r="P98">
            <v>0</v>
          </cell>
          <cell r="Q98">
            <v>39675</v>
          </cell>
          <cell r="R98">
            <v>82890</v>
          </cell>
          <cell r="S98">
            <v>122565</v>
          </cell>
          <cell r="T98">
            <v>0</v>
          </cell>
          <cell r="U98">
            <v>33622</v>
          </cell>
          <cell r="V98">
            <v>0</v>
          </cell>
          <cell r="W98">
            <v>233983</v>
          </cell>
        </row>
        <row r="99">
          <cell r="E99" t="str">
            <v>Core Operations - general</v>
          </cell>
        </row>
        <row r="100">
          <cell r="F100" t="str">
            <v>Management</v>
          </cell>
        </row>
        <row r="101">
          <cell r="G101" t="str">
            <v>COO time</v>
          </cell>
          <cell r="I101">
            <v>37</v>
          </cell>
          <cell r="J101">
            <v>74</v>
          </cell>
          <cell r="K101">
            <v>36</v>
          </cell>
          <cell r="L101">
            <v>629</v>
          </cell>
          <cell r="M101">
            <v>0</v>
          </cell>
          <cell r="N101">
            <v>0</v>
          </cell>
          <cell r="O101">
            <v>776</v>
          </cell>
          <cell r="P101">
            <v>0</v>
          </cell>
          <cell r="Q101">
            <v>1270</v>
          </cell>
          <cell r="R101">
            <v>0</v>
          </cell>
          <cell r="S101">
            <v>1270</v>
          </cell>
          <cell r="T101">
            <v>0</v>
          </cell>
          <cell r="U101">
            <v>67</v>
          </cell>
          <cell r="V101">
            <v>0</v>
          </cell>
          <cell r="W101">
            <v>2113</v>
          </cell>
        </row>
        <row r="102">
          <cell r="G102" t="str">
            <v>FD time</v>
          </cell>
          <cell r="I102">
            <v>7</v>
          </cell>
          <cell r="J102">
            <v>7</v>
          </cell>
          <cell r="K102">
            <v>4</v>
          </cell>
          <cell r="L102">
            <v>248</v>
          </cell>
          <cell r="M102">
            <v>7</v>
          </cell>
          <cell r="N102">
            <v>228</v>
          </cell>
          <cell r="O102">
            <v>501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501</v>
          </cell>
        </row>
        <row r="103">
          <cell r="F103" t="str">
            <v>Total Management</v>
          </cell>
          <cell r="I103">
            <v>44</v>
          </cell>
          <cell r="J103">
            <v>81</v>
          </cell>
          <cell r="K103">
            <v>40</v>
          </cell>
          <cell r="L103">
            <v>877</v>
          </cell>
          <cell r="M103">
            <v>7</v>
          </cell>
          <cell r="N103">
            <v>228</v>
          </cell>
          <cell r="O103">
            <v>1277</v>
          </cell>
          <cell r="P103">
            <v>0</v>
          </cell>
          <cell r="Q103">
            <v>1270</v>
          </cell>
          <cell r="R103">
            <v>0</v>
          </cell>
          <cell r="S103">
            <v>1270</v>
          </cell>
          <cell r="T103">
            <v>0</v>
          </cell>
          <cell r="U103">
            <v>67</v>
          </cell>
          <cell r="V103">
            <v>0</v>
          </cell>
          <cell r="W103">
            <v>2614</v>
          </cell>
        </row>
        <row r="104">
          <cell r="E104" t="str">
            <v>Total Core Operations - general</v>
          </cell>
          <cell r="I104">
            <v>44</v>
          </cell>
          <cell r="J104">
            <v>81</v>
          </cell>
          <cell r="K104">
            <v>40</v>
          </cell>
          <cell r="L104">
            <v>877</v>
          </cell>
          <cell r="M104">
            <v>7</v>
          </cell>
          <cell r="N104">
            <v>228</v>
          </cell>
          <cell r="O104">
            <v>1277</v>
          </cell>
          <cell r="P104">
            <v>0</v>
          </cell>
          <cell r="Q104">
            <v>1270</v>
          </cell>
          <cell r="R104">
            <v>0</v>
          </cell>
          <cell r="S104">
            <v>1270</v>
          </cell>
          <cell r="T104">
            <v>0</v>
          </cell>
          <cell r="U104">
            <v>67</v>
          </cell>
          <cell r="V104">
            <v>0</v>
          </cell>
          <cell r="W104">
            <v>2614</v>
          </cell>
        </row>
        <row r="105">
          <cell r="E105" t="str">
            <v>Expenses allocated by donor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E106" t="str">
            <v>Reconciliation Discrepancies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D107" t="str">
            <v>Total Expense</v>
          </cell>
          <cell r="I107">
            <v>965054</v>
          </cell>
          <cell r="J107">
            <v>65935</v>
          </cell>
          <cell r="K107">
            <v>269138</v>
          </cell>
          <cell r="L107">
            <v>88611</v>
          </cell>
          <cell r="M107">
            <v>3807</v>
          </cell>
          <cell r="N107">
            <v>7906</v>
          </cell>
          <cell r="O107">
            <v>1400451</v>
          </cell>
          <cell r="P107">
            <v>0</v>
          </cell>
          <cell r="Q107">
            <v>1045345</v>
          </cell>
          <cell r="R107">
            <v>83229</v>
          </cell>
          <cell r="S107">
            <v>1128574</v>
          </cell>
          <cell r="T107">
            <v>0</v>
          </cell>
          <cell r="U107">
            <v>33698</v>
          </cell>
          <cell r="V107">
            <v>0</v>
          </cell>
          <cell r="W107">
            <v>2562723</v>
          </cell>
        </row>
        <row r="108">
          <cell r="B108" t="str">
            <v>Net Ordinary Income</v>
          </cell>
          <cell r="I108">
            <v>27040</v>
          </cell>
          <cell r="J108">
            <v>-1312</v>
          </cell>
          <cell r="K108">
            <v>-9349</v>
          </cell>
          <cell r="L108">
            <v>2141927</v>
          </cell>
          <cell r="M108">
            <v>-3807</v>
          </cell>
          <cell r="N108">
            <v>0</v>
          </cell>
          <cell r="O108">
            <v>2154499</v>
          </cell>
          <cell r="P108">
            <v>574409</v>
          </cell>
          <cell r="Q108">
            <v>164655</v>
          </cell>
          <cell r="R108">
            <v>76817</v>
          </cell>
          <cell r="S108">
            <v>241472</v>
          </cell>
          <cell r="T108">
            <v>30000</v>
          </cell>
          <cell r="U108">
            <v>-33266</v>
          </cell>
          <cell r="V108">
            <v>0</v>
          </cell>
          <cell r="W108">
            <v>2967114</v>
          </cell>
        </row>
        <row r="109">
          <cell r="B109" t="str">
            <v>Other Income/Expense</v>
          </cell>
        </row>
        <row r="110">
          <cell r="C110" t="str">
            <v>Other Income</v>
          </cell>
        </row>
        <row r="111">
          <cell r="D111" t="str">
            <v>Reverse Release Temp Restricted</v>
          </cell>
          <cell r="I111">
            <v>0</v>
          </cell>
          <cell r="J111">
            <v>-64623</v>
          </cell>
          <cell r="K111">
            <v>-52446</v>
          </cell>
          <cell r="L111">
            <v>0</v>
          </cell>
          <cell r="M111">
            <v>0</v>
          </cell>
          <cell r="N111">
            <v>0</v>
          </cell>
          <cell r="O111">
            <v>-117069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-117069</v>
          </cell>
        </row>
        <row r="112">
          <cell r="C112" t="str">
            <v>Total Other Income</v>
          </cell>
          <cell r="I112">
            <v>0</v>
          </cell>
          <cell r="J112">
            <v>-64623</v>
          </cell>
          <cell r="K112">
            <v>-52446</v>
          </cell>
          <cell r="L112">
            <v>0</v>
          </cell>
          <cell r="M112">
            <v>0</v>
          </cell>
          <cell r="N112">
            <v>0</v>
          </cell>
          <cell r="O112">
            <v>-117069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-117069</v>
          </cell>
        </row>
        <row r="113">
          <cell r="C113" t="str">
            <v>Other Expense</v>
          </cell>
        </row>
        <row r="114">
          <cell r="D114" t="str">
            <v>FXU Translation Adj (Gain)/Loss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-27802</v>
          </cell>
          <cell r="W114">
            <v>-27802</v>
          </cell>
        </row>
        <row r="115">
          <cell r="D115" t="str">
            <v>FXR Transaction (Gain) /Loss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-8805</v>
          </cell>
          <cell r="W115">
            <v>-8805</v>
          </cell>
        </row>
        <row r="116">
          <cell r="C116" t="str">
            <v>Total Other Expense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-36607</v>
          </cell>
          <cell r="W116">
            <v>-36607</v>
          </cell>
        </row>
        <row r="117">
          <cell r="B117" t="str">
            <v>Net Other Income</v>
          </cell>
          <cell r="I117">
            <v>0</v>
          </cell>
          <cell r="J117">
            <v>-64623</v>
          </cell>
          <cell r="K117">
            <v>-52446</v>
          </cell>
          <cell r="L117">
            <v>0</v>
          </cell>
          <cell r="M117">
            <v>0</v>
          </cell>
          <cell r="N117">
            <v>0</v>
          </cell>
          <cell r="O117">
            <v>-117069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36607</v>
          </cell>
          <cell r="W117">
            <v>-80462</v>
          </cell>
        </row>
        <row r="118">
          <cell r="A118" t="str">
            <v>Net Income</v>
          </cell>
          <cell r="I118">
            <v>27040</v>
          </cell>
          <cell r="J118">
            <v>-65935</v>
          </cell>
          <cell r="K118">
            <v>-61795</v>
          </cell>
          <cell r="L118">
            <v>2141927</v>
          </cell>
          <cell r="M118">
            <v>-3807</v>
          </cell>
          <cell r="N118">
            <v>0</v>
          </cell>
          <cell r="O118">
            <v>2037430</v>
          </cell>
          <cell r="P118">
            <v>574409</v>
          </cell>
          <cell r="Q118">
            <v>164655</v>
          </cell>
          <cell r="R118">
            <v>76817</v>
          </cell>
          <cell r="S118">
            <v>241472</v>
          </cell>
          <cell r="T118">
            <v>30000</v>
          </cell>
          <cell r="U118">
            <v>-33266</v>
          </cell>
          <cell r="V118">
            <v>36607</v>
          </cell>
          <cell r="W118">
            <v>2886652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90" zoomScaleNormal="90" workbookViewId="0" topLeftCell="A1">
      <selection activeCell="A51" sqref="A51"/>
    </sheetView>
  </sheetViews>
  <sheetFormatPr defaultColWidth="8.8515625" defaultRowHeight="15"/>
  <cols>
    <col min="1" max="1" width="23.421875" style="0" customWidth="1"/>
    <col min="2" max="2" width="14.140625" style="0" customWidth="1"/>
    <col min="3" max="3" width="14.00390625" style="0" customWidth="1"/>
    <col min="4" max="4" width="13.8515625" style="0" customWidth="1"/>
    <col min="5" max="5" width="11.140625" style="0" customWidth="1"/>
    <col min="6" max="6" width="11.8515625" style="0" customWidth="1"/>
    <col min="7" max="7" width="11.140625" style="0" customWidth="1"/>
    <col min="8" max="8" width="12.140625" style="0" customWidth="1"/>
    <col min="9" max="9" width="12.7109375" style="0" customWidth="1"/>
    <col min="10" max="10" width="8.8515625" style="0" customWidth="1"/>
    <col min="11" max="11" width="10.00390625" style="0" bestFit="1" customWidth="1"/>
  </cols>
  <sheetData>
    <row r="1" ht="15">
      <c r="A1" s="18" t="s">
        <v>156</v>
      </c>
    </row>
    <row r="2" ht="15">
      <c r="A2" s="18"/>
    </row>
    <row r="3" ht="15">
      <c r="A3" s="58" t="s">
        <v>150</v>
      </c>
    </row>
    <row r="4" ht="15.75" thickBot="1"/>
    <row r="5" spans="1:9" ht="15.75" thickBot="1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52" t="s">
        <v>146</v>
      </c>
      <c r="G5" s="52" t="s">
        <v>147</v>
      </c>
      <c r="H5" s="52" t="s">
        <v>148</v>
      </c>
      <c r="I5" s="50"/>
    </row>
    <row r="6" spans="1:9" ht="15">
      <c r="A6" s="4" t="s">
        <v>5</v>
      </c>
      <c r="B6" s="5">
        <v>516071.547144082</v>
      </c>
      <c r="C6" s="5"/>
      <c r="D6" s="6">
        <v>516071.547144082</v>
      </c>
      <c r="E6" s="7">
        <v>959.2407939481078</v>
      </c>
      <c r="F6">
        <f aca="true" t="shared" si="0" ref="F6:F11">D6/E6</f>
        <v>538</v>
      </c>
      <c r="G6" s="50">
        <f aca="true" t="shared" si="1" ref="G6:G11">B6/$B$12</f>
        <v>0.9231503205959974</v>
      </c>
      <c r="H6" s="50">
        <f aca="true" t="shared" si="2" ref="H6:H11">D6/$D$12</f>
        <v>0.9199694341270421</v>
      </c>
      <c r="I6" s="50"/>
    </row>
    <row r="7" spans="1:9" ht="15">
      <c r="A7" s="4" t="s">
        <v>29</v>
      </c>
      <c r="B7" s="5">
        <v>18776.324880181</v>
      </c>
      <c r="C7" s="5">
        <v>0</v>
      </c>
      <c r="D7" s="6">
        <v>18776.324880181</v>
      </c>
      <c r="E7" s="7">
        <v>34.90023211929554</v>
      </c>
      <c r="F7">
        <f t="shared" si="0"/>
        <v>538</v>
      </c>
      <c r="G7" s="50">
        <f t="shared" si="1"/>
        <v>0.03358714586897074</v>
      </c>
      <c r="H7" s="50">
        <f t="shared" si="2"/>
        <v>0.03347141509854057</v>
      </c>
      <c r="I7" s="50"/>
    </row>
    <row r="8" spans="1:9" ht="15">
      <c r="A8" s="4" t="s">
        <v>6</v>
      </c>
      <c r="B8" s="5">
        <v>14800.186438956389</v>
      </c>
      <c r="C8" s="5"/>
      <c r="D8" s="6">
        <v>14800.186438956389</v>
      </c>
      <c r="E8" s="7">
        <v>27.50964022110853</v>
      </c>
      <c r="F8">
        <f t="shared" si="0"/>
        <v>538</v>
      </c>
      <c r="G8" s="50">
        <f t="shared" si="1"/>
        <v>0.02647461758279925</v>
      </c>
      <c r="H8" s="50">
        <f t="shared" si="2"/>
        <v>0.026383394354077924</v>
      </c>
      <c r="I8" s="50"/>
    </row>
    <row r="9" spans="1:9" ht="15">
      <c r="A9" s="4" t="s">
        <v>47</v>
      </c>
      <c r="B9" s="5">
        <v>2443</v>
      </c>
      <c r="C9" s="5">
        <v>54.87303799669353</v>
      </c>
      <c r="D9" s="6">
        <v>2497.8730379966937</v>
      </c>
      <c r="E9" s="7">
        <v>4.642886687726197</v>
      </c>
      <c r="F9">
        <f t="shared" si="0"/>
        <v>538</v>
      </c>
      <c r="G9" s="50">
        <f t="shared" si="1"/>
        <v>0.004370045676217791</v>
      </c>
      <c r="H9" s="50">
        <f t="shared" si="2"/>
        <v>0.004452806704814216</v>
      </c>
      <c r="I9" s="50"/>
    </row>
    <row r="10" spans="1:9" ht="15">
      <c r="A10" s="4" t="s">
        <v>144</v>
      </c>
      <c r="B10" s="5">
        <v>6902</v>
      </c>
      <c r="C10" s="5">
        <v>1728.2744704755614</v>
      </c>
      <c r="D10" s="6">
        <v>8630.27447047556</v>
      </c>
      <c r="E10" s="7">
        <v>16.041402361478738</v>
      </c>
      <c r="F10">
        <f t="shared" si="0"/>
        <v>538</v>
      </c>
      <c r="G10" s="50">
        <f t="shared" si="1"/>
        <v>0.012346318156878918</v>
      </c>
      <c r="H10" s="50">
        <f t="shared" si="2"/>
        <v>0.01538466665116844</v>
      </c>
      <c r="I10" s="50"/>
    </row>
    <row r="11" spans="1:9" ht="15.75" thickBot="1">
      <c r="A11" s="4" t="s">
        <v>109</v>
      </c>
      <c r="B11" s="5">
        <v>40</v>
      </c>
      <c r="C11" s="5">
        <v>149.76528775740695</v>
      </c>
      <c r="D11" s="6">
        <v>189.76528775740695</v>
      </c>
      <c r="E11" s="7">
        <v>0.35272358319220626</v>
      </c>
      <c r="F11">
        <f t="shared" si="0"/>
        <v>538</v>
      </c>
      <c r="G11" s="50">
        <f t="shared" si="1"/>
        <v>7.155211913578046E-05</v>
      </c>
      <c r="H11" s="50">
        <f t="shared" si="2"/>
        <v>0.00033828306435657165</v>
      </c>
      <c r="I11" s="50"/>
    </row>
    <row r="12" spans="1:9" ht="16.5" thickBot="1" thickTop="1">
      <c r="A12" s="8" t="s">
        <v>7</v>
      </c>
      <c r="B12" s="9">
        <f>SUM(B6:B11)</f>
        <v>559033.0584632194</v>
      </c>
      <c r="C12" s="9">
        <f>SUM(C6:C11)</f>
        <v>1932.9127962296618</v>
      </c>
      <c r="D12" s="9">
        <f>SUM(D6:D11)</f>
        <v>560965.9712594491</v>
      </c>
      <c r="E12" s="10"/>
      <c r="I12" s="50"/>
    </row>
    <row r="13" spans="1:9" ht="15.75" thickBot="1">
      <c r="A13" s="11"/>
      <c r="B13" s="11"/>
      <c r="C13" s="11"/>
      <c r="D13" s="11"/>
      <c r="E13" s="11"/>
      <c r="I13" s="50"/>
    </row>
    <row r="14" spans="1:9" ht="15.75" thickBot="1">
      <c r="A14" s="1" t="s">
        <v>8</v>
      </c>
      <c r="B14" s="2" t="s">
        <v>1</v>
      </c>
      <c r="C14" s="2" t="s">
        <v>2</v>
      </c>
      <c r="D14" s="2" t="s">
        <v>3</v>
      </c>
      <c r="E14" s="3" t="s">
        <v>4</v>
      </c>
      <c r="F14" s="49" t="s">
        <v>141</v>
      </c>
      <c r="G14" s="49" t="s">
        <v>142</v>
      </c>
      <c r="H14" s="49" t="s">
        <v>143</v>
      </c>
      <c r="I14" s="50"/>
    </row>
    <row r="15" spans="1:9" ht="15">
      <c r="A15" s="4" t="s">
        <v>5</v>
      </c>
      <c r="B15" s="5">
        <v>189636.6062500158</v>
      </c>
      <c r="C15" s="5"/>
      <c r="D15" s="6">
        <v>189636.6062500158</v>
      </c>
      <c r="E15" s="7">
        <v>952.9477701005818</v>
      </c>
      <c r="F15">
        <f aca="true" t="shared" si="3" ref="F15:F20">D15/E15</f>
        <v>199</v>
      </c>
      <c r="G15" s="50">
        <f aca="true" t="shared" si="4" ref="G15:G20">B15/$B$21</f>
        <v>0.9199367175826298</v>
      </c>
      <c r="H15" s="50">
        <f aca="true" t="shared" si="5" ref="H15:H20">D15/$D$21</f>
        <v>0.9198421188248745</v>
      </c>
      <c r="I15" s="50"/>
    </row>
    <row r="16" spans="1:9" ht="15">
      <c r="A16" s="4" t="s">
        <v>29</v>
      </c>
      <c r="B16" s="5">
        <v>4530.26846830023</v>
      </c>
      <c r="C16" s="5">
        <v>0</v>
      </c>
      <c r="D16" s="6">
        <v>4530.26846830023</v>
      </c>
      <c r="E16" s="7">
        <v>22.765168182413216</v>
      </c>
      <c r="F16">
        <f t="shared" si="3"/>
        <v>199</v>
      </c>
      <c r="G16" s="50">
        <f t="shared" si="4"/>
        <v>0.02197656025863337</v>
      </c>
      <c r="H16" s="50">
        <f t="shared" si="5"/>
        <v>0.021974300369164382</v>
      </c>
      <c r="I16" s="50"/>
    </row>
    <row r="17" spans="1:9" ht="15">
      <c r="A17" s="4" t="s">
        <v>6</v>
      </c>
      <c r="B17" s="51">
        <v>5486.05065787151</v>
      </c>
      <c r="C17" s="5"/>
      <c r="D17" s="6">
        <v>5486.05065787151</v>
      </c>
      <c r="E17" s="7">
        <v>27.568093758148294</v>
      </c>
      <c r="F17">
        <f t="shared" si="3"/>
        <v>199</v>
      </c>
      <c r="G17" s="50">
        <f t="shared" si="4"/>
        <v>0.026613107745878172</v>
      </c>
      <c r="H17" s="50">
        <f t="shared" si="5"/>
        <v>0.026610371071838917</v>
      </c>
      <c r="I17" s="50"/>
    </row>
    <row r="18" spans="1:9" ht="15">
      <c r="A18" s="4" t="s">
        <v>47</v>
      </c>
      <c r="B18" s="5">
        <v>744</v>
      </c>
      <c r="C18" s="5">
        <v>0</v>
      </c>
      <c r="D18" s="6">
        <v>744</v>
      </c>
      <c r="E18" s="7">
        <v>3.7386934673366836</v>
      </c>
      <c r="F18">
        <f t="shared" si="3"/>
        <v>199</v>
      </c>
      <c r="G18" s="50">
        <f t="shared" si="4"/>
        <v>0.003609181430821032</v>
      </c>
      <c r="H18" s="50">
        <f t="shared" si="5"/>
        <v>0.003608810292161879</v>
      </c>
      <c r="I18" s="50"/>
    </row>
    <row r="19" spans="1:9" ht="15">
      <c r="A19" s="4" t="s">
        <v>144</v>
      </c>
      <c r="B19" s="5">
        <v>5737</v>
      </c>
      <c r="C19" s="5">
        <v>15.807347076130783</v>
      </c>
      <c r="D19" s="6">
        <v>5752.807347076131</v>
      </c>
      <c r="E19" s="7">
        <v>28.908579633548396</v>
      </c>
      <c r="F19">
        <f t="shared" si="3"/>
        <v>199</v>
      </c>
      <c r="G19" s="50">
        <f t="shared" si="4"/>
        <v>0.02783047562986594</v>
      </c>
      <c r="H19" s="50">
        <f t="shared" si="5"/>
        <v>0.02790428812224841</v>
      </c>
      <c r="I19" s="50"/>
    </row>
    <row r="20" spans="1:9" ht="15.75" thickBot="1">
      <c r="A20" s="4" t="s">
        <v>109</v>
      </c>
      <c r="B20" s="5">
        <v>7</v>
      </c>
      <c r="C20" s="5">
        <v>5.392677432455727</v>
      </c>
      <c r="D20" s="6">
        <v>12.392677432455727</v>
      </c>
      <c r="E20" s="7">
        <v>0.06227476096711421</v>
      </c>
      <c r="F20">
        <f t="shared" si="3"/>
        <v>199</v>
      </c>
      <c r="G20" s="50">
        <f t="shared" si="4"/>
        <v>3.395735217170326E-05</v>
      </c>
      <c r="H20" s="50">
        <f t="shared" si="5"/>
        <v>6.011131971194688E-05</v>
      </c>
      <c r="I20" s="50"/>
    </row>
    <row r="21" spans="1:9" ht="16.5" thickBot="1" thickTop="1">
      <c r="A21" s="8" t="s">
        <v>7</v>
      </c>
      <c r="B21" s="9">
        <f>SUM(B15:B20)</f>
        <v>206140.92537618752</v>
      </c>
      <c r="C21" s="9">
        <f>SUM(C15:C20)</f>
        <v>21.20002450858651</v>
      </c>
      <c r="D21" s="9">
        <f>SUM(D15:D20)</f>
        <v>206162.1254006961</v>
      </c>
      <c r="E21" s="10"/>
      <c r="I21" s="50"/>
    </row>
    <row r="22" spans="1:9" ht="15.75" thickBot="1">
      <c r="A22" s="11"/>
      <c r="B22" s="11"/>
      <c r="C22" s="11"/>
      <c r="D22" s="11"/>
      <c r="E22" s="11"/>
      <c r="I22" s="50"/>
    </row>
    <row r="23" spans="1:9" ht="15.75" thickBot="1">
      <c r="A23" s="1" t="s">
        <v>9</v>
      </c>
      <c r="B23" s="2" t="s">
        <v>1</v>
      </c>
      <c r="C23" s="2" t="s">
        <v>2</v>
      </c>
      <c r="D23" s="2" t="s">
        <v>3</v>
      </c>
      <c r="E23" s="3" t="s">
        <v>4</v>
      </c>
      <c r="F23" s="49" t="s">
        <v>141</v>
      </c>
      <c r="G23" s="49" t="s">
        <v>142</v>
      </c>
      <c r="H23" s="49" t="s">
        <v>143</v>
      </c>
      <c r="I23" s="50"/>
    </row>
    <row r="24" spans="1:9" ht="15">
      <c r="A24" s="4" t="s">
        <v>5</v>
      </c>
      <c r="B24" s="5">
        <v>66175.57849610178</v>
      </c>
      <c r="C24" s="5"/>
      <c r="D24" s="6">
        <v>66175.57849610178</v>
      </c>
      <c r="E24" s="7">
        <v>859.4230973519711</v>
      </c>
      <c r="F24">
        <f aca="true" t="shared" si="6" ref="F24:F29">D24/E24</f>
        <v>77</v>
      </c>
      <c r="G24" s="50">
        <f aca="true" t="shared" si="7" ref="G24:G29">B24/$B$30</f>
        <v>0.8045141477079999</v>
      </c>
      <c r="H24" s="50">
        <f aca="true" t="shared" si="8" ref="H24:H29">D24/$D$30</f>
        <v>0.7875119231666119</v>
      </c>
      <c r="I24" s="50"/>
    </row>
    <row r="25" spans="1:9" ht="15">
      <c r="A25" s="4" t="s">
        <v>29</v>
      </c>
      <c r="B25" s="5">
        <v>6397.40665151878</v>
      </c>
      <c r="C25" s="5">
        <v>0</v>
      </c>
      <c r="D25" s="6">
        <v>6397.40665151878</v>
      </c>
      <c r="E25" s="7">
        <v>83.08320326647765</v>
      </c>
      <c r="F25">
        <f t="shared" si="6"/>
        <v>77</v>
      </c>
      <c r="G25" s="50">
        <f t="shared" si="7"/>
        <v>0.07777497797153832</v>
      </c>
      <c r="H25" s="50">
        <f t="shared" si="8"/>
        <v>0.07613131807700338</v>
      </c>
      <c r="I25" s="50"/>
    </row>
    <row r="26" spans="1:9" ht="15">
      <c r="A26" s="4" t="s">
        <v>6</v>
      </c>
      <c r="B26" s="5">
        <v>3318.347073237219</v>
      </c>
      <c r="C26" s="5"/>
      <c r="D26" s="6">
        <v>3318.347073237219</v>
      </c>
      <c r="E26" s="7">
        <v>43.095416535548296</v>
      </c>
      <c r="F26">
        <f t="shared" si="6"/>
        <v>77</v>
      </c>
      <c r="G26" s="50">
        <f t="shared" si="7"/>
        <v>0.04034202991639944</v>
      </c>
      <c r="H26" s="50">
        <f t="shared" si="8"/>
        <v>0.03948946038353528</v>
      </c>
      <c r="I26" s="50"/>
    </row>
    <row r="27" spans="1:9" ht="15">
      <c r="A27" s="4" t="s">
        <v>47</v>
      </c>
      <c r="B27" s="5">
        <v>606</v>
      </c>
      <c r="C27" s="5">
        <v>39.271459694989105</v>
      </c>
      <c r="D27" s="6">
        <v>645.2714596949891</v>
      </c>
      <c r="E27" s="7">
        <v>8.38014882720765</v>
      </c>
      <c r="F27">
        <f t="shared" si="6"/>
        <v>77</v>
      </c>
      <c r="G27" s="50">
        <f t="shared" si="7"/>
        <v>0.0073673035369047415</v>
      </c>
      <c r="H27" s="50">
        <f t="shared" si="8"/>
        <v>0.007678950146523645</v>
      </c>
      <c r="I27" s="50"/>
    </row>
    <row r="28" spans="1:9" ht="15">
      <c r="A28" s="4" t="s">
        <v>144</v>
      </c>
      <c r="B28" s="5">
        <v>5677</v>
      </c>
      <c r="C28" s="5">
        <v>1471.6292758580282</v>
      </c>
      <c r="D28" s="6">
        <v>7148.629275858028</v>
      </c>
      <c r="E28" s="7">
        <v>92.83934124490946</v>
      </c>
      <c r="F28">
        <f t="shared" si="6"/>
        <v>77</v>
      </c>
      <c r="G28" s="50">
        <f t="shared" si="7"/>
        <v>0.06901680227559112</v>
      </c>
      <c r="H28" s="50">
        <f t="shared" si="8"/>
        <v>0.08507112316921757</v>
      </c>
      <c r="I28" s="50"/>
    </row>
    <row r="29" spans="1:9" ht="15.75" thickBot="1">
      <c r="A29" s="4" t="s">
        <v>109</v>
      </c>
      <c r="B29" s="5">
        <v>81</v>
      </c>
      <c r="C29" s="5">
        <v>264.9753966101421</v>
      </c>
      <c r="D29" s="6">
        <v>345.9753966101421</v>
      </c>
      <c r="E29" s="7">
        <v>4.493186968962885</v>
      </c>
      <c r="F29">
        <f t="shared" si="6"/>
        <v>77</v>
      </c>
      <c r="G29" s="50">
        <f t="shared" si="7"/>
        <v>0.0009847385915664753</v>
      </c>
      <c r="H29" s="50">
        <f t="shared" si="8"/>
        <v>0.004117225057108253</v>
      </c>
      <c r="I29" s="50"/>
    </row>
    <row r="30" spans="1:9" ht="16.5" thickBot="1" thickTop="1">
      <c r="A30" s="8" t="s">
        <v>7</v>
      </c>
      <c r="B30" s="9">
        <f>SUM(B24:B29)</f>
        <v>82255.33222085777</v>
      </c>
      <c r="C30" s="9">
        <f>SUM(C24:C29)</f>
        <v>1775.8761321631594</v>
      </c>
      <c r="D30" s="9">
        <f>SUM(D24:D29)</f>
        <v>84031.20835302093</v>
      </c>
      <c r="E30" s="10"/>
      <c r="I30" s="50"/>
    </row>
    <row r="31" spans="1:9" ht="15.75" thickBot="1">
      <c r="A31" s="11"/>
      <c r="B31" s="11"/>
      <c r="C31" s="11"/>
      <c r="D31" s="11"/>
      <c r="E31" s="11"/>
      <c r="I31" s="50"/>
    </row>
    <row r="32" spans="1:9" ht="15.75" thickBot="1">
      <c r="A32" s="1" t="s">
        <v>10</v>
      </c>
      <c r="B32" s="2" t="s">
        <v>1</v>
      </c>
      <c r="C32" s="2" t="s">
        <v>2</v>
      </c>
      <c r="D32" s="2" t="s">
        <v>3</v>
      </c>
      <c r="E32" s="3" t="s">
        <v>4</v>
      </c>
      <c r="F32" s="49" t="s">
        <v>141</v>
      </c>
      <c r="G32" s="49" t="s">
        <v>142</v>
      </c>
      <c r="H32" s="49" t="s">
        <v>143</v>
      </c>
      <c r="I32" s="50"/>
    </row>
    <row r="33" spans="1:9" ht="15">
      <c r="A33" s="4" t="s">
        <v>5</v>
      </c>
      <c r="B33" s="5">
        <v>887454</v>
      </c>
      <c r="C33" s="5"/>
      <c r="D33" s="6">
        <v>887454</v>
      </c>
      <c r="E33" s="7">
        <v>1030.7247386759582</v>
      </c>
      <c r="F33">
        <f aca="true" t="shared" si="9" ref="F33:F38">D33/E33</f>
        <v>861</v>
      </c>
      <c r="G33" s="50">
        <f aca="true" t="shared" si="10" ref="G33:G38">B33/$B$39</f>
        <v>0.9195080506455022</v>
      </c>
      <c r="H33" s="50">
        <f aca="true" t="shared" si="11" ref="H33:H38">D33/$D$39</f>
        <v>0.9009199573616663</v>
      </c>
      <c r="I33" s="50"/>
    </row>
    <row r="34" spans="1:9" ht="15">
      <c r="A34" s="4" t="s">
        <v>29</v>
      </c>
      <c r="B34" s="5">
        <v>19658</v>
      </c>
      <c r="C34" s="5">
        <v>0</v>
      </c>
      <c r="D34" s="6">
        <v>19658</v>
      </c>
      <c r="E34" s="7">
        <v>22.831591173054587</v>
      </c>
      <c r="F34">
        <f t="shared" si="9"/>
        <v>861</v>
      </c>
      <c r="G34" s="50">
        <f t="shared" si="10"/>
        <v>0.020368029508672315</v>
      </c>
      <c r="H34" s="50">
        <f t="shared" si="11"/>
        <v>0.019956284519327915</v>
      </c>
      <c r="I34" s="50"/>
    </row>
    <row r="35" spans="1:9" ht="15">
      <c r="A35" s="4" t="s">
        <v>6</v>
      </c>
      <c r="B35" s="5">
        <v>23738</v>
      </c>
      <c r="C35" s="5"/>
      <c r="D35" s="6">
        <v>23738</v>
      </c>
      <c r="E35" s="7">
        <v>27.57026713124274</v>
      </c>
      <c r="F35">
        <f t="shared" si="9"/>
        <v>861</v>
      </c>
      <c r="G35" s="50">
        <f t="shared" si="10"/>
        <v>0.024595395486665148</v>
      </c>
      <c r="H35" s="50">
        <f t="shared" si="11"/>
        <v>0.024098193199705263</v>
      </c>
      <c r="I35" s="50"/>
    </row>
    <row r="36" spans="1:9" ht="15">
      <c r="A36" s="4" t="s">
        <v>47</v>
      </c>
      <c r="B36" s="5">
        <v>3914</v>
      </c>
      <c r="C36" s="5">
        <v>3230.8823529411766</v>
      </c>
      <c r="D36" s="6">
        <v>7144.882352941177</v>
      </c>
      <c r="E36" s="7">
        <v>8.298353487736557</v>
      </c>
      <c r="F36">
        <f t="shared" si="9"/>
        <v>861.0000000000001</v>
      </c>
      <c r="G36" s="50">
        <f t="shared" si="10"/>
        <v>0.004055370205358808</v>
      </c>
      <c r="H36" s="50">
        <f t="shared" si="11"/>
        <v>0.007253296626941663</v>
      </c>
      <c r="I36" s="50"/>
    </row>
    <row r="37" spans="1:9" ht="15">
      <c r="A37" s="4" t="s">
        <v>144</v>
      </c>
      <c r="B37" s="5">
        <v>30332</v>
      </c>
      <c r="C37" s="5">
        <v>13357.705249253171</v>
      </c>
      <c r="D37" s="6">
        <v>43689.70524925317</v>
      </c>
      <c r="E37" s="7">
        <v>50.742979383569306</v>
      </c>
      <c r="F37">
        <f t="shared" si="9"/>
        <v>861</v>
      </c>
      <c r="G37" s="50">
        <f t="shared" si="10"/>
        <v>0.03142756491286238</v>
      </c>
      <c r="H37" s="50">
        <f t="shared" si="11"/>
        <v>0.04435263956250232</v>
      </c>
      <c r="I37" s="50"/>
    </row>
    <row r="38" spans="1:9" ht="15.75" thickBot="1">
      <c r="A38" s="4" t="s">
        <v>109</v>
      </c>
      <c r="B38" s="5">
        <v>44</v>
      </c>
      <c r="C38" s="5">
        <v>3324.5158931470137</v>
      </c>
      <c r="D38" s="6">
        <v>3368.5158931470137</v>
      </c>
      <c r="E38" s="7">
        <v>3.9123297249094238</v>
      </c>
      <c r="F38">
        <f t="shared" si="9"/>
        <v>861</v>
      </c>
      <c r="G38" s="50">
        <f t="shared" si="10"/>
        <v>4.5589240939138365E-05</v>
      </c>
      <c r="H38" s="50">
        <f t="shared" si="11"/>
        <v>0.0034196287298565364</v>
      </c>
      <c r="I38" s="50"/>
    </row>
    <row r="39" spans="1:9" ht="16.5" thickBot="1" thickTop="1">
      <c r="A39" s="8" t="s">
        <v>7</v>
      </c>
      <c r="B39" s="9">
        <f>SUM(B33:B38)</f>
        <v>965140</v>
      </c>
      <c r="C39" s="9">
        <f>SUM(C33:C38)</f>
        <v>19913.103495341362</v>
      </c>
      <c r="D39" s="9">
        <f>SUM(D33:D38)</f>
        <v>985053.1034953414</v>
      </c>
      <c r="E39" s="10"/>
      <c r="I39" s="50"/>
    </row>
    <row r="40" spans="1:9" ht="15.75" thickBot="1">
      <c r="A40" s="11"/>
      <c r="B40" s="11"/>
      <c r="C40" s="11"/>
      <c r="D40" s="11"/>
      <c r="E40" s="11"/>
      <c r="I40" s="50"/>
    </row>
    <row r="41" spans="1:9" ht="15.75" thickBot="1">
      <c r="A41" s="1" t="s">
        <v>11</v>
      </c>
      <c r="B41" s="2" t="s">
        <v>1</v>
      </c>
      <c r="C41" s="2" t="s">
        <v>2</v>
      </c>
      <c r="D41" s="2" t="s">
        <v>3</v>
      </c>
      <c r="E41" s="3" t="s">
        <v>4</v>
      </c>
      <c r="F41" s="49" t="s">
        <v>141</v>
      </c>
      <c r="G41" s="49" t="s">
        <v>142</v>
      </c>
      <c r="H41" s="49" t="s">
        <v>143</v>
      </c>
      <c r="I41" s="50"/>
    </row>
    <row r="42" spans="1:9" ht="15">
      <c r="A42" s="4" t="s">
        <v>5</v>
      </c>
      <c r="B42" s="5">
        <v>37693</v>
      </c>
      <c r="C42" s="5">
        <v>2001412.41176471</v>
      </c>
      <c r="D42" s="6">
        <v>2039105.41176471</v>
      </c>
      <c r="E42" s="7">
        <v>1001.0335845678478</v>
      </c>
      <c r="F42">
        <f aca="true" t="shared" si="12" ref="F42:F47">D42/E42</f>
        <v>2037.000000000004</v>
      </c>
      <c r="G42" s="50">
        <f aca="true" t="shared" si="13" ref="G42:G47">B42/$B$48</f>
        <v>0.42734374114259155</v>
      </c>
      <c r="H42" s="50">
        <f aca="true" t="shared" si="14" ref="H42:H47">D42/$D$48</f>
        <v>0.9034423797093479</v>
      </c>
      <c r="I42" s="50"/>
    </row>
    <row r="43" spans="1:9" ht="15">
      <c r="A43" s="4" t="s">
        <v>29</v>
      </c>
      <c r="B43" s="5">
        <v>19937</v>
      </c>
      <c r="C43" s="5">
        <v>11766.40956862745</v>
      </c>
      <c r="D43" s="6">
        <v>31703.409568627452</v>
      </c>
      <c r="E43" s="7">
        <v>15.5637749477798</v>
      </c>
      <c r="F43">
        <f t="shared" si="12"/>
        <v>2037</v>
      </c>
      <c r="G43" s="50">
        <f t="shared" si="13"/>
        <v>0.22603539562146413</v>
      </c>
      <c r="H43" s="50">
        <f t="shared" si="14"/>
        <v>0.014046455676262944</v>
      </c>
      <c r="I43" s="50"/>
    </row>
    <row r="44" spans="1:9" ht="15">
      <c r="A44" s="4" t="s">
        <v>6</v>
      </c>
      <c r="B44" s="5">
        <v>0</v>
      </c>
      <c r="C44" s="5">
        <v>62043.78476470588</v>
      </c>
      <c r="D44" s="6">
        <v>62043.78476470588</v>
      </c>
      <c r="E44" s="7">
        <v>30.458411764705883</v>
      </c>
      <c r="F44">
        <f t="shared" si="12"/>
        <v>2037</v>
      </c>
      <c r="G44" s="50">
        <f t="shared" si="13"/>
        <v>0</v>
      </c>
      <c r="H44" s="50">
        <f t="shared" si="14"/>
        <v>0.027489007792633115</v>
      </c>
      <c r="I44" s="50"/>
    </row>
    <row r="45" spans="1:9" ht="15">
      <c r="A45" s="4" t="s">
        <v>47</v>
      </c>
      <c r="B45" s="5">
        <v>258</v>
      </c>
      <c r="C45" s="5">
        <v>22568.725490196077</v>
      </c>
      <c r="D45" s="6">
        <v>22826.725490196077</v>
      </c>
      <c r="E45" s="7">
        <v>11.206050805201805</v>
      </c>
      <c r="F45">
        <f t="shared" si="12"/>
        <v>2037</v>
      </c>
      <c r="G45" s="50">
        <f t="shared" si="13"/>
        <v>0.002925070575830754</v>
      </c>
      <c r="H45" s="50">
        <f t="shared" si="14"/>
        <v>0.01011356797880658</v>
      </c>
      <c r="I45" s="50"/>
    </row>
    <row r="46" spans="1:9" ht="15">
      <c r="A46" s="4" t="s">
        <v>144</v>
      </c>
      <c r="B46" s="5">
        <v>29438</v>
      </c>
      <c r="C46" s="5">
        <v>55894.94756728128</v>
      </c>
      <c r="D46" s="6">
        <v>85332.94756728128</v>
      </c>
      <c r="E46" s="7">
        <v>41.89148137814496</v>
      </c>
      <c r="F46">
        <f t="shared" si="12"/>
        <v>2037</v>
      </c>
      <c r="G46" s="50">
        <f t="shared" si="13"/>
        <v>0.33375282019885943</v>
      </c>
      <c r="H46" s="50">
        <f t="shared" si="14"/>
        <v>0.03780746241611826</v>
      </c>
      <c r="I46" s="50"/>
    </row>
    <row r="47" spans="1:9" ht="15.75" thickBot="1">
      <c r="A47" s="4" t="s">
        <v>109</v>
      </c>
      <c r="B47" s="5">
        <v>877</v>
      </c>
      <c r="C47" s="5">
        <v>15150.524999696394</v>
      </c>
      <c r="D47" s="6">
        <v>16027.524999696394</v>
      </c>
      <c r="E47" s="7">
        <v>7.868200785319781</v>
      </c>
      <c r="F47">
        <f t="shared" si="12"/>
        <v>2037</v>
      </c>
      <c r="G47" s="50">
        <f t="shared" si="13"/>
        <v>0.009942972461254153</v>
      </c>
      <c r="H47" s="50">
        <f t="shared" si="14"/>
        <v>0.007101126426831141</v>
      </c>
      <c r="I47" s="50"/>
    </row>
    <row r="48" spans="1:9" ht="16.5" thickBot="1" thickTop="1">
      <c r="A48" s="8" t="s">
        <v>7</v>
      </c>
      <c r="B48" s="9">
        <f>SUM(B42:B47)</f>
        <v>88203</v>
      </c>
      <c r="C48" s="9">
        <f>SUM(C42:C47)</f>
        <v>2168836.804155217</v>
      </c>
      <c r="D48" s="9">
        <f>SUM(D42:D47)</f>
        <v>2257039.804155217</v>
      </c>
      <c r="E48" s="10"/>
      <c r="I48" s="50"/>
    </row>
    <row r="49" spans="1:9" ht="15.75" thickBot="1">
      <c r="A49" s="11"/>
      <c r="B49" s="11"/>
      <c r="C49" s="11"/>
      <c r="D49" s="11"/>
      <c r="E49" s="11"/>
      <c r="I49" s="50"/>
    </row>
    <row r="50" spans="1:9" ht="15.75" thickBot="1">
      <c r="A50" s="1" t="s">
        <v>159</v>
      </c>
      <c r="B50" s="2" t="s">
        <v>1</v>
      </c>
      <c r="C50" s="2" t="s">
        <v>2</v>
      </c>
      <c r="D50" s="2" t="s">
        <v>3</v>
      </c>
      <c r="E50" s="3" t="s">
        <v>4</v>
      </c>
      <c r="F50" s="49" t="s">
        <v>141</v>
      </c>
      <c r="G50" s="49" t="s">
        <v>142</v>
      </c>
      <c r="H50" s="49" t="s">
        <v>143</v>
      </c>
      <c r="I50" s="50"/>
    </row>
    <row r="51" spans="1:9" ht="15">
      <c r="A51" s="4" t="s">
        <v>5</v>
      </c>
      <c r="B51" s="5">
        <v>966238</v>
      </c>
      <c r="C51" s="5"/>
      <c r="D51" s="6">
        <v>966238</v>
      </c>
      <c r="E51" s="7">
        <v>1006.4979166666667</v>
      </c>
      <c r="F51">
        <f aca="true" t="shared" si="15" ref="F51:F56">D51/E51</f>
        <v>960</v>
      </c>
      <c r="G51" s="50">
        <f aca="true" t="shared" si="16" ref="G51:G56">B51/$B$57</f>
        <v>0.9253034985285935</v>
      </c>
      <c r="H51" s="50">
        <f aca="true" t="shared" si="17" ref="H51:H56">D51/$D$57</f>
        <v>0.8756948091066693</v>
      </c>
      <c r="I51" s="50"/>
    </row>
    <row r="52" spans="1:9" ht="15">
      <c r="A52" s="4" t="s">
        <v>29</v>
      </c>
      <c r="B52" s="5">
        <v>15644</v>
      </c>
      <c r="C52" s="5">
        <v>0</v>
      </c>
      <c r="D52" s="6">
        <v>15644</v>
      </c>
      <c r="E52" s="7">
        <v>16.295833333333334</v>
      </c>
      <c r="F52">
        <f t="shared" si="15"/>
        <v>960</v>
      </c>
      <c r="G52" s="50">
        <f t="shared" si="16"/>
        <v>0.014981244715050865</v>
      </c>
      <c r="H52" s="50">
        <f t="shared" si="17"/>
        <v>0.014178048879949593</v>
      </c>
      <c r="I52" s="50"/>
    </row>
    <row r="53" spans="1:9" ht="15">
      <c r="A53" s="4" t="s">
        <v>6</v>
      </c>
      <c r="B53" s="5">
        <v>20577</v>
      </c>
      <c r="C53" s="5"/>
      <c r="D53" s="6">
        <v>20577</v>
      </c>
      <c r="E53" s="7">
        <v>21.434375</v>
      </c>
      <c r="F53">
        <f t="shared" si="15"/>
        <v>960</v>
      </c>
      <c r="G53" s="50">
        <f t="shared" si="16"/>
        <v>0.01970525904510366</v>
      </c>
      <c r="H53" s="50">
        <f t="shared" si="17"/>
        <v>0.018648792623544026</v>
      </c>
      <c r="I53" s="50"/>
    </row>
    <row r="54" spans="1:9" ht="15">
      <c r="A54" s="4" t="s">
        <v>47</v>
      </c>
      <c r="B54" s="5">
        <v>809</v>
      </c>
      <c r="C54" s="5">
        <v>13259.53125</v>
      </c>
      <c r="D54" s="6">
        <v>14068.53125</v>
      </c>
      <c r="E54" s="7">
        <v>14.654720052083333</v>
      </c>
      <c r="F54">
        <f t="shared" si="15"/>
        <v>960</v>
      </c>
      <c r="G54" s="50">
        <f t="shared" si="16"/>
        <v>0.0007747268585065296</v>
      </c>
      <c r="H54" s="50">
        <f t="shared" si="17"/>
        <v>0.012750212460470362</v>
      </c>
      <c r="I54" s="50"/>
    </row>
    <row r="55" spans="1:9" ht="15">
      <c r="A55" s="4" t="s">
        <v>144</v>
      </c>
      <c r="B55" s="5">
        <v>39701</v>
      </c>
      <c r="C55" s="5">
        <v>30105.297926716637</v>
      </c>
      <c r="D55" s="6">
        <v>69806.29792671664</v>
      </c>
      <c r="E55" s="7">
        <v>72.71489367366317</v>
      </c>
      <c r="F55">
        <f t="shared" si="15"/>
        <v>959.9999999999999</v>
      </c>
      <c r="G55" s="50">
        <f t="shared" si="16"/>
        <v>0.038019074177463204</v>
      </c>
      <c r="H55" s="50">
        <f t="shared" si="17"/>
        <v>0.06326496446773922</v>
      </c>
      <c r="I55" s="50"/>
    </row>
    <row r="56" spans="1:9" ht="15.75" thickBot="1">
      <c r="A56" s="4" t="s">
        <v>109</v>
      </c>
      <c r="B56" s="5">
        <v>1270</v>
      </c>
      <c r="C56" s="5">
        <v>15792</v>
      </c>
      <c r="D56" s="6">
        <v>17062</v>
      </c>
      <c r="E56" s="7">
        <v>17.772916666666667</v>
      </c>
      <c r="F56">
        <f t="shared" si="15"/>
        <v>960</v>
      </c>
      <c r="G56" s="50">
        <f t="shared" si="16"/>
        <v>0.0012161966752821912</v>
      </c>
      <c r="H56" s="50">
        <f t="shared" si="17"/>
        <v>0.015463172461627457</v>
      </c>
      <c r="I56" s="50"/>
    </row>
    <row r="57" spans="1:9" ht="16.5" thickBot="1" thickTop="1">
      <c r="A57" s="8" t="s">
        <v>7</v>
      </c>
      <c r="B57" s="9">
        <f>SUM(B51:B56)</f>
        <v>1044239</v>
      </c>
      <c r="C57" s="9">
        <f>SUM(C51:C56)</f>
        <v>59156.82917671664</v>
      </c>
      <c r="D57" s="9">
        <f>SUM(D51:D56)</f>
        <v>1103395.8291767167</v>
      </c>
      <c r="E57" s="10"/>
      <c r="I57" s="50"/>
    </row>
    <row r="58" spans="1:9" ht="15.75" thickBot="1">
      <c r="A58" s="11"/>
      <c r="B58" s="11"/>
      <c r="C58" s="11"/>
      <c r="D58" s="11"/>
      <c r="E58" s="11"/>
      <c r="I58" s="50"/>
    </row>
    <row r="59" spans="1:9" ht="15.75" thickBot="1">
      <c r="A59" s="1" t="s">
        <v>12</v>
      </c>
      <c r="B59" s="2" t="s">
        <v>1</v>
      </c>
      <c r="C59" s="2" t="s">
        <v>2</v>
      </c>
      <c r="D59" s="2" t="s">
        <v>3</v>
      </c>
      <c r="E59" s="3" t="s">
        <v>4</v>
      </c>
      <c r="F59" s="49" t="s">
        <v>141</v>
      </c>
      <c r="G59" s="49" t="s">
        <v>142</v>
      </c>
      <c r="H59" s="49" t="s">
        <v>143</v>
      </c>
      <c r="I59" s="50"/>
    </row>
    <row r="60" spans="1:15" ht="15">
      <c r="A60" s="4" t="s">
        <v>5</v>
      </c>
      <c r="B60" s="5">
        <v>1630855.153394098</v>
      </c>
      <c r="C60" s="5">
        <v>2001412.411764706</v>
      </c>
      <c r="D60" s="6">
        <v>3632267.565158804</v>
      </c>
      <c r="E60" s="7">
        <v>999.2482985306201</v>
      </c>
      <c r="F60">
        <f aca="true" t="shared" si="18" ref="F60:F65">D60/E60</f>
        <v>3635</v>
      </c>
      <c r="G60" s="50">
        <f aca="true" t="shared" si="19" ref="G60:G65">B60/$B$66</f>
        <v>0.8968050163330883</v>
      </c>
      <c r="H60" s="50">
        <f aca="true" t="shared" si="20" ref="H60:H65">D60/$D$66</f>
        <v>0.9059783836444545</v>
      </c>
      <c r="I60" s="50"/>
      <c r="K60" s="62"/>
      <c r="L60" s="62"/>
      <c r="M60" s="62"/>
      <c r="N60" s="62"/>
      <c r="O60" s="62"/>
    </row>
    <row r="61" spans="1:15" ht="15">
      <c r="A61" s="4" t="s">
        <v>29</v>
      </c>
      <c r="B61" s="5">
        <v>62901.59334848123</v>
      </c>
      <c r="C61" s="5">
        <v>11766.40956862745</v>
      </c>
      <c r="D61" s="6">
        <v>74668.00291710868</v>
      </c>
      <c r="E61" s="7">
        <v>20.541403828640625</v>
      </c>
      <c r="F61">
        <f t="shared" si="18"/>
        <v>3635.0000000000005</v>
      </c>
      <c r="G61" s="50">
        <f t="shared" si="19"/>
        <v>0.034589500074768645</v>
      </c>
      <c r="H61" s="50">
        <f t="shared" si="20"/>
        <v>0.018624067577423624</v>
      </c>
      <c r="I61" s="50"/>
      <c r="K61" s="62"/>
      <c r="L61" s="62"/>
      <c r="M61" s="62"/>
      <c r="N61" s="62"/>
      <c r="O61" s="62"/>
    </row>
    <row r="62" spans="1:15" ht="15">
      <c r="A62" s="4" t="s">
        <v>6</v>
      </c>
      <c r="B62" s="5">
        <v>44024.2370968279</v>
      </c>
      <c r="C62" s="5">
        <v>62043.78476470588</v>
      </c>
      <c r="D62" s="6">
        <v>106068.02186153378</v>
      </c>
      <c r="E62" s="7">
        <v>29.179648380064314</v>
      </c>
      <c r="F62">
        <f t="shared" si="18"/>
        <v>3635</v>
      </c>
      <c r="G62" s="50">
        <f t="shared" si="19"/>
        <v>0.02420886771366864</v>
      </c>
      <c r="H62" s="50">
        <f t="shared" si="20"/>
        <v>0.026456017702064773</v>
      </c>
      <c r="I62" s="50"/>
      <c r="K62" s="62"/>
      <c r="L62" s="62"/>
      <c r="M62" s="62"/>
      <c r="N62" s="62"/>
      <c r="O62" s="62"/>
    </row>
    <row r="63" spans="1:15" ht="15">
      <c r="A63" s="4" t="s">
        <v>47</v>
      </c>
      <c r="B63" s="5">
        <v>7359</v>
      </c>
      <c r="C63" s="5">
        <v>25854.480881133946</v>
      </c>
      <c r="D63" s="6">
        <v>33213.480881133946</v>
      </c>
      <c r="E63" s="7">
        <v>9.137133667437125</v>
      </c>
      <c r="F63">
        <f t="shared" si="18"/>
        <v>3635</v>
      </c>
      <c r="G63" s="50">
        <f t="shared" si="19"/>
        <v>0.004046704026081217</v>
      </c>
      <c r="H63" s="50">
        <f t="shared" si="20"/>
        <v>0.008284272891273127</v>
      </c>
      <c r="I63" s="50"/>
      <c r="K63" s="62"/>
      <c r="L63" s="62"/>
      <c r="M63" s="62"/>
      <c r="N63" s="62"/>
      <c r="O63" s="62"/>
    </row>
    <row r="64" spans="1:15" ht="15">
      <c r="A64" s="4" t="s">
        <v>144</v>
      </c>
      <c r="B64" s="5">
        <v>72409</v>
      </c>
      <c r="C64" s="5">
        <v>70996.73463408614</v>
      </c>
      <c r="D64" s="6">
        <v>143405.73463408614</v>
      </c>
      <c r="E64" s="7">
        <v>39.451371288606914</v>
      </c>
      <c r="F64">
        <f t="shared" si="18"/>
        <v>3635</v>
      </c>
      <c r="G64" s="50">
        <f t="shared" si="19"/>
        <v>0.03981760997751255</v>
      </c>
      <c r="H64" s="50">
        <f t="shared" si="20"/>
        <v>0.035768977185317755</v>
      </c>
      <c r="I64" s="50"/>
      <c r="K64" s="62"/>
      <c r="L64" s="62"/>
      <c r="M64" s="62"/>
      <c r="N64" s="62"/>
      <c r="O64" s="62"/>
    </row>
    <row r="65" spans="1:15" ht="15.75" thickBot="1">
      <c r="A65" s="4" t="s">
        <v>109</v>
      </c>
      <c r="B65" s="5">
        <v>968</v>
      </c>
      <c r="C65" s="5">
        <v>18630.19885803327</v>
      </c>
      <c r="D65" s="6">
        <v>19598.19885803327</v>
      </c>
      <c r="E65" s="7">
        <v>5.3915265083997985</v>
      </c>
      <c r="F65">
        <f t="shared" si="18"/>
        <v>3635.0000000000005</v>
      </c>
      <c r="G65" s="50">
        <f t="shared" si="19"/>
        <v>0.0005323018748806384</v>
      </c>
      <c r="H65" s="50">
        <f t="shared" si="20"/>
        <v>0.00488828099946632</v>
      </c>
      <c r="I65" s="50"/>
      <c r="K65" s="62"/>
      <c r="L65" s="62"/>
      <c r="M65" s="62"/>
      <c r="N65" s="62"/>
      <c r="O65" s="62"/>
    </row>
    <row r="66" spans="1:9" ht="16.5" thickBot="1" thickTop="1">
      <c r="A66" s="8" t="s">
        <v>7</v>
      </c>
      <c r="B66" s="9">
        <f>SUM(B60:B65)</f>
        <v>1818516.983839407</v>
      </c>
      <c r="C66" s="9">
        <f>SUM(C60:C65)</f>
        <v>2190704.0204712925</v>
      </c>
      <c r="D66" s="9">
        <f>SUM(D60:D65)</f>
        <v>4009221.0043106996</v>
      </c>
      <c r="E66" s="10"/>
      <c r="I66" s="50"/>
    </row>
    <row r="67" ht="15.75" thickBot="1"/>
    <row r="68" spans="1:9" ht="15.75" thickBot="1">
      <c r="A68" s="1" t="s">
        <v>145</v>
      </c>
      <c r="B68" s="2" t="s">
        <v>1</v>
      </c>
      <c r="C68" s="2" t="s">
        <v>2</v>
      </c>
      <c r="D68" s="2" t="s">
        <v>3</v>
      </c>
      <c r="E68" s="3" t="s">
        <v>4</v>
      </c>
      <c r="F68" s="49" t="s">
        <v>141</v>
      </c>
      <c r="G68" s="49" t="s">
        <v>142</v>
      </c>
      <c r="H68" s="49" t="s">
        <v>143</v>
      </c>
      <c r="I68" s="50"/>
    </row>
    <row r="69" spans="1:9" ht="15">
      <c r="A69" s="4" t="s">
        <v>5</v>
      </c>
      <c r="B69" s="5">
        <f aca="true" t="shared" si="21" ref="B69:D74">B6+B15+B24+B33+B42</f>
        <v>1697030.7318901997</v>
      </c>
      <c r="C69" s="5">
        <f t="shared" si="21"/>
        <v>2001412.41176471</v>
      </c>
      <c r="D69" s="5">
        <f t="shared" si="21"/>
        <v>3698443.14365491</v>
      </c>
      <c r="E69" s="7">
        <f aca="true" t="shared" si="22" ref="E69:E74">D69/(F6+F15+F24+F33+F42)</f>
        <v>996.3478296484121</v>
      </c>
      <c r="F69">
        <f aca="true" t="shared" si="23" ref="F69:F74">D69/E69</f>
        <v>3712.000000000004</v>
      </c>
      <c r="G69" s="50">
        <f aca="true" t="shared" si="24" ref="G69:G74">B69/$B$75</f>
        <v>0.8928111576286207</v>
      </c>
      <c r="H69" s="50">
        <f aca="true" t="shared" si="25" ref="H69:H74">D69/$D$75</f>
        <v>0.9035463615490508</v>
      </c>
      <c r="I69" s="50"/>
    </row>
    <row r="70" spans="1:9" ht="15">
      <c r="A70" s="4" t="s">
        <v>29</v>
      </c>
      <c r="B70" s="5">
        <f t="shared" si="21"/>
        <v>69299.00000000001</v>
      </c>
      <c r="C70" s="5">
        <f t="shared" si="21"/>
        <v>11766.40956862745</v>
      </c>
      <c r="D70" s="5">
        <f t="shared" si="21"/>
        <v>81065.40956862747</v>
      </c>
      <c r="E70" s="7">
        <f t="shared" si="22"/>
        <v>21.838741801893175</v>
      </c>
      <c r="F70">
        <f t="shared" si="23"/>
        <v>3712</v>
      </c>
      <c r="G70" s="50">
        <f t="shared" si="24"/>
        <v>0.036458338231501713</v>
      </c>
      <c r="H70" s="50">
        <f t="shared" si="25"/>
        <v>0.01980464563552348</v>
      </c>
      <c r="I70" s="50"/>
    </row>
    <row r="71" spans="1:9" ht="15">
      <c r="A71" s="4" t="s">
        <v>6</v>
      </c>
      <c r="B71" s="5">
        <f t="shared" si="21"/>
        <v>47342.58417006512</v>
      </c>
      <c r="C71" s="5">
        <f t="shared" si="21"/>
        <v>62043.78476470588</v>
      </c>
      <c r="D71" s="5">
        <f t="shared" si="21"/>
        <v>109386.368934771</v>
      </c>
      <c r="E71" s="7">
        <f t="shared" si="22"/>
        <v>29.46831059665167</v>
      </c>
      <c r="F71">
        <f t="shared" si="23"/>
        <v>3712</v>
      </c>
      <c r="G71" s="50">
        <f t="shared" si="24"/>
        <v>0.02490702530232143</v>
      </c>
      <c r="H71" s="50">
        <f t="shared" si="25"/>
        <v>0.026723583901414844</v>
      </c>
      <c r="I71" s="50"/>
    </row>
    <row r="72" spans="1:9" ht="15">
      <c r="A72" s="4" t="s">
        <v>47</v>
      </c>
      <c r="B72" s="5">
        <f t="shared" si="21"/>
        <v>7965</v>
      </c>
      <c r="C72" s="5">
        <f t="shared" si="21"/>
        <v>25893.752340828934</v>
      </c>
      <c r="D72" s="5">
        <f t="shared" si="21"/>
        <v>33858.752340828934</v>
      </c>
      <c r="E72" s="7">
        <f t="shared" si="22"/>
        <v>9.121431126300898</v>
      </c>
      <c r="F72">
        <f t="shared" si="23"/>
        <v>3712</v>
      </c>
      <c r="G72" s="50">
        <f t="shared" si="24"/>
        <v>0.004190401939622665</v>
      </c>
      <c r="H72" s="50">
        <f t="shared" si="25"/>
        <v>0.008271846097359101</v>
      </c>
      <c r="I72" s="50"/>
    </row>
    <row r="73" spans="1:9" ht="15">
      <c r="A73" s="4" t="s">
        <v>144</v>
      </c>
      <c r="B73" s="5">
        <f t="shared" si="21"/>
        <v>78086</v>
      </c>
      <c r="C73" s="5">
        <f t="shared" si="21"/>
        <v>72468.36390994416</v>
      </c>
      <c r="D73" s="5">
        <f t="shared" si="21"/>
        <v>150554.3639099442</v>
      </c>
      <c r="E73" s="7">
        <f t="shared" si="22"/>
        <v>40.55882648435997</v>
      </c>
      <c r="F73">
        <f t="shared" si="23"/>
        <v>3711.9999999999995</v>
      </c>
      <c r="G73" s="50">
        <f t="shared" si="24"/>
        <v>0.0410811959645167</v>
      </c>
      <c r="H73" s="50">
        <f t="shared" si="25"/>
        <v>0.0367811109816684</v>
      </c>
      <c r="I73" s="50"/>
    </row>
    <row r="74" spans="1:9" ht="15.75" thickBot="1">
      <c r="A74" s="4" t="s">
        <v>109</v>
      </c>
      <c r="B74" s="5">
        <f t="shared" si="21"/>
        <v>1049</v>
      </c>
      <c r="C74" s="5">
        <f t="shared" si="21"/>
        <v>18895.17425464341</v>
      </c>
      <c r="D74" s="5">
        <f t="shared" si="21"/>
        <v>19944.17425464341</v>
      </c>
      <c r="E74" s="7">
        <f t="shared" si="22"/>
        <v>5.372891771186263</v>
      </c>
      <c r="F74">
        <f t="shared" si="23"/>
        <v>3712</v>
      </c>
      <c r="G74" s="50">
        <f t="shared" si="24"/>
        <v>0.0005518809334167201</v>
      </c>
      <c r="H74" s="50">
        <f t="shared" si="25"/>
        <v>0.004872451834983445</v>
      </c>
      <c r="I74" s="50"/>
    </row>
    <row r="75" spans="1:9" ht="15.75" thickBot="1" thickTop="1">
      <c r="A75" s="8" t="s">
        <v>7</v>
      </c>
      <c r="B75" s="9">
        <f>SUM(B69:B74)</f>
        <v>1900772.3160602648</v>
      </c>
      <c r="C75" s="9">
        <f>SUM(C69:C74)</f>
        <v>2192479.8966034595</v>
      </c>
      <c r="D75" s="9">
        <f>SUM(D69:D74)</f>
        <v>4093252.2126637246</v>
      </c>
      <c r="E75" s="10"/>
      <c r="G75" s="37">
        <f>SUM(G69:G74)</f>
        <v>0.9999999999999999</v>
      </c>
      <c r="H75" s="37">
        <f>SUM(H69:H74)</f>
        <v>1</v>
      </c>
      <c r="I75" s="50"/>
    </row>
    <row r="76" ht="15" thickBot="1"/>
    <row r="77" spans="1:8" ht="15" thickBot="1">
      <c r="A77" s="1" t="s">
        <v>124</v>
      </c>
      <c r="B77" s="2" t="s">
        <v>1</v>
      </c>
      <c r="C77" s="2" t="s">
        <v>2</v>
      </c>
      <c r="D77" s="2" t="s">
        <v>3</v>
      </c>
      <c r="E77" s="3" t="s">
        <v>4</v>
      </c>
      <c r="F77" s="49" t="s">
        <v>141</v>
      </c>
      <c r="G77" s="49" t="s">
        <v>142</v>
      </c>
      <c r="H77" s="49" t="s">
        <v>143</v>
      </c>
    </row>
    <row r="78" spans="1:8" ht="13.5">
      <c r="A78" s="43" t="s">
        <v>5</v>
      </c>
      <c r="B78" s="44">
        <f>B6+B15+B24+B33+B42+B51</f>
        <v>2663268.7318901997</v>
      </c>
      <c r="C78" s="44">
        <f>C6+C15+C24+C33+C42+C51</f>
        <v>2001412.41176471</v>
      </c>
      <c r="D78" s="44">
        <f>D6+D15+D24+D33+D42+D51</f>
        <v>4664681.14365491</v>
      </c>
      <c r="E78" s="45">
        <f aca="true" t="shared" si="26" ref="E78:E83">D78/F78</f>
        <v>998.4334639672317</v>
      </c>
      <c r="F78">
        <f aca="true" t="shared" si="27" ref="F78:F83">F6+F15+F24+F33+F42+F51</f>
        <v>4672.000000000004</v>
      </c>
      <c r="G78" s="53">
        <f aca="true" t="shared" si="28" ref="G78:G83">B78/$B$84</f>
        <v>0.9043322575252545</v>
      </c>
      <c r="H78" s="50">
        <f aca="true" t="shared" si="29" ref="H78:H83">D78/$D$84</f>
        <v>0.8976326867044991</v>
      </c>
    </row>
    <row r="79" spans="1:8" ht="13.5">
      <c r="A79" s="43" t="s">
        <v>29</v>
      </c>
      <c r="B79" s="44">
        <f aca="true" t="shared" si="30" ref="B79:D83">B7+B16+B25+B34+B43+B52</f>
        <v>84943.00000000001</v>
      </c>
      <c r="C79" s="44">
        <f t="shared" si="30"/>
        <v>11766.40956862745</v>
      </c>
      <c r="D79" s="44">
        <f t="shared" si="30"/>
        <v>96709.40956862747</v>
      </c>
      <c r="E79" s="45">
        <f t="shared" si="26"/>
        <v>20.699788006983617</v>
      </c>
      <c r="F79">
        <f t="shared" si="27"/>
        <v>4672</v>
      </c>
      <c r="G79" s="53">
        <f t="shared" si="28"/>
        <v>0.028843013110602868</v>
      </c>
      <c r="H79" s="50">
        <f t="shared" si="29"/>
        <v>0.0186099594950396</v>
      </c>
    </row>
    <row r="80" spans="1:8" ht="13.5">
      <c r="A80" s="43" t="s">
        <v>6</v>
      </c>
      <c r="B80" s="44">
        <f t="shared" si="30"/>
        <v>67919.58417006512</v>
      </c>
      <c r="C80" s="44">
        <f t="shared" si="30"/>
        <v>62043.78476470588</v>
      </c>
      <c r="D80" s="44">
        <f t="shared" si="30"/>
        <v>129963.368934771</v>
      </c>
      <c r="E80" s="45">
        <f t="shared" si="26"/>
        <v>27.817501912408176</v>
      </c>
      <c r="F80">
        <f t="shared" si="27"/>
        <v>4672</v>
      </c>
      <c r="G80" s="53">
        <f t="shared" si="28"/>
        <v>0.023062588520347562</v>
      </c>
      <c r="H80" s="50">
        <f t="shared" si="29"/>
        <v>0.025009076598680572</v>
      </c>
    </row>
    <row r="81" spans="1:8" ht="13.5">
      <c r="A81" s="43" t="s">
        <v>47</v>
      </c>
      <c r="B81" s="44">
        <f t="shared" si="30"/>
        <v>8774</v>
      </c>
      <c r="C81" s="44">
        <f t="shared" si="30"/>
        <v>39153.283590828934</v>
      </c>
      <c r="D81" s="44">
        <f t="shared" si="30"/>
        <v>47927.283590828934</v>
      </c>
      <c r="E81" s="45">
        <f t="shared" si="26"/>
        <v>10.258408302831535</v>
      </c>
      <c r="F81">
        <f t="shared" si="27"/>
        <v>4672</v>
      </c>
      <c r="G81" s="53">
        <f t="shared" si="28"/>
        <v>0.002979275479232303</v>
      </c>
      <c r="H81" s="50">
        <f t="shared" si="29"/>
        <v>0.009222730345589276</v>
      </c>
    </row>
    <row r="82" spans="1:8" ht="13.5">
      <c r="A82" s="43" t="s">
        <v>144</v>
      </c>
      <c r="B82" s="44">
        <f t="shared" si="30"/>
        <v>117787</v>
      </c>
      <c r="C82" s="44">
        <f t="shared" si="30"/>
        <v>102573.6618366608</v>
      </c>
      <c r="D82" s="44">
        <f t="shared" si="30"/>
        <v>220360.66183666082</v>
      </c>
      <c r="E82" s="45">
        <f t="shared" si="26"/>
        <v>47.16623755065514</v>
      </c>
      <c r="F82">
        <f t="shared" si="27"/>
        <v>4672</v>
      </c>
      <c r="G82" s="53">
        <f t="shared" si="28"/>
        <v>0.03999543205748066</v>
      </c>
      <c r="H82" s="50">
        <f t="shared" si="29"/>
        <v>0.042404384530651804</v>
      </c>
    </row>
    <row r="83" spans="1:8" ht="15" thickBot="1">
      <c r="A83" s="43" t="s">
        <v>109</v>
      </c>
      <c r="B83" s="44">
        <f t="shared" si="30"/>
        <v>2319</v>
      </c>
      <c r="C83" s="44">
        <f t="shared" si="30"/>
        <v>34687.17425464341</v>
      </c>
      <c r="D83" s="44">
        <f t="shared" si="30"/>
        <v>37006.17425464341</v>
      </c>
      <c r="E83" s="45">
        <f t="shared" si="26"/>
        <v>7.920842092175388</v>
      </c>
      <c r="F83">
        <f t="shared" si="27"/>
        <v>4672</v>
      </c>
      <c r="G83" s="53">
        <f t="shared" si="28"/>
        <v>0.0007874333070822556</v>
      </c>
      <c r="H83" s="50">
        <f t="shared" si="29"/>
        <v>0.007121162325539623</v>
      </c>
    </row>
    <row r="84" spans="1:5" ht="15.75" thickBot="1" thickTop="1">
      <c r="A84" s="46" t="s">
        <v>7</v>
      </c>
      <c r="B84" s="47">
        <f>SUM(B78:B83)</f>
        <v>2945011.3160602646</v>
      </c>
      <c r="C84" s="47">
        <f>SUM(C78:C83)</f>
        <v>2251636.7257801765</v>
      </c>
      <c r="D84" s="47">
        <f>SUM(D78:D83)</f>
        <v>5196648.0418404415</v>
      </c>
      <c r="E84" s="48"/>
    </row>
    <row r="85" ht="15" thickBot="1"/>
    <row r="86" spans="1:8" ht="15" thickBot="1">
      <c r="A86" s="40" t="s">
        <v>125</v>
      </c>
      <c r="B86" s="41" t="s">
        <v>137</v>
      </c>
      <c r="C86" s="41" t="s">
        <v>138</v>
      </c>
      <c r="D86" s="41" t="s">
        <v>139</v>
      </c>
      <c r="E86" s="42" t="s">
        <v>140</v>
      </c>
      <c r="F86" s="49" t="s">
        <v>141</v>
      </c>
      <c r="G86" s="49" t="s">
        <v>142</v>
      </c>
      <c r="H86" s="49" t="s">
        <v>143</v>
      </c>
    </row>
    <row r="87" spans="1:8" ht="13.5">
      <c r="A87" s="43" t="s">
        <v>5</v>
      </c>
      <c r="B87" s="61">
        <f>B78</f>
        <v>2663268.7318901997</v>
      </c>
      <c r="C87" s="61">
        <f>C78</f>
        <v>2001412.41176471</v>
      </c>
      <c r="D87" s="61">
        <f>D78</f>
        <v>4664681.14365491</v>
      </c>
      <c r="E87" s="44">
        <f>E78</f>
        <v>998.4334639672317</v>
      </c>
      <c r="F87" s="44">
        <f>F78</f>
        <v>4672.000000000004</v>
      </c>
      <c r="G87" s="56">
        <f>B87/$B$95</f>
        <v>0.8586175363788607</v>
      </c>
      <c r="H87" s="57">
        <f>D87/$D$95</f>
        <v>0.871341606108661</v>
      </c>
    </row>
    <row r="88" spans="1:8" ht="13.5">
      <c r="A88" s="43" t="s">
        <v>29</v>
      </c>
      <c r="B88" s="61">
        <f aca="true" t="shared" si="31" ref="B88:F92">B79</f>
        <v>84943.00000000001</v>
      </c>
      <c r="C88" s="61">
        <f t="shared" si="31"/>
        <v>11766.40956862745</v>
      </c>
      <c r="D88" s="61">
        <f t="shared" si="31"/>
        <v>96709.40956862747</v>
      </c>
      <c r="E88" s="44">
        <f t="shared" si="31"/>
        <v>20.699788006983617</v>
      </c>
      <c r="F88" s="44">
        <f t="shared" si="31"/>
        <v>4672</v>
      </c>
      <c r="G88" s="56">
        <f aca="true" t="shared" si="32" ref="G88:G94">B88/$B$95</f>
        <v>0.027384975657663544</v>
      </c>
      <c r="H88" s="56">
        <f aca="true" t="shared" si="33" ref="H88:H94">D88/$D$95</f>
        <v>0.01806488582268297</v>
      </c>
    </row>
    <row r="89" spans="1:8" ht="13.5">
      <c r="A89" s="43" t="s">
        <v>6</v>
      </c>
      <c r="B89" s="61">
        <f t="shared" si="31"/>
        <v>67919.58417006512</v>
      </c>
      <c r="C89" s="61">
        <f t="shared" si="31"/>
        <v>62043.78476470588</v>
      </c>
      <c r="D89" s="61">
        <f t="shared" si="31"/>
        <v>129963.368934771</v>
      </c>
      <c r="E89" s="44">
        <f t="shared" si="31"/>
        <v>27.817501912408176</v>
      </c>
      <c r="F89" s="44">
        <f t="shared" si="31"/>
        <v>4672</v>
      </c>
      <c r="G89" s="56">
        <f t="shared" si="32"/>
        <v>0.021896756167969853</v>
      </c>
      <c r="H89" s="56">
        <f t="shared" si="33"/>
        <v>0.024276576926796568</v>
      </c>
    </row>
    <row r="90" spans="1:8" ht="13.5">
      <c r="A90" s="43" t="s">
        <v>47</v>
      </c>
      <c r="B90" s="61">
        <f t="shared" si="31"/>
        <v>8774</v>
      </c>
      <c r="C90" s="61">
        <f t="shared" si="31"/>
        <v>39153.283590828934</v>
      </c>
      <c r="D90" s="61">
        <f t="shared" si="31"/>
        <v>47927.283590828934</v>
      </c>
      <c r="E90" s="44">
        <f t="shared" si="31"/>
        <v>10.258408302831535</v>
      </c>
      <c r="F90" s="44">
        <f t="shared" si="31"/>
        <v>4672</v>
      </c>
      <c r="G90" s="56">
        <f t="shared" si="32"/>
        <v>0.0028286707135413147</v>
      </c>
      <c r="H90" s="56">
        <f t="shared" si="33"/>
        <v>0.00895260254117545</v>
      </c>
    </row>
    <row r="91" spans="1:8" ht="13.5">
      <c r="A91" s="43" t="s">
        <v>144</v>
      </c>
      <c r="B91" s="61">
        <f t="shared" si="31"/>
        <v>117787</v>
      </c>
      <c r="C91" s="61">
        <f t="shared" si="31"/>
        <v>102573.6618366608</v>
      </c>
      <c r="D91" s="61">
        <f t="shared" si="31"/>
        <v>220360.66183666082</v>
      </c>
      <c r="E91" s="44">
        <f t="shared" si="31"/>
        <v>47.16623755065514</v>
      </c>
      <c r="F91" s="44">
        <f t="shared" si="31"/>
        <v>4672</v>
      </c>
      <c r="G91" s="56">
        <f t="shared" si="32"/>
        <v>0.037973630879404016</v>
      </c>
      <c r="H91" s="56">
        <f t="shared" si="33"/>
        <v>0.041162387544774116</v>
      </c>
    </row>
    <row r="92" spans="1:8" ht="13.5">
      <c r="A92" s="43" t="s">
        <v>109</v>
      </c>
      <c r="B92" s="61">
        <f t="shared" si="31"/>
        <v>2319</v>
      </c>
      <c r="C92" s="61">
        <f t="shared" si="31"/>
        <v>34687.17425464341</v>
      </c>
      <c r="D92" s="61">
        <f t="shared" si="31"/>
        <v>37006.17425464341</v>
      </c>
      <c r="E92" s="44">
        <f t="shared" si="31"/>
        <v>7.920842092175388</v>
      </c>
      <c r="F92" s="44">
        <f t="shared" si="31"/>
        <v>4672</v>
      </c>
      <c r="G92" s="56">
        <f t="shared" si="32"/>
        <v>0.0007476279216665499</v>
      </c>
      <c r="H92" s="56">
        <f t="shared" si="33"/>
        <v>0.006912588088649738</v>
      </c>
    </row>
    <row r="93" spans="1:8" ht="13.5">
      <c r="A93" s="43" t="s">
        <v>126</v>
      </c>
      <c r="B93" s="54">
        <f>'Total cumulative expenses'!C8</f>
        <v>103101</v>
      </c>
      <c r="C93" s="38" t="s">
        <v>130</v>
      </c>
      <c r="D93" s="44">
        <f>B93</f>
        <v>103101</v>
      </c>
      <c r="E93" s="55"/>
      <c r="F93">
        <v>4672</v>
      </c>
      <c r="G93" s="56">
        <f t="shared" si="32"/>
        <v>0.03323897643455928</v>
      </c>
      <c r="H93" s="56">
        <f t="shared" si="33"/>
        <v>0.019258806371708365</v>
      </c>
    </row>
    <row r="94" spans="1:8" ht="15" thickBot="1">
      <c r="A94" s="43" t="s">
        <v>129</v>
      </c>
      <c r="B94" s="54">
        <f>'Total cumulative expenses'!C9</f>
        <v>53698</v>
      </c>
      <c r="C94" s="38" t="s">
        <v>130</v>
      </c>
      <c r="D94" s="44">
        <f>B94</f>
        <v>53698</v>
      </c>
      <c r="E94" s="55"/>
      <c r="F94">
        <v>4672</v>
      </c>
      <c r="G94" s="56">
        <f t="shared" si="32"/>
        <v>0.0173118258463348</v>
      </c>
      <c r="H94" s="56">
        <f t="shared" si="33"/>
        <v>0.010030546595551894</v>
      </c>
    </row>
    <row r="95" spans="1:5" ht="15.75" thickBot="1" thickTop="1">
      <c r="A95" s="46" t="s">
        <v>7</v>
      </c>
      <c r="B95" s="47">
        <f>SUM(B87:B94)</f>
        <v>3101810.3160602646</v>
      </c>
      <c r="C95" s="47">
        <f>SUM(C87:C94)</f>
        <v>2251636.7257801765</v>
      </c>
      <c r="D95" s="47">
        <f>SUM(D87:D94)</f>
        <v>5353447.0418404415</v>
      </c>
      <c r="E95" s="38"/>
    </row>
  </sheetData>
  <sheetProtection/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E87" sqref="E87"/>
    </sheetView>
  </sheetViews>
  <sheetFormatPr defaultColWidth="8.8515625" defaultRowHeight="15"/>
  <cols>
    <col min="1" max="4" width="8.8515625" style="0" customWidth="1"/>
    <col min="5" max="5" width="36.421875" style="0" customWidth="1"/>
  </cols>
  <sheetData>
    <row r="1" ht="13.5">
      <c r="A1" s="18" t="s">
        <v>155</v>
      </c>
    </row>
    <row r="3" spans="1:12" ht="13.5">
      <c r="A3" s="13" t="s">
        <v>20</v>
      </c>
      <c r="B3" s="13"/>
      <c r="C3" s="13"/>
      <c r="D3" s="13"/>
      <c r="E3" s="13"/>
      <c r="F3" s="13" t="s">
        <v>21</v>
      </c>
      <c r="G3" s="13"/>
      <c r="H3" s="13"/>
      <c r="I3" s="13"/>
      <c r="J3" s="13"/>
      <c r="K3" s="13"/>
      <c r="L3" s="13"/>
    </row>
    <row r="4" spans="1:12" ht="13.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3.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>
      <c r="A6" s="13"/>
      <c r="B6" s="13"/>
      <c r="C6" s="13"/>
      <c r="D6" s="13"/>
      <c r="E6" s="13"/>
      <c r="G6" s="14"/>
      <c r="H6" s="14"/>
      <c r="J6" s="14"/>
      <c r="K6" s="14"/>
      <c r="L6" s="14"/>
    </row>
    <row r="7" spans="1:13" ht="13.5">
      <c r="A7" s="13"/>
      <c r="B7" s="13"/>
      <c r="C7" s="13"/>
      <c r="D7" s="13"/>
      <c r="E7" s="13"/>
      <c r="F7" s="14" t="s">
        <v>24</v>
      </c>
      <c r="G7" s="14" t="s">
        <v>25</v>
      </c>
      <c r="H7" s="14"/>
      <c r="I7" s="14" t="s">
        <v>26</v>
      </c>
      <c r="J7" s="14" t="s">
        <v>25</v>
      </c>
      <c r="K7" s="14"/>
      <c r="L7" s="14" t="s">
        <v>27</v>
      </c>
      <c r="M7" s="14" t="s">
        <v>25</v>
      </c>
    </row>
    <row r="8" spans="1:12" ht="13.5">
      <c r="A8" s="13" t="s">
        <v>28</v>
      </c>
      <c r="B8" s="13"/>
      <c r="C8" s="13"/>
      <c r="D8" s="13"/>
      <c r="E8" s="13"/>
      <c r="F8" s="15"/>
      <c r="G8" s="15"/>
      <c r="H8" s="15"/>
      <c r="I8" s="15"/>
      <c r="J8" s="15"/>
      <c r="K8" s="15"/>
      <c r="L8" s="15"/>
    </row>
    <row r="9" spans="1:12" ht="13.5">
      <c r="A9" s="13"/>
      <c r="B9" s="13" t="s">
        <v>29</v>
      </c>
      <c r="C9" s="13"/>
      <c r="D9" s="13"/>
      <c r="E9" s="13"/>
      <c r="F9" s="15"/>
      <c r="G9" s="15"/>
      <c r="H9" s="15"/>
      <c r="I9" s="15"/>
      <c r="J9" s="15"/>
      <c r="K9" s="15"/>
      <c r="L9" s="15"/>
    </row>
    <row r="10" spans="1:12" ht="13.5">
      <c r="A10" s="13"/>
      <c r="B10" s="13"/>
      <c r="C10" s="13" t="s">
        <v>30</v>
      </c>
      <c r="D10" s="13"/>
      <c r="E10" s="13"/>
      <c r="F10" s="15">
        <v>0</v>
      </c>
      <c r="G10" s="15"/>
      <c r="H10" s="15"/>
      <c r="I10" s="15">
        <v>0</v>
      </c>
      <c r="J10" s="15"/>
      <c r="K10" s="15"/>
      <c r="L10" s="15">
        <v>0</v>
      </c>
    </row>
    <row r="11" spans="1:12" ht="13.5">
      <c r="A11" s="13"/>
      <c r="B11" s="13"/>
      <c r="C11" s="13" t="s">
        <v>31</v>
      </c>
      <c r="D11" s="13"/>
      <c r="E11" s="13"/>
      <c r="F11" s="15">
        <v>0</v>
      </c>
      <c r="G11" s="15"/>
      <c r="H11" s="15"/>
      <c r="I11" s="15">
        <v>0</v>
      </c>
      <c r="J11" s="15"/>
      <c r="K11" s="15"/>
      <c r="L11" s="15">
        <v>0</v>
      </c>
    </row>
    <row r="12" spans="1:12" ht="13.5">
      <c r="A12" s="13"/>
      <c r="B12" s="13"/>
      <c r="C12" s="13" t="s">
        <v>32</v>
      </c>
      <c r="D12" s="13"/>
      <c r="E12" s="13"/>
      <c r="F12" s="15">
        <v>0</v>
      </c>
      <c r="G12" s="15"/>
      <c r="H12" s="15"/>
      <c r="I12" s="15">
        <v>120</v>
      </c>
      <c r="J12" s="15"/>
      <c r="K12" s="15"/>
      <c r="L12" s="15">
        <v>1</v>
      </c>
    </row>
    <row r="13" spans="1:12" ht="13.5">
      <c r="A13" s="13"/>
      <c r="B13" s="13"/>
      <c r="C13" s="13" t="s">
        <v>33</v>
      </c>
      <c r="D13" s="13"/>
      <c r="E13" s="13"/>
      <c r="F13" s="15">
        <v>0</v>
      </c>
      <c r="G13" s="15"/>
      <c r="H13" s="15"/>
      <c r="I13" s="15">
        <v>0</v>
      </c>
      <c r="J13" s="15"/>
      <c r="K13" s="15"/>
      <c r="L13" s="15">
        <v>0</v>
      </c>
    </row>
    <row r="14" spans="1:12" ht="13.5">
      <c r="A14" s="13"/>
      <c r="B14" s="13"/>
      <c r="C14" s="13" t="s">
        <v>34</v>
      </c>
      <c r="D14" s="13"/>
      <c r="E14" s="13"/>
      <c r="F14" s="15">
        <v>0</v>
      </c>
      <c r="G14" s="15"/>
      <c r="H14" s="15"/>
      <c r="I14" s="15">
        <v>219</v>
      </c>
      <c r="J14" s="15"/>
      <c r="K14" s="15"/>
      <c r="L14" s="15">
        <v>8</v>
      </c>
    </row>
    <row r="15" spans="1:12" ht="13.5">
      <c r="A15" s="13"/>
      <c r="B15" s="13"/>
      <c r="C15" s="13" t="s">
        <v>35</v>
      </c>
      <c r="D15" s="13"/>
      <c r="E15" s="13"/>
      <c r="F15" s="15">
        <v>0</v>
      </c>
      <c r="G15" s="15"/>
      <c r="H15" s="15"/>
      <c r="I15" s="15">
        <v>0</v>
      </c>
      <c r="J15" s="15"/>
      <c r="K15" s="15"/>
      <c r="L15" s="15">
        <v>0</v>
      </c>
    </row>
    <row r="16" spans="1:12" ht="13.5">
      <c r="A16" s="13"/>
      <c r="B16" s="13" t="s">
        <v>36</v>
      </c>
      <c r="C16" s="13"/>
      <c r="D16" s="13"/>
      <c r="E16" s="13"/>
      <c r="F16" s="15">
        <v>0</v>
      </c>
      <c r="G16" s="15"/>
      <c r="H16" s="15"/>
      <c r="I16" s="15">
        <v>339</v>
      </c>
      <c r="J16" s="15"/>
      <c r="K16" s="15"/>
      <c r="L16" s="15">
        <v>9</v>
      </c>
    </row>
    <row r="17" spans="1:12" ht="13.5">
      <c r="A17" s="13"/>
      <c r="B17" s="13" t="s">
        <v>6</v>
      </c>
      <c r="C17" s="13"/>
      <c r="D17" s="13"/>
      <c r="E17" s="13"/>
      <c r="F17" s="15"/>
      <c r="G17" s="15"/>
      <c r="H17" s="15"/>
      <c r="I17" s="15"/>
      <c r="J17" s="15"/>
      <c r="K17" s="15"/>
      <c r="L17" s="15"/>
    </row>
    <row r="18" spans="1:12" ht="13.5">
      <c r="A18" s="13"/>
      <c r="B18" s="13"/>
      <c r="C18" s="13" t="s">
        <v>37</v>
      </c>
      <c r="D18" s="13"/>
      <c r="E18" s="13"/>
      <c r="F18" s="15">
        <v>0</v>
      </c>
      <c r="G18" s="15"/>
      <c r="H18" s="15"/>
      <c r="I18" s="15">
        <v>0</v>
      </c>
      <c r="J18" s="15"/>
      <c r="K18" s="15"/>
      <c r="L18" s="15">
        <v>0</v>
      </c>
    </row>
    <row r="19" spans="1:12" ht="13.5">
      <c r="A19" s="13"/>
      <c r="B19" s="13"/>
      <c r="C19" s="13" t="s">
        <v>38</v>
      </c>
      <c r="D19" s="13"/>
      <c r="E19" s="13"/>
      <c r="F19" s="15">
        <v>0</v>
      </c>
      <c r="G19" s="15"/>
      <c r="H19" s="15"/>
      <c r="I19" s="15">
        <v>0</v>
      </c>
      <c r="J19" s="15"/>
      <c r="K19" s="15"/>
      <c r="L19" s="15">
        <v>0</v>
      </c>
    </row>
    <row r="20" spans="1:12" ht="13.5">
      <c r="A20" s="13"/>
      <c r="B20" s="13"/>
      <c r="C20" s="13" t="s">
        <v>39</v>
      </c>
      <c r="D20" s="13"/>
      <c r="E20" s="13"/>
      <c r="F20" s="15">
        <v>0</v>
      </c>
      <c r="G20" s="15"/>
      <c r="H20" s="15"/>
      <c r="I20" s="15">
        <v>0</v>
      </c>
      <c r="J20" s="15"/>
      <c r="K20" s="15"/>
      <c r="L20" s="15">
        <v>0</v>
      </c>
    </row>
    <row r="21" spans="1:12" ht="13.5">
      <c r="A21" s="13"/>
      <c r="B21" s="13" t="s">
        <v>40</v>
      </c>
      <c r="C21" s="13"/>
      <c r="D21" s="13"/>
      <c r="E21" s="13"/>
      <c r="F21" s="15">
        <v>0</v>
      </c>
      <c r="G21" s="15"/>
      <c r="H21" s="15"/>
      <c r="I21" s="15">
        <v>0</v>
      </c>
      <c r="J21" s="15"/>
      <c r="K21" s="15"/>
      <c r="L21" s="15">
        <v>0</v>
      </c>
    </row>
    <row r="22" spans="1:12" ht="13.5">
      <c r="A22" s="13"/>
      <c r="B22" s="13" t="s">
        <v>41</v>
      </c>
      <c r="C22" s="13"/>
      <c r="D22" s="13"/>
      <c r="E22" s="13"/>
      <c r="F22" s="15"/>
      <c r="G22" s="15"/>
      <c r="H22" s="15"/>
      <c r="I22" s="15"/>
      <c r="J22" s="15"/>
      <c r="K22" s="15"/>
      <c r="L22" s="15"/>
    </row>
    <row r="23" spans="1:12" ht="13.5">
      <c r="A23" s="13"/>
      <c r="B23" s="13"/>
      <c r="C23" s="13" t="s">
        <v>42</v>
      </c>
      <c r="D23" s="13"/>
      <c r="E23" s="13"/>
      <c r="F23" s="15">
        <v>0</v>
      </c>
      <c r="G23" s="15"/>
      <c r="H23" s="15"/>
      <c r="I23" s="15">
        <v>0</v>
      </c>
      <c r="J23" s="15"/>
      <c r="K23" s="15"/>
      <c r="L23" s="15">
        <v>0</v>
      </c>
    </row>
    <row r="24" spans="1:12" ht="13.5">
      <c r="A24" s="13"/>
      <c r="B24" s="13"/>
      <c r="C24" s="13" t="s">
        <v>43</v>
      </c>
      <c r="D24" s="13"/>
      <c r="E24" s="13"/>
      <c r="F24" s="15">
        <v>0</v>
      </c>
      <c r="G24" s="15"/>
      <c r="H24" s="15"/>
      <c r="I24" s="15">
        <v>0</v>
      </c>
      <c r="J24" s="15"/>
      <c r="K24" s="15"/>
      <c r="L24" s="15">
        <v>0</v>
      </c>
    </row>
    <row r="25" spans="1:12" ht="13.5">
      <c r="A25" s="13"/>
      <c r="B25" s="13"/>
      <c r="C25" s="13" t="s">
        <v>44</v>
      </c>
      <c r="D25" s="13"/>
      <c r="E25" s="13"/>
      <c r="F25" s="15">
        <v>0</v>
      </c>
      <c r="G25" s="15"/>
      <c r="H25" s="15"/>
      <c r="I25" s="15">
        <v>0</v>
      </c>
      <c r="J25" s="15"/>
      <c r="K25" s="15"/>
      <c r="L25" s="15">
        <v>0</v>
      </c>
    </row>
    <row r="26" spans="1:12" ht="13.5">
      <c r="A26" s="13"/>
      <c r="B26" s="13"/>
      <c r="C26" s="13" t="s">
        <v>45</v>
      </c>
      <c r="D26" s="13"/>
      <c r="E26" s="13"/>
      <c r="F26" s="15">
        <v>0</v>
      </c>
      <c r="G26" s="15"/>
      <c r="H26" s="15"/>
      <c r="I26" s="15">
        <v>0</v>
      </c>
      <c r="J26" s="15"/>
      <c r="K26" s="15"/>
      <c r="L26" s="15">
        <v>0</v>
      </c>
    </row>
    <row r="27" spans="1:12" ht="13.5">
      <c r="A27" s="13"/>
      <c r="B27" s="13" t="s">
        <v>46</v>
      </c>
      <c r="C27" s="13"/>
      <c r="D27" s="13"/>
      <c r="E27" s="13"/>
      <c r="F27" s="15">
        <v>0</v>
      </c>
      <c r="G27" s="15"/>
      <c r="H27" s="15"/>
      <c r="I27" s="15">
        <v>0</v>
      </c>
      <c r="J27" s="15"/>
      <c r="K27" s="15"/>
      <c r="L27" s="15">
        <v>0</v>
      </c>
    </row>
    <row r="28" spans="1:12" ht="13.5">
      <c r="A28" s="13"/>
      <c r="B28" s="13" t="s">
        <v>47</v>
      </c>
      <c r="C28" s="13"/>
      <c r="D28" s="13"/>
      <c r="E28" s="13"/>
      <c r="F28" s="15"/>
      <c r="G28" s="15"/>
      <c r="H28" s="15"/>
      <c r="I28" s="15"/>
      <c r="J28" s="15"/>
      <c r="K28" s="15"/>
      <c r="L28" s="15"/>
    </row>
    <row r="29" spans="1:12" ht="13.5">
      <c r="A29" s="13"/>
      <c r="B29" s="13"/>
      <c r="C29" s="13" t="s">
        <v>31</v>
      </c>
      <c r="D29" s="13"/>
      <c r="E29" s="13"/>
      <c r="F29" s="15">
        <v>0</v>
      </c>
      <c r="G29" s="15"/>
      <c r="H29" s="15"/>
      <c r="I29" s="15">
        <v>0</v>
      </c>
      <c r="J29" s="15"/>
      <c r="K29" s="15"/>
      <c r="L29" s="15">
        <v>0</v>
      </c>
    </row>
    <row r="30" spans="1:12" ht="13.5">
      <c r="A30" s="13"/>
      <c r="B30" s="13"/>
      <c r="C30" s="13" t="s">
        <v>32</v>
      </c>
      <c r="D30" s="13"/>
      <c r="E30" s="13"/>
      <c r="F30" s="15">
        <v>0</v>
      </c>
      <c r="G30" s="15"/>
      <c r="H30" s="15"/>
      <c r="I30" s="15">
        <v>0</v>
      </c>
      <c r="J30" s="15"/>
      <c r="K30" s="15"/>
      <c r="L30" s="15">
        <v>0</v>
      </c>
    </row>
    <row r="31" spans="1:12" ht="13.5">
      <c r="A31" s="13"/>
      <c r="B31" s="13"/>
      <c r="C31" s="13" t="s">
        <v>34</v>
      </c>
      <c r="D31" s="13"/>
      <c r="E31" s="13"/>
      <c r="F31" s="15">
        <v>0</v>
      </c>
      <c r="G31" s="15"/>
      <c r="H31" s="15"/>
      <c r="I31" s="15">
        <v>0</v>
      </c>
      <c r="J31" s="15"/>
      <c r="K31" s="15"/>
      <c r="L31" s="15">
        <v>0</v>
      </c>
    </row>
    <row r="32" spans="1:12" ht="13.5">
      <c r="A32" s="13"/>
      <c r="B32" s="13"/>
      <c r="C32" s="13" t="s">
        <v>35</v>
      </c>
      <c r="D32" s="13"/>
      <c r="E32" s="13"/>
      <c r="F32" s="15">
        <v>0</v>
      </c>
      <c r="G32" s="15"/>
      <c r="H32" s="15"/>
      <c r="I32" s="15">
        <v>0</v>
      </c>
      <c r="J32" s="15"/>
      <c r="K32" s="15"/>
      <c r="L32" s="15">
        <v>0</v>
      </c>
    </row>
    <row r="33" spans="1:12" ht="13.5">
      <c r="A33" s="13"/>
      <c r="B33" s="13" t="s">
        <v>48</v>
      </c>
      <c r="C33" s="13"/>
      <c r="D33" s="13"/>
      <c r="E33" s="13"/>
      <c r="F33" s="15">
        <v>0</v>
      </c>
      <c r="G33" s="15"/>
      <c r="H33" s="15"/>
      <c r="I33" s="15">
        <v>0</v>
      </c>
      <c r="J33" s="15"/>
      <c r="K33" s="15"/>
      <c r="L33" s="15">
        <v>0</v>
      </c>
    </row>
    <row r="34" spans="1:12" ht="13.5">
      <c r="A34" s="13"/>
      <c r="B34" s="13" t="s">
        <v>49</v>
      </c>
      <c r="C34" s="13"/>
      <c r="D34" s="13"/>
      <c r="E34" s="13"/>
      <c r="F34" s="15"/>
      <c r="G34" s="15"/>
      <c r="H34" s="15"/>
      <c r="I34" s="15"/>
      <c r="J34" s="15"/>
      <c r="K34" s="15"/>
      <c r="L34" s="15"/>
    </row>
    <row r="35" spans="1:12" ht="13.5">
      <c r="A35" s="13"/>
      <c r="B35" s="13"/>
      <c r="C35" s="13" t="s">
        <v>50</v>
      </c>
      <c r="D35" s="13"/>
      <c r="E35" s="13"/>
      <c r="F35" s="15"/>
      <c r="G35" s="15"/>
      <c r="H35" s="15"/>
      <c r="I35" s="15"/>
      <c r="J35" s="15"/>
      <c r="K35" s="15"/>
      <c r="L35" s="15"/>
    </row>
    <row r="36" spans="1:13" ht="13.5">
      <c r="A36" s="13"/>
      <c r="B36" s="13"/>
      <c r="C36" s="13"/>
      <c r="D36" s="13" t="s">
        <v>51</v>
      </c>
      <c r="E36" s="13"/>
      <c r="F36" s="15">
        <v>854</v>
      </c>
      <c r="G36" s="16" t="s">
        <v>52</v>
      </c>
      <c r="H36" s="15"/>
      <c r="I36" s="15">
        <v>18300</v>
      </c>
      <c r="J36" s="15" t="s">
        <v>53</v>
      </c>
      <c r="K36" s="15"/>
      <c r="L36" s="15">
        <v>859</v>
      </c>
      <c r="M36" t="s">
        <v>54</v>
      </c>
    </row>
    <row r="37" spans="1:13" ht="13.5">
      <c r="A37" s="13"/>
      <c r="B37" s="13"/>
      <c r="C37" s="13"/>
      <c r="D37" s="13" t="s">
        <v>55</v>
      </c>
      <c r="E37" s="13"/>
      <c r="F37" s="15">
        <v>911</v>
      </c>
      <c r="G37" s="15" t="s">
        <v>56</v>
      </c>
      <c r="H37" s="15"/>
      <c r="I37" s="15">
        <v>0</v>
      </c>
      <c r="J37" s="15"/>
      <c r="K37" s="15"/>
      <c r="L37" s="15">
        <v>519</v>
      </c>
      <c r="M37" t="s">
        <v>57</v>
      </c>
    </row>
    <row r="38" spans="1:12" ht="13.5">
      <c r="A38" s="13"/>
      <c r="B38" s="13"/>
      <c r="C38" s="13"/>
      <c r="D38" s="13" t="s">
        <v>58</v>
      </c>
      <c r="E38" s="13"/>
      <c r="F38" s="15">
        <v>67</v>
      </c>
      <c r="G38" s="15"/>
      <c r="H38" s="15"/>
      <c r="I38" s="15">
        <v>0</v>
      </c>
      <c r="J38" s="15"/>
      <c r="K38" s="15"/>
      <c r="L38" s="15">
        <v>47</v>
      </c>
    </row>
    <row r="39" spans="1:13" ht="13.5">
      <c r="A39" s="13"/>
      <c r="B39" s="13"/>
      <c r="C39" s="13"/>
      <c r="D39" s="13" t="s">
        <v>59</v>
      </c>
      <c r="E39" s="13"/>
      <c r="F39" s="15">
        <v>0</v>
      </c>
      <c r="G39" s="15"/>
      <c r="H39" s="15"/>
      <c r="I39" s="15">
        <v>36403</v>
      </c>
      <c r="J39" s="15" t="s">
        <v>60</v>
      </c>
      <c r="K39" s="15"/>
      <c r="L39" s="15">
        <v>22337</v>
      </c>
      <c r="M39" t="s">
        <v>61</v>
      </c>
    </row>
    <row r="40" spans="1:13" ht="13.5">
      <c r="A40" s="13"/>
      <c r="B40" s="13"/>
      <c r="C40" s="13"/>
      <c r="D40" s="13" t="s">
        <v>62</v>
      </c>
      <c r="E40" s="13"/>
      <c r="F40" s="15">
        <v>0</v>
      </c>
      <c r="G40" s="15"/>
      <c r="H40" s="15"/>
      <c r="I40" s="15">
        <v>2056</v>
      </c>
      <c r="J40" s="15" t="s">
        <v>63</v>
      </c>
      <c r="K40" s="15"/>
      <c r="L40" s="15">
        <v>728</v>
      </c>
      <c r="M40" s="15" t="s">
        <v>64</v>
      </c>
    </row>
    <row r="41" spans="1:12" ht="13.5">
      <c r="A41" s="13"/>
      <c r="B41" s="13"/>
      <c r="C41" s="13"/>
      <c r="D41" s="13" t="s">
        <v>65</v>
      </c>
      <c r="E41" s="13"/>
      <c r="F41" s="15">
        <v>0</v>
      </c>
      <c r="G41" s="15"/>
      <c r="H41" s="15"/>
      <c r="I41" s="15">
        <v>0</v>
      </c>
      <c r="J41" s="15"/>
      <c r="K41" s="15"/>
      <c r="L41" s="15">
        <v>130</v>
      </c>
    </row>
    <row r="42" spans="1:13" ht="13.5">
      <c r="A42" s="13"/>
      <c r="B42" s="13"/>
      <c r="C42" s="13"/>
      <c r="D42" s="13" t="s">
        <v>66</v>
      </c>
      <c r="E42" s="13"/>
      <c r="F42" s="15">
        <v>65</v>
      </c>
      <c r="G42" s="15"/>
      <c r="H42" s="15"/>
      <c r="I42" s="15">
        <v>3911</v>
      </c>
      <c r="J42" s="15" t="s">
        <v>67</v>
      </c>
      <c r="K42" s="15"/>
      <c r="L42" s="15">
        <v>981</v>
      </c>
      <c r="M42" s="15" t="s">
        <v>68</v>
      </c>
    </row>
    <row r="43" spans="1:12" ht="13.5">
      <c r="A43" s="13"/>
      <c r="B43" s="13"/>
      <c r="C43" s="13"/>
      <c r="D43" s="13" t="s">
        <v>69</v>
      </c>
      <c r="E43" s="13"/>
      <c r="F43" s="15">
        <v>0</v>
      </c>
      <c r="G43" s="15"/>
      <c r="H43" s="15"/>
      <c r="I43" s="15">
        <v>0</v>
      </c>
      <c r="J43" s="15"/>
      <c r="K43" s="15"/>
      <c r="L43" s="15">
        <v>0</v>
      </c>
    </row>
    <row r="44" spans="1:12" ht="13.5">
      <c r="A44" s="13"/>
      <c r="B44" s="13"/>
      <c r="C44" s="13"/>
      <c r="D44" s="13" t="s">
        <v>70</v>
      </c>
      <c r="E44" s="13"/>
      <c r="F44" s="15">
        <v>0</v>
      </c>
      <c r="G44" s="15"/>
      <c r="H44" s="15"/>
      <c r="I44" s="15">
        <v>1764</v>
      </c>
      <c r="J44" s="15" t="s">
        <v>71</v>
      </c>
      <c r="K44" s="15"/>
      <c r="L44" s="15">
        <v>353</v>
      </c>
    </row>
    <row r="45" spans="1:12" ht="13.5">
      <c r="A45" s="13"/>
      <c r="B45" s="13"/>
      <c r="C45" s="13"/>
      <c r="D45" s="13" t="s">
        <v>72</v>
      </c>
      <c r="E45" s="13"/>
      <c r="F45" s="15">
        <v>237</v>
      </c>
      <c r="G45" s="15"/>
      <c r="H45" s="15"/>
      <c r="I45" s="15">
        <v>4905</v>
      </c>
      <c r="J45" s="15" t="s">
        <v>73</v>
      </c>
      <c r="K45" s="15"/>
      <c r="L45" s="15">
        <v>30</v>
      </c>
    </row>
    <row r="46" spans="1:12" ht="13.5">
      <c r="A46" s="13"/>
      <c r="B46" s="13"/>
      <c r="C46" s="13"/>
      <c r="D46" s="13" t="s">
        <v>74</v>
      </c>
      <c r="E46" s="13"/>
      <c r="F46" s="15">
        <v>59</v>
      </c>
      <c r="G46" s="15"/>
      <c r="H46" s="15"/>
      <c r="I46" s="15">
        <v>197</v>
      </c>
      <c r="J46" s="15"/>
      <c r="K46" s="15"/>
      <c r="L46" s="15">
        <v>310</v>
      </c>
    </row>
    <row r="47" spans="1:12" ht="13.5">
      <c r="A47" s="13"/>
      <c r="B47" s="13"/>
      <c r="C47" s="13" t="s">
        <v>75</v>
      </c>
      <c r="D47" s="13"/>
      <c r="E47" s="13"/>
      <c r="F47" s="15">
        <v>2193</v>
      </c>
      <c r="G47" s="15"/>
      <c r="H47" s="15"/>
      <c r="I47" s="15">
        <v>67536</v>
      </c>
      <c r="J47" s="15"/>
      <c r="K47" s="15"/>
      <c r="L47" s="15">
        <v>26294</v>
      </c>
    </row>
    <row r="48" spans="1:12" ht="13.5">
      <c r="A48" s="13"/>
      <c r="B48" s="13"/>
      <c r="C48" s="13" t="s">
        <v>76</v>
      </c>
      <c r="D48" s="13"/>
      <c r="E48" s="13"/>
      <c r="F48" s="15"/>
      <c r="G48" s="15"/>
      <c r="H48" s="15"/>
      <c r="I48" s="15"/>
      <c r="J48" s="15"/>
      <c r="K48" s="15"/>
      <c r="L48" s="15"/>
    </row>
    <row r="49" spans="1:13" ht="13.5">
      <c r="A49" s="13"/>
      <c r="B49" s="13"/>
      <c r="C49" s="13"/>
      <c r="D49" s="13" t="s">
        <v>77</v>
      </c>
      <c r="E49" s="13"/>
      <c r="F49" s="15">
        <v>978</v>
      </c>
      <c r="G49" s="15" t="s">
        <v>78</v>
      </c>
      <c r="H49" s="15"/>
      <c r="I49" s="15">
        <v>272</v>
      </c>
      <c r="J49" s="15"/>
      <c r="K49" s="15"/>
      <c r="L49" s="15">
        <v>4512</v>
      </c>
      <c r="M49" t="s">
        <v>79</v>
      </c>
    </row>
    <row r="50" spans="1:12" ht="13.5">
      <c r="A50" s="13"/>
      <c r="B50" s="13"/>
      <c r="C50" s="13"/>
      <c r="D50" s="13" t="s">
        <v>80</v>
      </c>
      <c r="E50" s="13"/>
      <c r="F50" s="15">
        <v>1709</v>
      </c>
      <c r="G50" s="15" t="s">
        <v>81</v>
      </c>
      <c r="H50" s="15"/>
      <c r="I50" s="15">
        <v>294</v>
      </c>
      <c r="J50" s="15"/>
      <c r="K50" s="15"/>
      <c r="L50" s="15">
        <v>136</v>
      </c>
    </row>
    <row r="51" spans="1:12" ht="13.5">
      <c r="A51" s="13"/>
      <c r="B51" s="13"/>
      <c r="C51" s="13"/>
      <c r="D51" s="13" t="s">
        <v>82</v>
      </c>
      <c r="E51" s="13"/>
      <c r="F51" s="15">
        <v>54</v>
      </c>
      <c r="G51" s="15"/>
      <c r="H51" s="15"/>
      <c r="I51" s="15">
        <v>123</v>
      </c>
      <c r="J51" s="15"/>
      <c r="K51" s="15"/>
      <c r="L51" s="15">
        <v>21</v>
      </c>
    </row>
    <row r="52" spans="1:12" ht="13.5">
      <c r="A52" s="13"/>
      <c r="B52" s="13"/>
      <c r="C52" s="13"/>
      <c r="D52" s="13" t="s">
        <v>83</v>
      </c>
      <c r="E52" s="13"/>
      <c r="F52" s="15">
        <v>77</v>
      </c>
      <c r="G52" s="15"/>
      <c r="H52" s="15"/>
      <c r="I52" s="15">
        <v>0</v>
      </c>
      <c r="J52" s="15"/>
      <c r="K52" s="15"/>
      <c r="L52" s="15">
        <v>93</v>
      </c>
    </row>
    <row r="53" spans="1:12" ht="13.5">
      <c r="A53" s="13"/>
      <c r="B53" s="13"/>
      <c r="C53" s="13"/>
      <c r="D53" s="13" t="s">
        <v>84</v>
      </c>
      <c r="E53" s="13"/>
      <c r="F53" s="15">
        <v>0</v>
      </c>
      <c r="G53" s="15"/>
      <c r="H53" s="15"/>
      <c r="I53" s="15">
        <v>0</v>
      </c>
      <c r="J53" s="15"/>
      <c r="K53" s="15"/>
      <c r="L53" s="15">
        <v>134</v>
      </c>
    </row>
    <row r="54" spans="1:12" ht="13.5">
      <c r="A54" s="13"/>
      <c r="B54" s="13"/>
      <c r="C54" s="13" t="s">
        <v>85</v>
      </c>
      <c r="D54" s="13"/>
      <c r="E54" s="13"/>
      <c r="F54" s="15">
        <v>2818</v>
      </c>
      <c r="G54" s="15"/>
      <c r="H54" s="15"/>
      <c r="I54" s="15">
        <v>689</v>
      </c>
      <c r="J54" s="15"/>
      <c r="K54" s="15"/>
      <c r="L54" s="15">
        <v>4896</v>
      </c>
    </row>
    <row r="55" spans="1:12" ht="13.5">
      <c r="A55" s="13"/>
      <c r="B55" s="13"/>
      <c r="C55" s="13" t="s">
        <v>86</v>
      </c>
      <c r="D55" s="13"/>
      <c r="E55" s="13"/>
      <c r="F55" s="15"/>
      <c r="G55" s="15"/>
      <c r="H55" s="15"/>
      <c r="I55" s="15"/>
      <c r="J55" s="15"/>
      <c r="K55" s="15"/>
      <c r="L55" s="15"/>
    </row>
    <row r="56" spans="1:12" ht="13.5">
      <c r="A56" s="13"/>
      <c r="B56" s="13"/>
      <c r="C56" s="13"/>
      <c r="D56" s="13" t="s">
        <v>87</v>
      </c>
      <c r="E56" s="13"/>
      <c r="F56" s="15">
        <v>0</v>
      </c>
      <c r="G56" s="15"/>
      <c r="H56" s="15"/>
      <c r="I56" s="15">
        <v>0</v>
      </c>
      <c r="J56" s="15"/>
      <c r="K56" s="15"/>
      <c r="L56" s="15">
        <v>189</v>
      </c>
    </row>
    <row r="57" spans="1:12" ht="13.5">
      <c r="A57" s="13"/>
      <c r="B57" s="13"/>
      <c r="C57" s="13"/>
      <c r="D57" s="13" t="s">
        <v>88</v>
      </c>
      <c r="E57" s="13"/>
      <c r="F57" s="15">
        <v>0</v>
      </c>
      <c r="G57" s="15"/>
      <c r="H57" s="15"/>
      <c r="I57" s="15">
        <v>552</v>
      </c>
      <c r="J57" s="15" t="s">
        <v>89</v>
      </c>
      <c r="K57" s="15"/>
      <c r="L57" s="15">
        <v>424</v>
      </c>
    </row>
    <row r="58" spans="1:12" ht="13.5">
      <c r="A58" s="13"/>
      <c r="B58" s="13"/>
      <c r="C58" s="13"/>
      <c r="D58" s="13" t="s">
        <v>90</v>
      </c>
      <c r="E58" s="13"/>
      <c r="F58" s="15">
        <v>0</v>
      </c>
      <c r="G58" s="15"/>
      <c r="H58" s="15"/>
      <c r="I58" s="15">
        <v>0</v>
      </c>
      <c r="J58" s="15"/>
      <c r="K58" s="15"/>
      <c r="L58" s="15">
        <v>458</v>
      </c>
    </row>
    <row r="59" spans="1:12" ht="13.5">
      <c r="A59" s="13"/>
      <c r="B59" s="13"/>
      <c r="C59" s="13"/>
      <c r="D59" s="13" t="s">
        <v>91</v>
      </c>
      <c r="E59" s="13"/>
      <c r="F59" s="15">
        <v>20</v>
      </c>
      <c r="G59" s="15"/>
      <c r="H59" s="15"/>
      <c r="I59" s="15">
        <v>0</v>
      </c>
      <c r="J59" s="15"/>
      <c r="K59" s="15"/>
      <c r="L59" s="15">
        <v>0</v>
      </c>
    </row>
    <row r="60" spans="1:12" ht="13.5">
      <c r="A60" s="13"/>
      <c r="B60" s="13"/>
      <c r="C60" s="13" t="s">
        <v>92</v>
      </c>
      <c r="D60" s="13"/>
      <c r="E60" s="13"/>
      <c r="F60" s="15">
        <v>20</v>
      </c>
      <c r="G60" s="15"/>
      <c r="H60" s="15"/>
      <c r="I60" s="15">
        <v>552</v>
      </c>
      <c r="J60" s="15"/>
      <c r="K60" s="15"/>
      <c r="L60" s="15">
        <v>1071</v>
      </c>
    </row>
    <row r="61" spans="1:12" ht="13.5">
      <c r="A61" s="13"/>
      <c r="B61" s="13"/>
      <c r="C61" s="13" t="s">
        <v>93</v>
      </c>
      <c r="D61" s="13"/>
      <c r="E61" s="13"/>
      <c r="F61" s="15"/>
      <c r="G61" s="15"/>
      <c r="H61" s="15"/>
      <c r="I61" s="15"/>
      <c r="J61" s="15"/>
      <c r="K61" s="15"/>
      <c r="L61" s="15"/>
    </row>
    <row r="62" spans="1:12" ht="13.5">
      <c r="A62" s="13"/>
      <c r="B62" s="13"/>
      <c r="C62" s="13"/>
      <c r="D62" s="13" t="s">
        <v>94</v>
      </c>
      <c r="E62" s="13"/>
      <c r="F62" s="15">
        <v>0</v>
      </c>
      <c r="G62" s="15"/>
      <c r="H62" s="15"/>
      <c r="I62" s="15">
        <v>4500</v>
      </c>
      <c r="J62" s="15" t="s">
        <v>95</v>
      </c>
      <c r="K62" s="15"/>
      <c r="L62" s="15">
        <v>0</v>
      </c>
    </row>
    <row r="63" spans="1:12" ht="13.5">
      <c r="A63" s="13"/>
      <c r="B63" s="13"/>
      <c r="C63" s="13"/>
      <c r="D63" s="13" t="s">
        <v>96</v>
      </c>
      <c r="E63" s="13"/>
      <c r="F63" s="15">
        <v>0</v>
      </c>
      <c r="G63" s="15"/>
      <c r="H63" s="15"/>
      <c r="I63" s="15">
        <v>0</v>
      </c>
      <c r="J63" s="15"/>
      <c r="K63" s="15"/>
      <c r="L63" s="15">
        <v>0</v>
      </c>
    </row>
    <row r="64" spans="1:12" ht="13.5">
      <c r="A64" s="13"/>
      <c r="B64" s="13"/>
      <c r="C64" s="13"/>
      <c r="D64" s="13" t="s">
        <v>97</v>
      </c>
      <c r="E64" s="13"/>
      <c r="F64" s="15">
        <v>0</v>
      </c>
      <c r="G64" s="15"/>
      <c r="H64" s="15"/>
      <c r="I64" s="15">
        <v>122</v>
      </c>
      <c r="J64" s="15"/>
      <c r="K64" s="15"/>
      <c r="L64" s="15">
        <v>415</v>
      </c>
    </row>
    <row r="65" spans="1:12" ht="13.5">
      <c r="A65" s="13"/>
      <c r="B65" s="13"/>
      <c r="C65" s="13" t="s">
        <v>98</v>
      </c>
      <c r="D65" s="13"/>
      <c r="E65" s="13"/>
      <c r="F65" s="15">
        <v>0</v>
      </c>
      <c r="G65" s="15"/>
      <c r="H65" s="15"/>
      <c r="I65" s="15">
        <v>4622</v>
      </c>
      <c r="J65" s="15"/>
      <c r="K65" s="15"/>
      <c r="L65" s="15">
        <v>415</v>
      </c>
    </row>
    <row r="66" spans="1:12" ht="13.5">
      <c r="A66" s="13"/>
      <c r="B66" s="13"/>
      <c r="C66" s="13" t="s">
        <v>99</v>
      </c>
      <c r="D66" s="13"/>
      <c r="E66" s="13"/>
      <c r="F66" s="15"/>
      <c r="G66" s="15"/>
      <c r="H66" s="15"/>
      <c r="I66" s="15"/>
      <c r="J66" s="15"/>
      <c r="K66" s="15"/>
      <c r="L66" s="15"/>
    </row>
    <row r="67" spans="1:12" ht="13.5">
      <c r="A67" s="13"/>
      <c r="B67" s="13"/>
      <c r="C67" s="13"/>
      <c r="D67" s="13" t="s">
        <v>100</v>
      </c>
      <c r="E67" s="13"/>
      <c r="F67" s="15">
        <v>2647</v>
      </c>
      <c r="G67" s="15" t="s">
        <v>101</v>
      </c>
      <c r="H67" s="15"/>
      <c r="I67" s="15">
        <v>9343</v>
      </c>
      <c r="J67" s="15" t="s">
        <v>102</v>
      </c>
      <c r="K67" s="15"/>
      <c r="L67" s="15">
        <v>0</v>
      </c>
    </row>
    <row r="68" spans="1:13" ht="13.5">
      <c r="A68" s="13"/>
      <c r="B68" s="13"/>
      <c r="C68" s="13"/>
      <c r="D68" s="13" t="s">
        <v>103</v>
      </c>
      <c r="E68" s="13"/>
      <c r="F68" s="15">
        <v>0</v>
      </c>
      <c r="G68" s="15"/>
      <c r="H68" s="15"/>
      <c r="I68" s="15">
        <v>32</v>
      </c>
      <c r="J68" s="15"/>
      <c r="K68" s="15"/>
      <c r="L68" s="15">
        <v>750</v>
      </c>
      <c r="M68" t="s">
        <v>104</v>
      </c>
    </row>
    <row r="69" spans="1:12" ht="13.5">
      <c r="A69" s="13"/>
      <c r="B69" s="13"/>
      <c r="C69" s="13"/>
      <c r="D69" s="13" t="s">
        <v>105</v>
      </c>
      <c r="E69" s="13"/>
      <c r="F69" s="15">
        <v>0</v>
      </c>
      <c r="G69" s="15"/>
      <c r="H69" s="15"/>
      <c r="I69" s="15">
        <v>0</v>
      </c>
      <c r="J69" s="15"/>
      <c r="K69" s="15"/>
      <c r="L69" s="15">
        <v>196</v>
      </c>
    </row>
    <row r="70" spans="1:12" ht="13.5">
      <c r="A70" s="13"/>
      <c r="B70" s="13"/>
      <c r="C70" s="13" t="s">
        <v>106</v>
      </c>
      <c r="D70" s="13"/>
      <c r="E70" s="13"/>
      <c r="F70" s="15">
        <v>2647</v>
      </c>
      <c r="G70" s="15"/>
      <c r="H70" s="15"/>
      <c r="I70" s="15">
        <v>9375</v>
      </c>
      <c r="J70" s="15"/>
      <c r="K70" s="15"/>
      <c r="L70" s="15">
        <v>946</v>
      </c>
    </row>
    <row r="71" spans="1:12" ht="13.5">
      <c r="A71" s="13"/>
      <c r="B71" s="13"/>
      <c r="C71" s="13" t="s">
        <v>107</v>
      </c>
      <c r="D71" s="13"/>
      <c r="E71" s="13"/>
      <c r="F71" s="15">
        <v>0</v>
      </c>
      <c r="G71" s="15"/>
      <c r="H71" s="15"/>
      <c r="I71" s="15">
        <v>116</v>
      </c>
      <c r="J71" s="15"/>
      <c r="K71" s="15"/>
      <c r="L71" s="15">
        <v>0</v>
      </c>
    </row>
    <row r="72" spans="1:12" ht="13.5">
      <c r="A72" s="13"/>
      <c r="B72" s="13" t="s">
        <v>108</v>
      </c>
      <c r="C72" s="13"/>
      <c r="D72" s="13"/>
      <c r="E72" s="13"/>
      <c r="F72" s="15">
        <v>7678</v>
      </c>
      <c r="G72" s="15"/>
      <c r="H72" s="15"/>
      <c r="I72" s="15">
        <v>82890</v>
      </c>
      <c r="J72" s="15"/>
      <c r="K72" s="15"/>
      <c r="L72" s="15">
        <v>33622</v>
      </c>
    </row>
    <row r="73" spans="1:12" ht="13.5">
      <c r="A73" s="13"/>
      <c r="B73" s="13" t="s">
        <v>109</v>
      </c>
      <c r="C73" s="13"/>
      <c r="D73" s="13"/>
      <c r="E73" s="13"/>
      <c r="F73" s="15"/>
      <c r="G73" s="15"/>
      <c r="H73" s="15"/>
      <c r="I73" s="15"/>
      <c r="J73" s="15"/>
      <c r="K73" s="15"/>
      <c r="L73" s="15"/>
    </row>
    <row r="74" spans="1:12" ht="13.5">
      <c r="A74" s="13"/>
      <c r="B74" s="13"/>
      <c r="C74" s="13" t="s">
        <v>50</v>
      </c>
      <c r="D74" s="13"/>
      <c r="E74" s="13"/>
      <c r="F74" s="15"/>
      <c r="G74" s="15"/>
      <c r="H74" s="15"/>
      <c r="I74" s="15"/>
      <c r="J74" s="15"/>
      <c r="K74" s="15"/>
      <c r="L74" s="15"/>
    </row>
    <row r="75" spans="1:12" ht="13.5">
      <c r="A75" s="13"/>
      <c r="B75" s="13"/>
      <c r="C75" s="13"/>
      <c r="D75" s="13" t="s">
        <v>51</v>
      </c>
      <c r="E75" s="13"/>
      <c r="F75" s="15">
        <v>0</v>
      </c>
      <c r="G75" s="15"/>
      <c r="H75" s="15"/>
      <c r="I75" s="15">
        <v>0</v>
      </c>
      <c r="J75" s="15"/>
      <c r="K75" s="15"/>
      <c r="L75" s="15">
        <v>67</v>
      </c>
    </row>
    <row r="76" spans="1:12" ht="13.5">
      <c r="A76" s="13"/>
      <c r="B76" s="13"/>
      <c r="C76" s="13"/>
      <c r="D76" s="13" t="s">
        <v>55</v>
      </c>
      <c r="E76" s="13"/>
      <c r="F76" s="15">
        <v>228</v>
      </c>
      <c r="G76" s="15"/>
      <c r="H76" s="15"/>
      <c r="I76" s="15">
        <v>0</v>
      </c>
      <c r="J76" s="15"/>
      <c r="K76" s="15"/>
      <c r="L76" s="15">
        <v>0</v>
      </c>
    </row>
    <row r="77" spans="1:12" ht="13.5">
      <c r="A77" s="13"/>
      <c r="B77" s="13"/>
      <c r="C77" s="13" t="s">
        <v>75</v>
      </c>
      <c r="D77" s="13"/>
      <c r="E77" s="13"/>
      <c r="F77" s="15">
        <v>228</v>
      </c>
      <c r="G77" s="15"/>
      <c r="H77" s="15"/>
      <c r="I77" s="15">
        <v>0</v>
      </c>
      <c r="J77" s="15"/>
      <c r="K77" s="15"/>
      <c r="L77" s="15">
        <v>67</v>
      </c>
    </row>
    <row r="78" spans="1:12" ht="13.5">
      <c r="A78" s="13"/>
      <c r="B78" s="13" t="s">
        <v>110</v>
      </c>
      <c r="C78" s="13"/>
      <c r="D78" s="13"/>
      <c r="E78" s="13"/>
      <c r="F78" s="15">
        <v>228</v>
      </c>
      <c r="G78" s="15"/>
      <c r="H78" s="15"/>
      <c r="I78" s="15">
        <v>0</v>
      </c>
      <c r="J78" s="15"/>
      <c r="K78" s="15"/>
      <c r="L78" s="15">
        <v>67</v>
      </c>
    </row>
    <row r="79" spans="1:12" ht="13.5">
      <c r="A79" s="13" t="s">
        <v>111</v>
      </c>
      <c r="B79" s="13"/>
      <c r="C79" s="13"/>
      <c r="D79" s="13"/>
      <c r="E79" s="13"/>
      <c r="F79" s="15">
        <v>7906</v>
      </c>
      <c r="G79" s="15"/>
      <c r="H79" s="15"/>
      <c r="I79" s="15">
        <v>83229</v>
      </c>
      <c r="J79" s="15"/>
      <c r="K79" s="15"/>
      <c r="L79" s="15">
        <v>33698</v>
      </c>
    </row>
    <row r="80" spans="1:12" ht="13.5">
      <c r="A80" s="13"/>
      <c r="B80" s="13"/>
      <c r="C80" s="13"/>
      <c r="D80" s="13"/>
      <c r="E80" s="13"/>
      <c r="F80" s="15"/>
      <c r="G80" s="15"/>
      <c r="H80" s="15"/>
      <c r="J80" s="15"/>
      <c r="K80" s="15"/>
      <c r="L80" s="15">
        <f>SUM(F79+I79+L79)</f>
        <v>124833</v>
      </c>
    </row>
    <row r="81" spans="1:12" ht="13.5">
      <c r="A81" s="13"/>
      <c r="B81" s="13"/>
      <c r="C81" s="13"/>
      <c r="D81" s="13"/>
      <c r="E81" s="13"/>
      <c r="F81" s="15"/>
      <c r="G81" s="15"/>
      <c r="H81" s="15"/>
      <c r="I81" s="15"/>
      <c r="J81" s="15"/>
      <c r="K81" s="15"/>
      <c r="L81" s="15"/>
    </row>
    <row r="82" spans="8:9" ht="13.5">
      <c r="H82" t="s">
        <v>127</v>
      </c>
      <c r="I82" s="15">
        <f>F79+I79</f>
        <v>91135</v>
      </c>
    </row>
    <row r="84" ht="13.5">
      <c r="B84" s="18" t="s">
        <v>157</v>
      </c>
    </row>
    <row r="86" spans="2:3" ht="13.5">
      <c r="B86" s="59" t="s">
        <v>113</v>
      </c>
      <c r="C86" s="54">
        <v>7632</v>
      </c>
    </row>
    <row r="87" spans="2:3" ht="13.5">
      <c r="B87" s="59" t="s">
        <v>114</v>
      </c>
      <c r="C87" s="38">
        <v>850</v>
      </c>
    </row>
    <row r="88" spans="2:3" ht="13.5">
      <c r="B88" s="59" t="s">
        <v>115</v>
      </c>
      <c r="C88" s="54">
        <v>3484</v>
      </c>
    </row>
    <row r="89" spans="2:3" ht="13.5">
      <c r="B89" s="59" t="s">
        <v>116</v>
      </c>
      <c r="C89" s="54">
        <v>20000</v>
      </c>
    </row>
    <row r="90" spans="2:3" ht="13.5">
      <c r="B90" s="59" t="s">
        <v>117</v>
      </c>
      <c r="C90" s="60">
        <v>31966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G45" sqref="G45"/>
    </sheetView>
  </sheetViews>
  <sheetFormatPr defaultColWidth="8.8515625" defaultRowHeight="15"/>
  <cols>
    <col min="1" max="1" width="17.7109375" style="0" customWidth="1"/>
    <col min="2" max="2" width="14.7109375" style="0" customWidth="1"/>
    <col min="3" max="3" width="12.7109375" style="0" customWidth="1"/>
    <col min="4" max="4" width="14.140625" style="0" customWidth="1"/>
    <col min="5" max="9" width="8.8515625" style="0" customWidth="1"/>
    <col min="10" max="10" width="9.28125" style="0" customWidth="1"/>
    <col min="11" max="11" width="20.8515625" style="0" customWidth="1"/>
    <col min="12" max="12" width="20.28125" style="0" customWidth="1"/>
    <col min="13" max="13" width="2.8515625" style="0" customWidth="1"/>
    <col min="14" max="14" width="10.7109375" style="0" customWidth="1"/>
    <col min="15" max="15" width="11.00390625" style="0" customWidth="1"/>
    <col min="16" max="17" width="10.7109375" style="0" bestFit="1" customWidth="1"/>
  </cols>
  <sheetData>
    <row r="1" spans="1:5" ht="15">
      <c r="A1" s="76" t="s">
        <v>121</v>
      </c>
      <c r="B1" s="26" t="s">
        <v>119</v>
      </c>
      <c r="C1" s="25"/>
      <c r="E1" s="12" t="s">
        <v>123</v>
      </c>
    </row>
    <row r="2" spans="1:6" ht="13.5">
      <c r="A2" s="76"/>
      <c r="B2" s="19" t="s">
        <v>18</v>
      </c>
      <c r="C2" s="20">
        <f>'Set up and outreach expenses'!F79</f>
        <v>7906</v>
      </c>
      <c r="E2" s="12" t="s">
        <v>113</v>
      </c>
      <c r="F2" s="17">
        <v>7632</v>
      </c>
    </row>
    <row r="3" spans="1:10" ht="13.5">
      <c r="A3" s="76"/>
      <c r="B3" s="18" t="s">
        <v>19</v>
      </c>
      <c r="C3" s="15">
        <f>'Set up and outreach expenses'!I79</f>
        <v>83229</v>
      </c>
      <c r="E3" s="12" t="s">
        <v>114</v>
      </c>
      <c r="F3">
        <v>850</v>
      </c>
      <c r="G3" s="20"/>
      <c r="H3" s="20"/>
      <c r="I3" s="20"/>
      <c r="J3" s="17"/>
    </row>
    <row r="4" spans="1:8" ht="13.5">
      <c r="A4" s="76"/>
      <c r="B4" s="18" t="s">
        <v>27</v>
      </c>
      <c r="C4" s="20">
        <f>'Set up and outreach expenses'!L79</f>
        <v>33698</v>
      </c>
      <c r="E4" s="12" t="s">
        <v>115</v>
      </c>
      <c r="F4" s="17">
        <v>3484</v>
      </c>
      <c r="G4" s="19"/>
      <c r="H4" s="19"/>
    </row>
    <row r="5" spans="1:8" ht="13.5">
      <c r="A5" s="76"/>
      <c r="B5" s="12" t="s">
        <v>17</v>
      </c>
      <c r="C5" s="27">
        <f>SUM(C2:C4)</f>
        <v>124833</v>
      </c>
      <c r="E5" s="12" t="s">
        <v>116</v>
      </c>
      <c r="F5" s="17">
        <v>20000</v>
      </c>
      <c r="G5" s="21"/>
      <c r="H5" s="21"/>
    </row>
    <row r="6" spans="1:10" ht="13.5">
      <c r="A6" s="76"/>
      <c r="B6" s="12"/>
      <c r="C6" s="29"/>
      <c r="E6" s="12" t="s">
        <v>117</v>
      </c>
      <c r="F6" s="27">
        <f>F2+F3+F4+F5</f>
        <v>31966</v>
      </c>
      <c r="G6" s="21"/>
      <c r="H6" s="21"/>
      <c r="J6" s="17"/>
    </row>
    <row r="7" spans="1:11" ht="13.5">
      <c r="A7" s="76"/>
      <c r="F7" s="17"/>
      <c r="G7" s="21"/>
      <c r="H7" s="21"/>
      <c r="J7" s="17"/>
      <c r="K7" s="17"/>
    </row>
    <row r="8" spans="1:11" ht="13.5">
      <c r="A8" s="76"/>
      <c r="B8" s="23" t="s">
        <v>127</v>
      </c>
      <c r="C8" s="17">
        <f>C2+C3+F2+F3+F4</f>
        <v>103101</v>
      </c>
      <c r="G8" s="21"/>
      <c r="H8" s="21"/>
      <c r="J8" s="17"/>
      <c r="K8" s="17"/>
    </row>
    <row r="9" spans="1:12" ht="13.5">
      <c r="A9" s="76"/>
      <c r="B9" s="12" t="s">
        <v>128</v>
      </c>
      <c r="C9" s="17">
        <f>C4+F5</f>
        <v>53698</v>
      </c>
      <c r="F9" s="17"/>
      <c r="G9" s="21"/>
      <c r="H9" s="21"/>
      <c r="J9" s="17"/>
      <c r="K9" s="17"/>
      <c r="L9" s="34"/>
    </row>
    <row r="10" spans="5:12" ht="13.5">
      <c r="E10" s="21"/>
      <c r="F10" s="21"/>
      <c r="G10" s="21"/>
      <c r="H10" s="21"/>
      <c r="J10" s="17"/>
      <c r="K10" s="17"/>
      <c r="L10" s="17"/>
    </row>
    <row r="11" spans="1:9" ht="15">
      <c r="A11" s="76" t="s">
        <v>122</v>
      </c>
      <c r="B11" s="75" t="s">
        <v>120</v>
      </c>
      <c r="C11" s="75"/>
      <c r="D11" s="75"/>
      <c r="E11" s="75"/>
      <c r="F11" s="75"/>
      <c r="G11" s="75"/>
      <c r="H11" s="75"/>
      <c r="I11" s="75"/>
    </row>
    <row r="12" spans="1:8" ht="13.5">
      <c r="A12" s="76"/>
      <c r="B12" s="18" t="s">
        <v>112</v>
      </c>
      <c r="C12" s="74" t="s">
        <v>118</v>
      </c>
      <c r="D12" s="74"/>
      <c r="E12" s="74"/>
      <c r="F12" s="74"/>
      <c r="G12" s="74"/>
      <c r="H12" s="74"/>
    </row>
    <row r="13" spans="1:9" ht="13.5">
      <c r="A13" s="76"/>
      <c r="C13" s="32" t="str">
        <f>'Campaign expenses'!A5</f>
        <v>Ke-RCT</v>
      </c>
      <c r="D13" s="32" t="str">
        <f>'Campaign expenses'!A14</f>
        <v>Ke-200K</v>
      </c>
      <c r="E13" s="32" t="str">
        <f>'Campaign expenses'!A23</f>
        <v>Ke-Nike</v>
      </c>
      <c r="F13" s="32" t="str">
        <f>'Campaign expenses'!A32</f>
        <v>Ke-Google</v>
      </c>
      <c r="G13" s="32" t="str">
        <f>'Campaign expenses'!A41</f>
        <v>Ke-201307</v>
      </c>
      <c r="H13" s="32" t="str">
        <f>'Campaign expenses'!A50</f>
        <v>Uganda-201305</v>
      </c>
      <c r="I13" s="18" t="s">
        <v>17</v>
      </c>
    </row>
    <row r="14" spans="1:9" ht="13.5">
      <c r="A14" s="76"/>
      <c r="B14" s="31" t="s">
        <v>5</v>
      </c>
      <c r="C14" s="32">
        <f>'Campaign expenses'!B6</f>
        <v>516071.547144082</v>
      </c>
      <c r="D14" s="32">
        <f>'Campaign expenses'!B15</f>
        <v>189636.6062500158</v>
      </c>
      <c r="E14" s="32">
        <f>'Campaign expenses'!B24</f>
        <v>66175.57849610178</v>
      </c>
      <c r="F14" s="32">
        <f>'Campaign expenses'!B33</f>
        <v>887454</v>
      </c>
      <c r="G14" s="32">
        <f>'Campaign expenses'!B42</f>
        <v>37693</v>
      </c>
      <c r="H14" s="32">
        <f>'Campaign expenses'!B51</f>
        <v>966238</v>
      </c>
      <c r="I14" s="28">
        <f aca="true" t="shared" si="0" ref="I14:I20">SUM(C14:H14)</f>
        <v>2663268.7318901997</v>
      </c>
    </row>
    <row r="15" spans="1:9" ht="13.5">
      <c r="A15" s="76"/>
      <c r="B15" s="31" t="s">
        <v>15</v>
      </c>
      <c r="C15" s="32">
        <f>'Campaign expenses'!B7</f>
        <v>18776.324880181</v>
      </c>
      <c r="D15" s="32">
        <f>'Campaign expenses'!B16</f>
        <v>4530.26846830023</v>
      </c>
      <c r="E15" s="32">
        <f>'Campaign expenses'!B25</f>
        <v>6397.40665151878</v>
      </c>
      <c r="F15" s="32">
        <f>'Campaign expenses'!B34</f>
        <v>19658</v>
      </c>
      <c r="G15" s="32">
        <f>'Campaign expenses'!B43</f>
        <v>19937</v>
      </c>
      <c r="H15" s="32">
        <f>'Campaign expenses'!B52</f>
        <v>15644</v>
      </c>
      <c r="I15" s="23">
        <f t="shared" si="0"/>
        <v>84943.00000000001</v>
      </c>
    </row>
    <row r="16" spans="1:9" ht="13.5">
      <c r="A16" s="76"/>
      <c r="B16" s="31" t="s">
        <v>6</v>
      </c>
      <c r="C16" s="32">
        <f>'Campaign expenses'!B8</f>
        <v>14800.186438956389</v>
      </c>
      <c r="D16" s="32">
        <f>'Campaign expenses'!B17</f>
        <v>5486.05065787151</v>
      </c>
      <c r="E16" s="32">
        <f>'Campaign expenses'!B26</f>
        <v>3318.347073237219</v>
      </c>
      <c r="F16" s="32">
        <f>'Campaign expenses'!B35</f>
        <v>23738</v>
      </c>
      <c r="G16" s="32">
        <f>'Campaign expenses'!B44</f>
        <v>0</v>
      </c>
      <c r="H16" s="32">
        <f>'Campaign expenses'!B53</f>
        <v>20577</v>
      </c>
      <c r="I16" s="23">
        <f t="shared" si="0"/>
        <v>67919.58417006512</v>
      </c>
    </row>
    <row r="17" spans="1:9" ht="13.5">
      <c r="A17" s="76"/>
      <c r="B17" s="31" t="s">
        <v>16</v>
      </c>
      <c r="C17" s="32">
        <f>'Campaign expenses'!B9</f>
        <v>2443</v>
      </c>
      <c r="D17" s="32">
        <f>'Campaign expenses'!B18</f>
        <v>744</v>
      </c>
      <c r="E17" s="32">
        <f>'Campaign expenses'!B27</f>
        <v>606</v>
      </c>
      <c r="F17" s="32">
        <f>'Campaign expenses'!B36</f>
        <v>3914</v>
      </c>
      <c r="G17" s="32">
        <f>'Campaign expenses'!B45</f>
        <v>258</v>
      </c>
      <c r="H17" s="32">
        <f>'Campaign expenses'!B54</f>
        <v>809</v>
      </c>
      <c r="I17" s="23">
        <f t="shared" si="0"/>
        <v>8774</v>
      </c>
    </row>
    <row r="18" spans="1:9" ht="13.5">
      <c r="A18" s="76"/>
      <c r="B18" s="31" t="s">
        <v>13</v>
      </c>
      <c r="C18" s="32">
        <f>'Campaign expenses'!B10</f>
        <v>6902</v>
      </c>
      <c r="D18" s="32">
        <f>'Campaign expenses'!B19</f>
        <v>5737</v>
      </c>
      <c r="E18" s="32">
        <f>'Campaign expenses'!B28</f>
        <v>5677</v>
      </c>
      <c r="F18" s="32">
        <f>'Campaign expenses'!B37</f>
        <v>30332</v>
      </c>
      <c r="G18" s="32">
        <f>'Campaign expenses'!B46</f>
        <v>29438</v>
      </c>
      <c r="H18" s="32">
        <f>'Campaign expenses'!B55</f>
        <v>39701</v>
      </c>
      <c r="I18" s="23">
        <f t="shared" si="0"/>
        <v>117787</v>
      </c>
    </row>
    <row r="19" spans="1:9" ht="13.5">
      <c r="A19" s="76"/>
      <c r="B19" s="31" t="s">
        <v>14</v>
      </c>
      <c r="C19" s="32">
        <f>'Campaign expenses'!B11</f>
        <v>40</v>
      </c>
      <c r="D19" s="32">
        <f>'Campaign expenses'!B20</f>
        <v>7</v>
      </c>
      <c r="E19" s="32">
        <f>'Campaign expenses'!B29</f>
        <v>81</v>
      </c>
      <c r="F19" s="32">
        <f>'Campaign expenses'!B38</f>
        <v>44</v>
      </c>
      <c r="G19" s="32">
        <f>'Campaign expenses'!B47</f>
        <v>877</v>
      </c>
      <c r="H19" s="32">
        <f>'Campaign expenses'!B56</f>
        <v>1270</v>
      </c>
      <c r="I19" s="23">
        <f t="shared" si="0"/>
        <v>2319</v>
      </c>
    </row>
    <row r="20" spans="1:12" ht="13.5">
      <c r="A20" s="76"/>
      <c r="C20" s="23">
        <f aca="true" t="shared" si="1" ref="C20:H20">SUM(C14:C19)</f>
        <v>559033.0584632194</v>
      </c>
      <c r="D20" s="23">
        <f t="shared" si="1"/>
        <v>206140.92537618752</v>
      </c>
      <c r="E20" s="23">
        <f t="shared" si="1"/>
        <v>82255.33222085777</v>
      </c>
      <c r="F20" s="23">
        <f t="shared" si="1"/>
        <v>965140</v>
      </c>
      <c r="G20" s="23">
        <f t="shared" si="1"/>
        <v>88203</v>
      </c>
      <c r="H20" s="23">
        <f t="shared" si="1"/>
        <v>1044239</v>
      </c>
      <c r="I20" s="27">
        <f t="shared" si="0"/>
        <v>2945011.3160602646</v>
      </c>
      <c r="L20" s="22"/>
    </row>
    <row r="21" spans="1:12" ht="13.5">
      <c r="A21" s="39"/>
      <c r="C21" s="23"/>
      <c r="D21" s="23"/>
      <c r="E21" s="23"/>
      <c r="F21" s="23"/>
      <c r="G21" s="23"/>
      <c r="H21" s="23"/>
      <c r="I21" s="29"/>
      <c r="L21" s="22"/>
    </row>
    <row r="22" spans="1:8" ht="13.5">
      <c r="A22" s="24" t="s">
        <v>149</v>
      </c>
      <c r="H22" s="17"/>
    </row>
    <row r="23" spans="1:4" ht="13.5">
      <c r="A23" s="12" t="s">
        <v>131</v>
      </c>
      <c r="B23" s="31" t="s">
        <v>132</v>
      </c>
      <c r="C23" t="s">
        <v>135</v>
      </c>
      <c r="D23" t="s">
        <v>136</v>
      </c>
    </row>
    <row r="24" spans="1:3" ht="13.5">
      <c r="A24" s="36"/>
      <c r="B24" s="31" t="s">
        <v>133</v>
      </c>
      <c r="C24" t="s">
        <v>134</v>
      </c>
    </row>
    <row r="25" ht="13.5">
      <c r="A25" s="36"/>
    </row>
    <row r="26" spans="1:3" ht="13.5">
      <c r="A26" s="12" t="s">
        <v>151</v>
      </c>
      <c r="C26" s="35"/>
    </row>
    <row r="27" spans="1:2" ht="13.5">
      <c r="A27" t="s">
        <v>152</v>
      </c>
      <c r="B27" s="17">
        <f>C5</f>
        <v>124833</v>
      </c>
    </row>
    <row r="28" spans="1:2" ht="13.5">
      <c r="A28" t="s">
        <v>153</v>
      </c>
      <c r="B28" s="17">
        <f>F6</f>
        <v>31966</v>
      </c>
    </row>
    <row r="29" spans="1:4" ht="13.5">
      <c r="A29" t="s">
        <v>154</v>
      </c>
      <c r="B29" s="17">
        <f>I20</f>
        <v>2945011.3160602646</v>
      </c>
      <c r="D29" s="12"/>
    </row>
    <row r="30" spans="2:4" ht="13.5">
      <c r="B30" s="30">
        <f>SUM(B27:B29)</f>
        <v>3101810.3160602646</v>
      </c>
      <c r="D30" s="33"/>
    </row>
    <row r="32" spans="1:8" ht="13.5">
      <c r="A32" s="12" t="s">
        <v>158</v>
      </c>
      <c r="B32" s="63" t="s">
        <v>137</v>
      </c>
      <c r="C32" s="63" t="s">
        <v>138</v>
      </c>
      <c r="D32" s="63" t="s">
        <v>139</v>
      </c>
      <c r="E32" s="63" t="s">
        <v>140</v>
      </c>
      <c r="F32" s="63" t="s">
        <v>141</v>
      </c>
      <c r="G32" s="63" t="s">
        <v>142</v>
      </c>
      <c r="H32" s="63" t="s">
        <v>143</v>
      </c>
    </row>
    <row r="33" spans="1:8" ht="13.5">
      <c r="A33" t="s">
        <v>5</v>
      </c>
      <c r="B33" s="68">
        <v>2663268.7318901997</v>
      </c>
      <c r="C33" s="68">
        <v>2001412.41176471</v>
      </c>
      <c r="D33" s="68">
        <v>4664681.14365491</v>
      </c>
      <c r="E33" s="62">
        <v>998.4334639672317</v>
      </c>
      <c r="F33" s="62">
        <v>4672.000000000004</v>
      </c>
      <c r="G33" s="72">
        <v>0.8586175363788607</v>
      </c>
      <c r="H33" s="72">
        <v>0.871341606108661</v>
      </c>
    </row>
    <row r="34" spans="1:8" ht="13.5">
      <c r="A34" t="s">
        <v>29</v>
      </c>
      <c r="B34" s="68">
        <v>84943.00000000001</v>
      </c>
      <c r="C34" s="68">
        <v>11766.40956862745</v>
      </c>
      <c r="D34" s="68">
        <v>96709.40956862747</v>
      </c>
      <c r="E34" s="62">
        <v>20.699788006983617</v>
      </c>
      <c r="F34" s="62">
        <v>4672</v>
      </c>
      <c r="G34" s="37">
        <v>0.027384975657663544</v>
      </c>
      <c r="H34" s="37">
        <v>0.01806488582268297</v>
      </c>
    </row>
    <row r="35" spans="1:8" ht="13.5">
      <c r="A35" s="67" t="s">
        <v>6</v>
      </c>
      <c r="B35" s="68">
        <v>67919.58417006512</v>
      </c>
      <c r="C35" s="68">
        <v>62043.78476470588</v>
      </c>
      <c r="D35" s="68">
        <v>129963.368934771</v>
      </c>
      <c r="E35" s="62">
        <v>27.817501912408176</v>
      </c>
      <c r="F35" s="62">
        <v>4672</v>
      </c>
      <c r="G35" s="37">
        <v>0.021896756167969853</v>
      </c>
      <c r="H35" s="37">
        <v>0.024276576926796568</v>
      </c>
    </row>
    <row r="36" spans="1:8" ht="13.5">
      <c r="A36" s="65" t="s">
        <v>47</v>
      </c>
      <c r="B36" s="68">
        <v>8774</v>
      </c>
      <c r="C36" s="68">
        <v>39153.283590828934</v>
      </c>
      <c r="D36" s="68">
        <v>47927.283590828934</v>
      </c>
      <c r="E36" s="62">
        <v>10.258408302831535</v>
      </c>
      <c r="F36" s="62">
        <v>4672</v>
      </c>
      <c r="G36" s="37">
        <v>0.0028286707135413147</v>
      </c>
      <c r="H36" s="37">
        <v>0.00895260254117545</v>
      </c>
    </row>
    <row r="37" spans="1:8" ht="13.5">
      <c r="A37" t="s">
        <v>144</v>
      </c>
      <c r="B37" s="68">
        <v>117787</v>
      </c>
      <c r="C37" s="68">
        <v>102573.6618366608</v>
      </c>
      <c r="D37" s="68">
        <v>220360.66183666082</v>
      </c>
      <c r="E37" s="62">
        <v>47.16623755065514</v>
      </c>
      <c r="F37" s="62">
        <v>4672</v>
      </c>
      <c r="G37" s="37">
        <v>0.037973630879404016</v>
      </c>
      <c r="H37" s="37">
        <v>0.041162387544774116</v>
      </c>
    </row>
    <row r="38" spans="1:8" ht="13.5">
      <c r="A38" t="s">
        <v>109</v>
      </c>
      <c r="B38" s="68">
        <v>2319</v>
      </c>
      <c r="C38" s="68">
        <v>34687.17425464341</v>
      </c>
      <c r="D38" s="68">
        <v>37006.17425464341</v>
      </c>
      <c r="E38" s="62">
        <v>7.920842092175388</v>
      </c>
      <c r="F38" s="62">
        <v>4672</v>
      </c>
      <c r="G38" s="37">
        <v>0.0007476279216665499</v>
      </c>
      <c r="H38" s="37">
        <v>0.006912588088649738</v>
      </c>
    </row>
    <row r="39" spans="1:8" ht="13.5">
      <c r="A39" t="s">
        <v>126</v>
      </c>
      <c r="B39" s="68">
        <v>103101</v>
      </c>
      <c r="C39" s="68" t="s">
        <v>130</v>
      </c>
      <c r="D39" s="68">
        <v>103101</v>
      </c>
      <c r="E39" s="62"/>
      <c r="F39">
        <v>4672</v>
      </c>
      <c r="G39" s="37">
        <v>0.03323897643455928</v>
      </c>
      <c r="H39" s="37">
        <v>0.019258806371708365</v>
      </c>
    </row>
    <row r="40" spans="1:8" ht="13.5">
      <c r="A40" t="s">
        <v>129</v>
      </c>
      <c r="B40" s="68">
        <v>53698</v>
      </c>
      <c r="C40" s="68" t="s">
        <v>130</v>
      </c>
      <c r="D40" s="68">
        <v>53698</v>
      </c>
      <c r="E40" s="62"/>
      <c r="F40">
        <v>4672</v>
      </c>
      <c r="G40" s="37">
        <v>0.0173118258463348</v>
      </c>
      <c r="H40" s="37">
        <v>0.010030546595551894</v>
      </c>
    </row>
    <row r="41" spans="1:8" ht="13.5">
      <c r="A41" s="69" t="s">
        <v>7</v>
      </c>
      <c r="B41" s="71">
        <v>3101810.3160602646</v>
      </c>
      <c r="C41" s="70">
        <v>2251636.7257801765</v>
      </c>
      <c r="D41" s="70">
        <v>5353447.0418404415</v>
      </c>
      <c r="G41" s="66"/>
      <c r="H41" s="66"/>
    </row>
    <row r="44" spans="2:8" ht="13.5">
      <c r="B44" s="63"/>
      <c r="C44" s="63"/>
      <c r="D44" s="63"/>
      <c r="E44" s="63"/>
      <c r="F44" s="63"/>
      <c r="G44" s="63"/>
      <c r="H44" s="63"/>
    </row>
    <row r="45" spans="2:8" ht="13.5">
      <c r="B45" s="64"/>
      <c r="C45" s="64"/>
      <c r="D45" s="64"/>
      <c r="E45" s="62"/>
      <c r="F45" s="62"/>
      <c r="G45" s="73"/>
      <c r="H45" s="37"/>
    </row>
    <row r="46" spans="2:8" ht="13.5">
      <c r="B46" s="64"/>
      <c r="C46" s="64"/>
      <c r="D46" s="64"/>
      <c r="E46" s="62"/>
      <c r="F46" s="62"/>
      <c r="G46" s="73"/>
      <c r="H46" s="37"/>
    </row>
    <row r="47" spans="2:8" ht="13.5">
      <c r="B47" s="64"/>
      <c r="C47" s="64"/>
      <c r="D47" s="64"/>
      <c r="E47" s="62"/>
      <c r="F47" s="62"/>
      <c r="G47" s="73"/>
      <c r="H47" s="37"/>
    </row>
    <row r="48" spans="2:8" ht="13.5">
      <c r="B48" s="64"/>
      <c r="C48" s="64"/>
      <c r="D48" s="64"/>
      <c r="E48" s="62"/>
      <c r="F48" s="62"/>
      <c r="G48" s="73"/>
      <c r="H48" s="37"/>
    </row>
    <row r="49" spans="2:8" ht="13.5">
      <c r="B49" s="64"/>
      <c r="C49" s="64"/>
      <c r="D49" s="64"/>
      <c r="E49" s="62"/>
      <c r="F49" s="62"/>
      <c r="G49" s="73"/>
      <c r="H49" s="37"/>
    </row>
    <row r="50" spans="2:8" ht="13.5">
      <c r="B50" s="64"/>
      <c r="C50" s="64"/>
      <c r="D50" s="64"/>
      <c r="E50" s="62"/>
      <c r="F50" s="62"/>
      <c r="G50" s="73"/>
      <c r="H50" s="37"/>
    </row>
    <row r="51" spans="2:8" ht="13.5">
      <c r="B51" s="17"/>
      <c r="D51" s="62"/>
      <c r="E51" s="62"/>
      <c r="G51" s="73"/>
      <c r="H51" s="37"/>
    </row>
    <row r="52" spans="2:8" ht="13.5">
      <c r="B52" s="17"/>
      <c r="D52" s="62"/>
      <c r="E52" s="62"/>
      <c r="G52" s="73"/>
      <c r="H52" s="37"/>
    </row>
    <row r="53" spans="2:4" ht="13.5">
      <c r="B53" s="63"/>
      <c r="C53" s="63"/>
      <c r="D53" s="63"/>
    </row>
  </sheetData>
  <sheetProtection/>
  <mergeCells count="4">
    <mergeCell ref="C12:H12"/>
    <mergeCell ref="B11:I11"/>
    <mergeCell ref="A11:A20"/>
    <mergeCell ref="A1:A9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Sun</dc:creator>
  <cp:keywords/>
  <dc:description/>
  <cp:lastModifiedBy>Eliza Scheffler</cp:lastModifiedBy>
  <dcterms:created xsi:type="dcterms:W3CDTF">2013-09-27T16:53:46Z</dcterms:created>
  <dcterms:modified xsi:type="dcterms:W3CDTF">2013-11-20T20:37:53Z</dcterms:modified>
  <cp:category/>
  <cp:version/>
  <cp:contentType/>
  <cp:contentStatus/>
</cp:coreProperties>
</file>