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376" windowWidth="25520" windowHeight="15600" activeTab="1"/>
  </bookViews>
  <sheets>
    <sheet name="Analysis Score" sheetId="1" r:id="rId1"/>
    <sheet name="Risk Score" sheetId="2" r:id="rId2"/>
  </sheets>
  <definedNames/>
  <calcPr fullCalcOnLoad="1"/>
</workbook>
</file>

<file path=xl/sharedStrings.xml><?xml version="1.0" encoding="utf-8"?>
<sst xmlns="http://schemas.openxmlformats.org/spreadsheetml/2006/main" count="163" uniqueCount="82">
  <si>
    <t>Score</t>
  </si>
  <si>
    <t>Plan for baseline and follow-up assessment</t>
  </si>
  <si>
    <t>Project plan with benchmarks and timeline</t>
  </si>
  <si>
    <t>Leadership contingency plan</t>
  </si>
  <si>
    <t>Number and quality of staff to reach beneficiaries</t>
  </si>
  <si>
    <t>Financial controls and external auditing</t>
  </si>
  <si>
    <t>Project size relative to total operating expenses</t>
  </si>
  <si>
    <t>Weighted Version</t>
  </si>
  <si>
    <t>Project ID</t>
  </si>
  <si>
    <t>Context</t>
  </si>
  <si>
    <t>Reliance on a third party in the surrounding area</t>
  </si>
  <si>
    <t>Outside government regulation</t>
  </si>
  <si>
    <t>Clarity</t>
  </si>
  <si>
    <t>Coherence</t>
  </si>
  <si>
    <t>Credibility</t>
  </si>
  <si>
    <t>Capability and Capacity</t>
  </si>
  <si>
    <t>Stability of Leadership Team</t>
  </si>
  <si>
    <t>Continuous Improvement</t>
  </si>
  <si>
    <t>Monitoring System</t>
  </si>
  <si>
    <t>Evaluation System</t>
  </si>
  <si>
    <t>Revision and Refining System</t>
  </si>
  <si>
    <t>Column1</t>
  </si>
  <si>
    <t>Civic and economic conditions</t>
  </si>
  <si>
    <t>Environmental factors</t>
  </si>
  <si>
    <t>Solution and timing for the regional sector context</t>
  </si>
  <si>
    <t>Column2</t>
  </si>
  <si>
    <t>Related Expertise Availability</t>
  </si>
  <si>
    <t>Experience with Project's Design and Scale</t>
  </si>
  <si>
    <t>Governance</t>
  </si>
  <si>
    <t>Weighted Calculation</t>
  </si>
  <si>
    <t>Evidence of Leadership Integrity</t>
  </si>
  <si>
    <t>Evidence of Community Endorsement</t>
  </si>
  <si>
    <t>Use of proven best practices</t>
  </si>
  <si>
    <t>Low</t>
  </si>
  <si>
    <t>Medium Low</t>
  </si>
  <si>
    <t>Medium</t>
  </si>
  <si>
    <t>Medium High</t>
  </si>
  <si>
    <t>High</t>
  </si>
  <si>
    <t>Urgency</t>
  </si>
  <si>
    <t>Essential Need</t>
  </si>
  <si>
    <t>Depth of Impact</t>
  </si>
  <si>
    <t>Endurance of Impact</t>
  </si>
  <si>
    <t>Detail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</si>
  <si>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</si>
  <si>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</si>
  <si>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</si>
  <si>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</si>
  <si>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</si>
  <si>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</si>
  <si>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</si>
  <si>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</si>
  <si>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Achievable Project Goals</t>
  </si>
  <si>
    <t>Impact Units</t>
  </si>
  <si>
    <t>Scale</t>
  </si>
  <si>
    <t>Difference</t>
  </si>
  <si>
    <t>Per Impact Unit Scaler</t>
  </si>
  <si>
    <t>Overall Delta Multiplier</t>
  </si>
  <si>
    <t>Index</t>
  </si>
  <si>
    <t>Subtotal</t>
  </si>
  <si>
    <t>Investment ($)</t>
  </si>
  <si>
    <t>Delta Score</t>
  </si>
  <si>
    <t>Risk Score (1 to 5)</t>
  </si>
  <si>
    <t>TOTAL</t>
  </si>
  <si>
    <t>Unique Lives Impacted</t>
  </si>
  <si>
    <t>Cost Per Life</t>
  </si>
  <si>
    <t>Site Visit Reference's Confidence in Organization</t>
  </si>
  <si>
    <t>Risk Level</t>
  </si>
  <si>
    <t>Context Risk Level</t>
  </si>
  <si>
    <t>Clarity Risk Level</t>
  </si>
  <si>
    <t>Coherence Risk Level</t>
  </si>
  <si>
    <t>Credibility Risk Level</t>
  </si>
  <si>
    <t>Capability and Capacity Risk Level</t>
  </si>
  <si>
    <t>Continuous Improvement Risk Level</t>
  </si>
  <si>
    <t>Number of Lives Changed</t>
  </si>
  <si>
    <t xml:space="preserve">Type of Impact                                              </t>
  </si>
  <si>
    <t>Fairness and timeliness of beneficiary selection</t>
  </si>
  <si>
    <t>Beneficiary contribution and commitment</t>
  </si>
  <si>
    <t>Track Record in Region, Sector, and Intervention</t>
  </si>
  <si>
    <t>Measures toward sustainability</t>
  </si>
  <si>
    <t>Calculations</t>
  </si>
  <si>
    <t>Weight (1-4)</t>
  </si>
  <si>
    <t>TBD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</si>
</sst>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$&quot;#,##0"/>
    <numFmt numFmtId="182" formatCode="0.0%"/>
    <numFmt numFmtId="183" formatCode="&quot;$&quot;#,##0.00"/>
    <numFmt numFmtId="184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82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84" fontId="1" fillId="0" borderId="18" xfId="42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184" fontId="1" fillId="0" borderId="19" xfId="42" applyNumberFormat="1" applyFont="1" applyBorder="1" applyAlignment="1" applyProtection="1">
      <alignment wrapText="1"/>
      <protection locked="0"/>
    </xf>
    <xf numFmtId="184" fontId="1" fillId="0" borderId="20" xfId="42" applyNumberFormat="1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1" fontId="5" fillId="0" borderId="21" xfId="42" applyNumberFormat="1" applyFont="1" applyBorder="1" applyAlignment="1" applyProtection="1">
      <alignment/>
      <protection locked="0"/>
    </xf>
    <xf numFmtId="184" fontId="1" fillId="0" borderId="21" xfId="42" applyNumberFormat="1" applyFont="1" applyBorder="1" applyAlignment="1" applyProtection="1">
      <alignment/>
      <protection locked="0"/>
    </xf>
    <xf numFmtId="179" fontId="0" fillId="0" borderId="21" xfId="0" applyNumberForma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3" fillId="0" borderId="21" xfId="0" applyFont="1" applyBorder="1" applyAlignment="1" applyProtection="1">
      <alignment/>
      <protection locked="0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 applyProtection="1">
      <alignment/>
      <protection locked="0"/>
    </xf>
    <xf numFmtId="0" fontId="4" fillId="33" borderId="21" xfId="0" applyFont="1" applyFill="1" applyBorder="1" applyAlignment="1">
      <alignment horizontal="left" indent="1"/>
    </xf>
    <xf numFmtId="0" fontId="2" fillId="34" borderId="10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2" fillId="36" borderId="12" xfId="0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/>
      <protection locked="0"/>
    </xf>
    <xf numFmtId="0" fontId="2" fillId="37" borderId="12" xfId="0" applyFont="1" applyFill="1" applyBorder="1" applyAlignment="1" applyProtection="1">
      <alignment/>
      <protection locked="0"/>
    </xf>
    <xf numFmtId="0" fontId="2" fillId="37" borderId="13" xfId="0" applyFont="1" applyFill="1" applyBorder="1" applyAlignment="1" applyProtection="1">
      <alignment/>
      <protection locked="0"/>
    </xf>
    <xf numFmtId="0" fontId="2" fillId="38" borderId="10" xfId="0" applyFont="1" applyFill="1" applyBorder="1" applyAlignment="1" applyProtection="1">
      <alignment/>
      <protection locked="0"/>
    </xf>
    <xf numFmtId="0" fontId="2" fillId="38" borderId="12" xfId="0" applyFont="1" applyFill="1" applyBorder="1" applyAlignment="1" applyProtection="1">
      <alignment/>
      <protection locked="0"/>
    </xf>
    <xf numFmtId="0" fontId="2" fillId="38" borderId="13" xfId="0" applyFont="1" applyFill="1" applyBorder="1" applyAlignment="1" applyProtection="1">
      <alignment/>
      <protection locked="0"/>
    </xf>
    <xf numFmtId="0" fontId="2" fillId="39" borderId="10" xfId="0" applyFont="1" applyFill="1" applyBorder="1" applyAlignment="1" applyProtection="1">
      <alignment/>
      <protection locked="0"/>
    </xf>
    <xf numFmtId="0" fontId="2" fillId="39" borderId="12" xfId="0" applyFont="1" applyFill="1" applyBorder="1" applyAlignment="1" applyProtection="1">
      <alignment/>
      <protection locked="0"/>
    </xf>
    <xf numFmtId="0" fontId="2" fillId="39" borderId="13" xfId="0" applyFont="1" applyFill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/>
      <protection locked="0"/>
    </xf>
    <xf numFmtId="0" fontId="2" fillId="38" borderId="11" xfId="0" applyFont="1" applyFill="1" applyBorder="1" applyAlignment="1" applyProtection="1">
      <alignment/>
      <protection locked="0"/>
    </xf>
    <xf numFmtId="0" fontId="2" fillId="39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I8:J13" totalsRowShown="0">
  <autoFilter ref="I8:J13"/>
  <tableColumns count="2">
    <tableColumn id="1" name="Column1"/>
    <tableColumn id="2" name="Column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zoomScale="150" zoomScaleNormal="150" workbookViewId="0" topLeftCell="A1">
      <selection activeCell="D26" sqref="D26"/>
    </sheetView>
  </sheetViews>
  <sheetFormatPr defaultColWidth="8.8515625" defaultRowHeight="12.75"/>
  <cols>
    <col min="1" max="1" width="20.8515625" style="0" bestFit="1" customWidth="1"/>
    <col min="2" max="2" width="8.8515625" style="0" customWidth="1"/>
    <col min="3" max="3" width="0" style="0" hidden="1" customWidth="1"/>
    <col min="4" max="4" width="8.8515625" style="0" customWidth="1"/>
    <col min="5" max="5" width="0" style="0" hidden="1" customWidth="1"/>
    <col min="6" max="6" width="8.8515625" style="0" customWidth="1"/>
    <col min="7" max="7" width="0" style="0" hidden="1" customWidth="1"/>
    <col min="8" max="8" width="8.8515625" style="0" customWidth="1"/>
    <col min="9" max="9" width="0" style="0" hidden="1" customWidth="1"/>
    <col min="10" max="10" width="8.8515625" style="0" customWidth="1"/>
    <col min="11" max="11" width="0" style="0" hidden="1" customWidth="1"/>
    <col min="12" max="12" width="8.8515625" style="0" customWidth="1"/>
    <col min="13" max="13" width="0" style="0" hidden="1" customWidth="1"/>
    <col min="14" max="14" width="8.8515625" style="0" customWidth="1"/>
    <col min="15" max="15" width="0" style="0" hidden="1" customWidth="1"/>
    <col min="16" max="16" width="8.8515625" style="0" customWidth="1"/>
    <col min="17" max="18" width="0" style="0" hidden="1" customWidth="1"/>
  </cols>
  <sheetData>
    <row r="1" ht="12.75" thickBot="1"/>
    <row r="2" spans="1:17" ht="12" hidden="1">
      <c r="A2" s="45" t="s">
        <v>52</v>
      </c>
      <c r="B2" s="45" t="s">
        <v>53</v>
      </c>
      <c r="C2" s="44"/>
      <c r="D2" s="44"/>
      <c r="E2" s="3"/>
      <c r="F2" s="3"/>
      <c r="G2" s="3"/>
      <c r="H2" s="3"/>
      <c r="I2" s="3"/>
      <c r="J2" s="3"/>
      <c r="K2" s="9"/>
      <c r="L2" s="3"/>
      <c r="M2" s="3"/>
      <c r="N2" s="3"/>
      <c r="O2" s="3"/>
      <c r="P2" s="3"/>
      <c r="Q2" s="3"/>
    </row>
    <row r="3" spans="1:17" ht="12" hidden="1">
      <c r="A3" s="44">
        <v>1</v>
      </c>
      <c r="B3" s="44">
        <v>0</v>
      </c>
      <c r="C3" s="44"/>
      <c r="D3" s="44" t="s">
        <v>33</v>
      </c>
      <c r="E3" s="3"/>
      <c r="F3" s="3"/>
      <c r="G3" s="23" t="s">
        <v>43</v>
      </c>
      <c r="H3" s="23" t="s">
        <v>44</v>
      </c>
      <c r="I3" s="3"/>
      <c r="J3" s="3"/>
      <c r="K3" s="9"/>
      <c r="L3" s="3"/>
      <c r="M3" s="3"/>
      <c r="N3" s="3"/>
      <c r="O3" s="3"/>
      <c r="P3" s="3"/>
      <c r="Q3" s="3"/>
    </row>
    <row r="4" spans="1:17" ht="12" hidden="1">
      <c r="A4" s="44">
        <v>10000</v>
      </c>
      <c r="B4" s="44">
        <v>65</v>
      </c>
      <c r="C4" s="44"/>
      <c r="D4" s="44" t="s">
        <v>37</v>
      </c>
      <c r="E4" s="3"/>
      <c r="F4" s="3"/>
      <c r="G4" s="21" t="s">
        <v>33</v>
      </c>
      <c r="H4" s="21">
        <v>1</v>
      </c>
      <c r="I4" s="3"/>
      <c r="J4" s="3"/>
      <c r="K4" s="9"/>
      <c r="L4" s="3"/>
      <c r="M4" s="3"/>
      <c r="N4" s="3"/>
      <c r="O4" s="3"/>
      <c r="P4" s="3"/>
      <c r="Q4" s="3"/>
    </row>
    <row r="5" spans="1:17" ht="12" hidden="1">
      <c r="A5" s="44">
        <f>A4-A3</f>
        <v>9999</v>
      </c>
      <c r="B5" s="44">
        <f>B4-B3</f>
        <v>65</v>
      </c>
      <c r="C5" s="44"/>
      <c r="D5" s="44" t="s">
        <v>54</v>
      </c>
      <c r="E5" s="3"/>
      <c r="F5" s="3"/>
      <c r="G5" s="21" t="s">
        <v>35</v>
      </c>
      <c r="H5" s="21">
        <v>5</v>
      </c>
      <c r="I5" s="3"/>
      <c r="J5" s="3"/>
      <c r="K5" s="9"/>
      <c r="L5" s="3"/>
      <c r="M5" s="3"/>
      <c r="N5" s="3"/>
      <c r="O5" s="3"/>
      <c r="P5" s="3"/>
      <c r="Q5" s="3"/>
    </row>
    <row r="6" spans="1:17" ht="12" hidden="1">
      <c r="A6" s="44"/>
      <c r="B6" s="44">
        <f>B5/A5</f>
        <v>0.0065006500650065</v>
      </c>
      <c r="C6" s="44"/>
      <c r="D6" s="44" t="s">
        <v>55</v>
      </c>
      <c r="E6" s="3"/>
      <c r="F6" s="3"/>
      <c r="G6" s="21" t="s">
        <v>37</v>
      </c>
      <c r="H6" s="21">
        <v>10</v>
      </c>
      <c r="I6" s="3"/>
      <c r="J6" s="3"/>
      <c r="K6" s="9"/>
      <c r="L6" s="3"/>
      <c r="M6" s="3"/>
      <c r="N6" s="3"/>
      <c r="O6" s="3"/>
      <c r="P6" s="3"/>
      <c r="Q6" s="3"/>
    </row>
    <row r="7" spans="1:17" ht="12" hidden="1">
      <c r="A7" s="44"/>
      <c r="B7" s="44"/>
      <c r="C7" s="44"/>
      <c r="D7" s="44"/>
      <c r="E7" s="3"/>
      <c r="F7" s="3"/>
      <c r="G7" s="3"/>
      <c r="I7" s="3"/>
      <c r="J7" s="3"/>
      <c r="K7" s="9"/>
      <c r="L7" s="3"/>
      <c r="M7" s="3"/>
      <c r="N7" s="3"/>
      <c r="O7" s="3"/>
      <c r="P7" s="3"/>
      <c r="Q7" s="3"/>
    </row>
    <row r="8" spans="1:17" ht="12.75" hidden="1" thickBot="1">
      <c r="A8" s="44"/>
      <c r="B8" s="44">
        <v>350</v>
      </c>
      <c r="C8" s="46"/>
      <c r="D8" s="46" t="s">
        <v>56</v>
      </c>
      <c r="E8" s="3"/>
      <c r="F8" s="3"/>
      <c r="I8" s="3"/>
      <c r="J8" s="3"/>
      <c r="K8" s="9"/>
      <c r="L8" s="3"/>
      <c r="M8" s="3"/>
      <c r="N8" s="3"/>
      <c r="O8" s="3"/>
      <c r="P8" s="3"/>
      <c r="Q8" s="3"/>
    </row>
    <row r="9" spans="1:17" ht="12">
      <c r="A9" s="1" t="s">
        <v>8</v>
      </c>
      <c r="B9" s="52">
        <v>0</v>
      </c>
      <c r="C9" s="3"/>
      <c r="D9" s="3"/>
      <c r="E9" s="3"/>
      <c r="F9" s="3"/>
      <c r="G9" s="3"/>
      <c r="H9" s="3"/>
      <c r="I9" s="3"/>
      <c r="J9" s="3"/>
      <c r="K9" s="9"/>
      <c r="L9" s="3"/>
      <c r="M9" s="3"/>
      <c r="N9" s="3"/>
      <c r="O9" s="3"/>
      <c r="P9" s="3"/>
      <c r="Q9" s="3"/>
    </row>
    <row r="10" spans="1:17" ht="12">
      <c r="A10" s="4" t="s">
        <v>59</v>
      </c>
      <c r="B10" s="94">
        <v>1150000</v>
      </c>
      <c r="C10" s="3"/>
      <c r="D10" s="3"/>
      <c r="E10" s="3"/>
      <c r="F10" s="3"/>
      <c r="G10" s="3"/>
      <c r="H10" s="3"/>
      <c r="I10" s="3"/>
      <c r="J10" s="3"/>
      <c r="K10" s="9"/>
      <c r="L10" s="3"/>
      <c r="M10" s="3"/>
      <c r="N10" s="3"/>
      <c r="O10" s="3"/>
      <c r="P10" s="3"/>
      <c r="Q10" s="3"/>
    </row>
    <row r="11" spans="1:17" ht="12">
      <c r="A11" s="4" t="s">
        <v>63</v>
      </c>
      <c r="B11" s="94">
        <v>180000</v>
      </c>
      <c r="C11" s="3"/>
      <c r="D11" s="3"/>
      <c r="E11" s="3"/>
      <c r="F11" s="3"/>
      <c r="G11" s="3"/>
      <c r="H11" s="3"/>
      <c r="I11" s="3"/>
      <c r="J11" s="3"/>
      <c r="K11" s="9"/>
      <c r="L11" s="3"/>
      <c r="M11" s="3"/>
      <c r="N11" s="3"/>
      <c r="O11" s="3"/>
      <c r="P11" s="3"/>
      <c r="Q11" s="3"/>
    </row>
    <row r="12" spans="1:17" ht="12">
      <c r="A12" s="4" t="s">
        <v>60</v>
      </c>
      <c r="B12" s="49">
        <f>IF(B10&lt;=1,0,B25)</f>
        <v>0</v>
      </c>
      <c r="C12" s="3"/>
      <c r="D12" s="3"/>
      <c r="E12" s="3"/>
      <c r="F12" s="3"/>
      <c r="G12" s="3"/>
      <c r="H12" s="3"/>
      <c r="I12" s="3"/>
      <c r="J12" s="3"/>
      <c r="K12" s="9"/>
      <c r="L12" s="3"/>
      <c r="M12" s="3"/>
      <c r="N12" s="3"/>
      <c r="O12" s="3"/>
      <c r="P12" s="3"/>
      <c r="Q12" s="3"/>
    </row>
    <row r="13" spans="1:17" ht="12.75" thickBot="1">
      <c r="A13" s="5" t="s">
        <v>64</v>
      </c>
      <c r="B13" s="50">
        <f>IF(B11&gt;=1,B10/B11,0)</f>
        <v>6.388888888888889</v>
      </c>
      <c r="C13" s="3"/>
      <c r="D13" s="3"/>
      <c r="E13" s="3"/>
      <c r="F13" s="3"/>
      <c r="G13" s="3"/>
      <c r="H13" s="3"/>
      <c r="I13" s="3"/>
      <c r="J13" s="3"/>
      <c r="K13" s="9"/>
      <c r="L13" s="3"/>
      <c r="M13" s="3"/>
      <c r="N13" s="3"/>
      <c r="O13" s="3"/>
      <c r="P13" s="3"/>
      <c r="Q13" s="3"/>
    </row>
    <row r="14" spans="1:17" ht="12">
      <c r="A14" s="6"/>
      <c r="B14" s="38"/>
      <c r="C14" s="3"/>
      <c r="D14" s="3"/>
      <c r="E14" s="3"/>
      <c r="F14" s="3"/>
      <c r="G14" s="3"/>
      <c r="H14" s="3"/>
      <c r="I14" s="3"/>
      <c r="J14" s="3"/>
      <c r="K14" s="9"/>
      <c r="L14" s="3"/>
      <c r="M14" s="3"/>
      <c r="N14" s="3"/>
      <c r="O14" s="3"/>
      <c r="P14" s="3"/>
      <c r="Q14" s="3"/>
    </row>
    <row r="15" spans="1:17" ht="12">
      <c r="A15" s="6"/>
      <c r="B15" s="38"/>
      <c r="C15" s="3"/>
      <c r="D15" s="3"/>
      <c r="E15" s="3"/>
      <c r="F15" s="3"/>
      <c r="G15" s="3"/>
      <c r="H15" s="3"/>
      <c r="I15" s="3"/>
      <c r="J15" s="3"/>
      <c r="K15" s="9"/>
      <c r="L15" s="3"/>
      <c r="M15" s="3"/>
      <c r="N15" s="3"/>
      <c r="O15" s="3"/>
      <c r="P15" s="3"/>
      <c r="Q15" s="3"/>
    </row>
    <row r="16" spans="1:18" ht="12">
      <c r="A16" s="59" t="s">
        <v>42</v>
      </c>
      <c r="B16" s="60" t="s">
        <v>43</v>
      </c>
      <c r="C16" s="60"/>
      <c r="D16" s="60" t="s">
        <v>44</v>
      </c>
      <c r="E16" s="60"/>
      <c r="F16" s="60" t="s">
        <v>45</v>
      </c>
      <c r="G16" s="60"/>
      <c r="H16" s="60" t="s">
        <v>46</v>
      </c>
      <c r="I16" s="60"/>
      <c r="J16" s="60" t="s">
        <v>47</v>
      </c>
      <c r="K16" s="60"/>
      <c r="L16" s="60" t="s">
        <v>48</v>
      </c>
      <c r="M16" s="60"/>
      <c r="N16" s="60" t="s">
        <v>49</v>
      </c>
      <c r="O16" s="60"/>
      <c r="P16" s="60" t="s">
        <v>50</v>
      </c>
      <c r="Q16" s="3"/>
      <c r="R16" t="s">
        <v>62</v>
      </c>
    </row>
    <row r="17" spans="1:17" ht="86.25" customHeight="1">
      <c r="A17" s="61" t="s">
        <v>74</v>
      </c>
      <c r="B17" s="39"/>
      <c r="C17" s="40"/>
      <c r="D17" s="41"/>
      <c r="E17" s="40"/>
      <c r="F17" s="41"/>
      <c r="G17" s="40"/>
      <c r="H17" s="41"/>
      <c r="I17" s="40"/>
      <c r="J17" s="42"/>
      <c r="K17" s="40"/>
      <c r="L17" s="42"/>
      <c r="M17" s="40"/>
      <c r="N17" s="42"/>
      <c r="O17" s="40"/>
      <c r="P17" s="42"/>
      <c r="Q17" s="3"/>
    </row>
    <row r="18" spans="1:17" ht="12">
      <c r="A18" s="60" t="s">
        <v>73</v>
      </c>
      <c r="B18" s="53">
        <v>0</v>
      </c>
      <c r="C18" s="54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3"/>
    </row>
    <row r="19" spans="1:17" ht="12" hidden="1">
      <c r="A19" s="62" t="s">
        <v>57</v>
      </c>
      <c r="B19" s="55">
        <f>B18*$B$6</f>
        <v>0</v>
      </c>
      <c r="C19" s="56"/>
      <c r="D19" s="55">
        <f>D18*$B$6</f>
        <v>0</v>
      </c>
      <c r="E19" s="56"/>
      <c r="F19" s="55">
        <f>F18*$B$6</f>
        <v>0</v>
      </c>
      <c r="G19" s="56"/>
      <c r="H19" s="55">
        <f>H18*$B$6</f>
        <v>0</v>
      </c>
      <c r="I19" s="56"/>
      <c r="J19" s="55">
        <f>J18*$B$6</f>
        <v>0</v>
      </c>
      <c r="K19" s="57"/>
      <c r="L19" s="55">
        <f>L18*$B$6</f>
        <v>0</v>
      </c>
      <c r="M19" s="56"/>
      <c r="N19" s="55">
        <f>N18*$B$6</f>
        <v>0</v>
      </c>
      <c r="O19" s="56"/>
      <c r="P19" s="55">
        <f>P18*$B$6</f>
        <v>0</v>
      </c>
      <c r="Q19" s="3"/>
    </row>
    <row r="20" spans="1:17" ht="12">
      <c r="A20" s="63" t="s">
        <v>38</v>
      </c>
      <c r="B20" s="58" t="s">
        <v>33</v>
      </c>
      <c r="C20" s="58">
        <f>IF(B20=$G$6,$H$6,IF(B20=$G$5,$H$5,IF(B20=$G$4,$H$4)))</f>
        <v>1</v>
      </c>
      <c r="D20" s="58" t="s">
        <v>33</v>
      </c>
      <c r="E20" s="58">
        <f>IF(D20=$G$6,$H$6,IF(D20=$G$5,$H$5,IF(D20=$G$4,$H$4)))</f>
        <v>1</v>
      </c>
      <c r="F20" s="58" t="s">
        <v>33</v>
      </c>
      <c r="G20" s="58">
        <f>IF(F20=$G$6,$H$6,IF(F20=$G$5,$H$5,IF(F20=$G$4,$H$4)))</f>
        <v>1</v>
      </c>
      <c r="H20" s="58" t="s">
        <v>33</v>
      </c>
      <c r="I20" s="58">
        <f>IF(H20=$G$6,$H$6,IF(H20=$G$5,$H$5,IF(H20=$G$4,$H$4)))</f>
        <v>1</v>
      </c>
      <c r="J20" s="58" t="s">
        <v>33</v>
      </c>
      <c r="K20" s="58">
        <f>IF(J20=$G$6,$H$6,IF(J20=$G$5,$H$5,IF(J20=$G$4,$H$4)))</f>
        <v>1</v>
      </c>
      <c r="L20" s="58" t="s">
        <v>33</v>
      </c>
      <c r="M20" s="58">
        <f>IF(L20=$G$6,$H$6,IF(L20=$G$5,$H$5,IF(L20=$G$4,$H$4)))</f>
        <v>1</v>
      </c>
      <c r="N20" s="58" t="s">
        <v>33</v>
      </c>
      <c r="O20" s="58">
        <f>IF(N20=$G$6,$H$6,IF(N20=$G$5,$H$5,IF(N20=$G$4,$H$4)))</f>
        <v>1</v>
      </c>
      <c r="P20" s="58" t="s">
        <v>33</v>
      </c>
      <c r="Q20" s="3">
        <f>IF(P20=$G$6,$H$6,IF(P20=$G$5,$H$5,IF(P20=$G$4,$H$4)))</f>
        <v>1</v>
      </c>
    </row>
    <row r="21" spans="1:17" ht="12">
      <c r="A21" s="63" t="s">
        <v>39</v>
      </c>
      <c r="B21" s="58" t="s">
        <v>33</v>
      </c>
      <c r="C21" s="58">
        <f>IF(B21=$G$6,$H$6,IF(B21=$G$5,$H$5,IF(B21=$G$4,$H$4)))</f>
        <v>1</v>
      </c>
      <c r="D21" s="58" t="s">
        <v>33</v>
      </c>
      <c r="E21" s="58">
        <f>IF(D21=$G$6,$H$6,IF(D21=$G$5,$H$5,IF(D21=$G$4,$H$4)))</f>
        <v>1</v>
      </c>
      <c r="F21" s="58" t="s">
        <v>33</v>
      </c>
      <c r="G21" s="58">
        <f>IF(F21=$G$6,$H$6,IF(F21=$G$5,$H$5,IF(F21=$G$4,$H$4)))</f>
        <v>1</v>
      </c>
      <c r="H21" s="58" t="s">
        <v>33</v>
      </c>
      <c r="I21" s="58">
        <f>IF(H21=$G$6,$H$6,IF(H21=$G$5,$H$5,IF(H21=$G$4,$H$4)))</f>
        <v>1</v>
      </c>
      <c r="J21" s="58" t="s">
        <v>33</v>
      </c>
      <c r="K21" s="58">
        <f>IF(J21=$G$6,$H$6,IF(J21=$G$5,$H$5,IF(J21=$G$4,$H$4)))</f>
        <v>1</v>
      </c>
      <c r="L21" s="58" t="s">
        <v>33</v>
      </c>
      <c r="M21" s="58">
        <f>IF(L21=$G$6,$H$6,IF(L21=$G$5,$H$5,IF(L21=$G$4,$H$4)))</f>
        <v>1</v>
      </c>
      <c r="N21" s="58" t="s">
        <v>33</v>
      </c>
      <c r="O21" s="58">
        <f>IF(N21=$G$6,$H$6,IF(N21=$G$5,$H$5,IF(N21=$G$4,$H$4)))</f>
        <v>1</v>
      </c>
      <c r="P21" s="58" t="s">
        <v>33</v>
      </c>
      <c r="Q21" s="3">
        <f>IF(P21=$G$6,$H$6,IF(P21=$G$5,$H$5,IF(P21=$G$4,$H$4)))</f>
        <v>1</v>
      </c>
    </row>
    <row r="22" spans="1:17" ht="12">
      <c r="A22" s="63" t="s">
        <v>40</v>
      </c>
      <c r="B22" s="58" t="s">
        <v>33</v>
      </c>
      <c r="C22" s="58">
        <f>IF(B22=$G$6,$H$6,IF(B22=$G$5,$H$5,IF(B22=$G$4,$H$4)))</f>
        <v>1</v>
      </c>
      <c r="D22" s="58" t="s">
        <v>33</v>
      </c>
      <c r="E22" s="58">
        <f>IF(D22=$G$6,$H$6,IF(D22=$G$5,$H$5,IF(D22=$G$4,$H$4)))</f>
        <v>1</v>
      </c>
      <c r="F22" s="58" t="s">
        <v>33</v>
      </c>
      <c r="G22" s="58">
        <f>IF(F22=$G$6,$H$6,IF(F22=$G$5,$H$5,IF(F22=$G$4,$H$4)))</f>
        <v>1</v>
      </c>
      <c r="H22" s="58" t="s">
        <v>33</v>
      </c>
      <c r="I22" s="58">
        <f>IF(H22=$G$6,$H$6,IF(H22=$G$5,$H$5,IF(H22=$G$4,$H$4)))</f>
        <v>1</v>
      </c>
      <c r="J22" s="58" t="s">
        <v>33</v>
      </c>
      <c r="K22" s="58">
        <f>IF(J22=$G$6,$H$6,IF(J22=$G$5,$H$5,IF(J22=$G$4,$H$4)))</f>
        <v>1</v>
      </c>
      <c r="L22" s="58" t="s">
        <v>33</v>
      </c>
      <c r="M22" s="58">
        <f>IF(L22=$G$6,$H$6,IF(L22=$G$5,$H$5,IF(L22=$G$4,$H$4)))</f>
        <v>1</v>
      </c>
      <c r="N22" s="58" t="s">
        <v>33</v>
      </c>
      <c r="O22" s="58">
        <f>IF(N22=$G$6,$H$6,IF(N22=$G$5,$H$5,IF(N22=$G$4,$H$4)))</f>
        <v>1</v>
      </c>
      <c r="P22" s="58" t="s">
        <v>33</v>
      </c>
      <c r="Q22" s="3">
        <f>IF(P22=$G$6,$H$6,IF(P22=$G$5,$H$5,IF(P22=$G$4,$H$4)))</f>
        <v>1</v>
      </c>
    </row>
    <row r="23" spans="1:17" ht="12">
      <c r="A23" s="63" t="s">
        <v>41</v>
      </c>
      <c r="B23" s="58" t="s">
        <v>33</v>
      </c>
      <c r="C23" s="58">
        <f>IF(B23=$G$6,$H$6,IF(B23=$G$5,$H$5,IF(B23=$G$4,$H$4)))</f>
        <v>1</v>
      </c>
      <c r="D23" s="58" t="s">
        <v>33</v>
      </c>
      <c r="E23" s="58">
        <f>IF(D23=$G$6,$H$6,IF(D23=$G$5,$H$5,IF(D23=$G$4,$H$4)))</f>
        <v>1</v>
      </c>
      <c r="F23" s="58" t="s">
        <v>33</v>
      </c>
      <c r="G23" s="58">
        <f>IF(F23=$G$6,$H$6,IF(F23=$G$5,$H$5,IF(F23=$G$4,$H$4)))</f>
        <v>1</v>
      </c>
      <c r="H23" s="58" t="s">
        <v>33</v>
      </c>
      <c r="I23" s="58">
        <f>IF(H23=$G$6,$H$6,IF(H23=$G$5,$H$5,IF(H23=$G$4,$H$4)))</f>
        <v>1</v>
      </c>
      <c r="J23" s="58" t="s">
        <v>33</v>
      </c>
      <c r="K23" s="58">
        <f>IF(J23=$G$6,$H$6,IF(J23=$G$5,$H$5,IF(J23=$G$4,$H$4)))</f>
        <v>1</v>
      </c>
      <c r="L23" s="58" t="s">
        <v>33</v>
      </c>
      <c r="M23" s="58">
        <f>IF(L23=$G$6,$H$6,IF(L23=$G$5,$H$5,IF(L23=$G$4,$H$4)))</f>
        <v>1</v>
      </c>
      <c r="N23" s="58" t="s">
        <v>33</v>
      </c>
      <c r="O23" s="58">
        <f>IF(N23=$G$6,$H$6,IF(N23=$G$5,$H$5,IF(N23=$G$4,$H$4)))</f>
        <v>1</v>
      </c>
      <c r="P23" s="58" t="s">
        <v>33</v>
      </c>
      <c r="Q23" s="3">
        <f>IF(P23=$G$6,$H$6,IF(P23=$G$5,$H$5,IF(P23=$G$4,$H$4)))</f>
        <v>1</v>
      </c>
    </row>
    <row r="24" spans="1:18" ht="12" hidden="1">
      <c r="A24" s="6" t="s">
        <v>58</v>
      </c>
      <c r="B24" s="47">
        <f>IF(B18&gt;0,C24*B19,0)</f>
        <v>0</v>
      </c>
      <c r="C24" s="3">
        <f>SUM(C20:C23)</f>
        <v>4</v>
      </c>
      <c r="D24" s="47">
        <f>IF(D18&gt;0,E24*D19,0)</f>
        <v>0</v>
      </c>
      <c r="E24" s="3">
        <f>SUM(E20:E23)</f>
        <v>4</v>
      </c>
      <c r="F24" s="47">
        <f>IF(F18&gt;0,G24*F19,0)</f>
        <v>0</v>
      </c>
      <c r="G24" s="3">
        <f>SUM(G20:G23)</f>
        <v>4</v>
      </c>
      <c r="H24" s="47">
        <f>IF(H18&gt;0,I24*H19,0)</f>
        <v>0</v>
      </c>
      <c r="I24" s="3">
        <f>SUM(I20:I23)</f>
        <v>4</v>
      </c>
      <c r="J24" s="47">
        <f>IF(J18&gt;0,K24*J19,0)</f>
        <v>0</v>
      </c>
      <c r="K24" s="3">
        <f>SUM(K20:K23)</f>
        <v>4</v>
      </c>
      <c r="L24" s="47">
        <f>IF(L18&gt;0,M24*L19,0)</f>
        <v>0</v>
      </c>
      <c r="M24" s="3"/>
      <c r="N24" s="47">
        <f>IF(N18&gt;0,O24*N19,0)</f>
        <v>0</v>
      </c>
      <c r="O24" s="3"/>
      <c r="P24" s="47">
        <f>IF(P18&gt;0,Q24*P19,0)</f>
        <v>0</v>
      </c>
      <c r="Q24" s="3"/>
      <c r="R24" s="48">
        <f>B24+D24+F24+H24+J24+L24+N24+P24</f>
        <v>0</v>
      </c>
    </row>
    <row r="25" spans="1:17" ht="12" hidden="1">
      <c r="A25" s="6" t="s">
        <v>60</v>
      </c>
      <c r="B25" s="7">
        <f>R24/$B$10*$B$8</f>
        <v>0</v>
      </c>
      <c r="C25" s="3"/>
      <c r="D25" s="3"/>
      <c r="E25" s="3"/>
      <c r="F25" s="3"/>
      <c r="G25" s="3"/>
      <c r="H25" s="3"/>
      <c r="I25" s="3"/>
      <c r="J25" s="3"/>
      <c r="K25" s="9"/>
      <c r="L25" s="3"/>
      <c r="M25" s="3"/>
      <c r="N25" s="3"/>
      <c r="O25" s="3"/>
      <c r="P25" s="3"/>
      <c r="Q25" s="3"/>
    </row>
    <row r="26" spans="1:17" ht="12">
      <c r="A26" s="6"/>
      <c r="B26" s="7"/>
      <c r="C26" s="3"/>
      <c r="D26" s="3"/>
      <c r="E26" s="3"/>
      <c r="F26" s="3"/>
      <c r="G26" s="3"/>
      <c r="H26" s="3"/>
      <c r="I26" s="3"/>
      <c r="J26" s="3"/>
      <c r="K26" s="9"/>
      <c r="L26" s="3"/>
      <c r="M26" s="3"/>
      <c r="N26" s="3"/>
      <c r="O26" s="3"/>
      <c r="P26" s="3"/>
      <c r="Q26" s="3"/>
    </row>
  </sheetData>
  <sheetProtection/>
  <dataValidations count="1">
    <dataValidation type="list" allowBlank="1" showInputMessage="1" showErrorMessage="1" sqref="P20:P23 B20:B23 D20:D23 F20:F23 H20:H23 J20:J23 L20:L23 N20:N23">
      <formula1>'Analysis Score'!$G$4:$G$6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50" zoomScaleNormal="150" workbookViewId="0" topLeftCell="A20">
      <selection activeCell="B53" sqref="B53"/>
    </sheetView>
  </sheetViews>
  <sheetFormatPr defaultColWidth="9.140625" defaultRowHeight="12.75"/>
  <cols>
    <col min="1" max="1" width="43.00390625" style="3" customWidth="1"/>
    <col min="2" max="2" width="9.00390625" style="3" customWidth="1"/>
    <col min="3" max="6" width="9.140625" style="3" hidden="1" customWidth="1"/>
    <col min="7" max="8" width="11.140625" style="3" hidden="1" customWidth="1"/>
    <col min="9" max="9" width="11.8515625" style="3" hidden="1" customWidth="1"/>
    <col min="10" max="10" width="9.140625" style="3" hidden="1" customWidth="1"/>
    <col min="11" max="11" width="9.140625" style="9" hidden="1" customWidth="1"/>
    <col min="12" max="12" width="17.7109375" style="3" bestFit="1" customWidth="1"/>
    <col min="13" max="14" width="9.140625" style="3" customWidth="1"/>
    <col min="15" max="15" width="15.140625" style="3" bestFit="1" customWidth="1"/>
    <col min="16" max="16384" width="9.140625" style="3" customWidth="1"/>
  </cols>
  <sheetData>
    <row r="1" spans="1:2" ht="12">
      <c r="A1" s="1" t="s">
        <v>8</v>
      </c>
      <c r="B1" s="2">
        <f>'Analysis Score'!B9</f>
        <v>0</v>
      </c>
    </row>
    <row r="2" spans="1:2" ht="12">
      <c r="A2" s="4" t="s">
        <v>59</v>
      </c>
      <c r="B2" s="86">
        <v>2000000</v>
      </c>
    </row>
    <row r="3" spans="1:2" ht="12">
      <c r="A3" s="4" t="s">
        <v>63</v>
      </c>
      <c r="B3" s="86" t="s">
        <v>81</v>
      </c>
    </row>
    <row r="4" spans="1:2" ht="12">
      <c r="A4" s="4" t="s">
        <v>61</v>
      </c>
      <c r="B4" s="86">
        <f>$G$67</f>
        <v>2</v>
      </c>
    </row>
    <row r="5" spans="1:2" ht="12.75" thickBot="1">
      <c r="A5" s="5" t="s">
        <v>66</v>
      </c>
      <c r="B5" s="35" t="str">
        <f>B67</f>
        <v>Medium Low</v>
      </c>
    </row>
    <row r="7" ht="12.75" thickBot="1"/>
    <row r="8" spans="1:17" ht="12">
      <c r="A8" s="64" t="s">
        <v>9</v>
      </c>
      <c r="B8" s="87">
        <v>3</v>
      </c>
      <c r="E8" s="8" t="s">
        <v>80</v>
      </c>
      <c r="I8" s="23" t="s">
        <v>21</v>
      </c>
      <c r="J8" s="23" t="s">
        <v>25</v>
      </c>
      <c r="L8" s="18"/>
      <c r="M8" s="11"/>
      <c r="N8" s="11"/>
      <c r="O8" s="12"/>
      <c r="P8" s="11"/>
      <c r="Q8" s="18"/>
    </row>
    <row r="9" spans="1:17" ht="12">
      <c r="A9" s="65" t="s">
        <v>24</v>
      </c>
      <c r="B9" s="51" t="s">
        <v>33</v>
      </c>
      <c r="C9" s="3">
        <f>IF(B9=$I$13,$J$13,IF(B9=$I$12,$J$12,IF(B9=$I$11,$J$11,IF(B9=$I$10,$J$10,$J$9))))</f>
        <v>0</v>
      </c>
      <c r="E9" s="3">
        <v>4</v>
      </c>
      <c r="G9" s="3">
        <f>E9*(C9)</f>
        <v>0</v>
      </c>
      <c r="I9" s="3" t="s">
        <v>33</v>
      </c>
      <c r="J9" s="3">
        <v>0</v>
      </c>
      <c r="L9" s="18"/>
      <c r="M9" s="11"/>
      <c r="N9" s="11"/>
      <c r="O9" s="13"/>
      <c r="P9" s="11"/>
      <c r="Q9" s="18"/>
    </row>
    <row r="10" spans="1:17" ht="12">
      <c r="A10" s="65" t="s">
        <v>11</v>
      </c>
      <c r="B10" s="51" t="s">
        <v>34</v>
      </c>
      <c r="C10" s="3">
        <f>IF(B10=$I$13,$J$13,IF(B10=$I$12,$J$12,IF(B10=$I$11,$J$11,IF(B10=$I$10,$J$10,$J$9))))</f>
        <v>1</v>
      </c>
      <c r="E10" s="3">
        <v>3</v>
      </c>
      <c r="G10" s="3">
        <f>E10*(C10)</f>
        <v>3</v>
      </c>
      <c r="I10" s="3" t="s">
        <v>34</v>
      </c>
      <c r="J10" s="3">
        <v>1</v>
      </c>
      <c r="L10" s="18"/>
      <c r="M10" s="11"/>
      <c r="N10" s="11"/>
      <c r="O10" s="14"/>
      <c r="P10" s="11"/>
      <c r="Q10" s="18"/>
    </row>
    <row r="11" spans="1:17" ht="12">
      <c r="A11" s="65" t="s">
        <v>22</v>
      </c>
      <c r="B11" s="51" t="s">
        <v>35</v>
      </c>
      <c r="C11" s="3">
        <f>IF(B11=$I$13,$J$13,IF(B11=$I$12,$J$12,IF(B11=$I$11,$J$11,IF(B11=$I$10,$J$10,$J$9))))</f>
        <v>2</v>
      </c>
      <c r="E11" s="3">
        <v>3</v>
      </c>
      <c r="G11" s="3">
        <f>E11*(C11)</f>
        <v>6</v>
      </c>
      <c r="I11" s="3" t="s">
        <v>35</v>
      </c>
      <c r="J11" s="3">
        <v>2</v>
      </c>
      <c r="L11" s="18"/>
      <c r="M11" s="11"/>
      <c r="N11" s="11"/>
      <c r="O11" s="11"/>
      <c r="P11" s="11"/>
      <c r="Q11" s="18"/>
    </row>
    <row r="12" spans="1:17" ht="12">
      <c r="A12" s="65" t="s">
        <v>23</v>
      </c>
      <c r="B12" s="51" t="s">
        <v>33</v>
      </c>
      <c r="C12" s="3">
        <f>IF(B12=$I$13,$J$13,IF(B12=$I$12,$J$12,IF(B12=$I$11,$J$11,IF(B12=$I$10,$J$10,$J$9))))</f>
        <v>0</v>
      </c>
      <c r="E12" s="3">
        <v>3</v>
      </c>
      <c r="G12" s="3">
        <f>E12*(C12)</f>
        <v>0</v>
      </c>
      <c r="I12" s="3" t="s">
        <v>36</v>
      </c>
      <c r="J12" s="3">
        <v>3</v>
      </c>
      <c r="L12" s="17"/>
      <c r="M12" s="15"/>
      <c r="N12" s="15"/>
      <c r="O12" s="15"/>
      <c r="P12" s="15"/>
      <c r="Q12" s="18"/>
    </row>
    <row r="13" spans="1:17" ht="12">
      <c r="A13" s="66" t="s">
        <v>67</v>
      </c>
      <c r="B13" s="34" t="str">
        <f>IF(G13&gt;=4*$G$15,$I$13,IF(G13&gt;=3*$G$15,$I$12,IF(G13&gt;=2*$G$15,$I$11,IF(G13&gt;=$G$15,$I$10,$I$9))))</f>
        <v>Medium Low</v>
      </c>
      <c r="G13" s="3">
        <f>SUM(G9:G12)/4</f>
        <v>2.25</v>
      </c>
      <c r="I13" s="3" t="s">
        <v>37</v>
      </c>
      <c r="J13" s="3">
        <v>4</v>
      </c>
      <c r="L13" s="17"/>
      <c r="M13" s="15"/>
      <c r="N13" s="15"/>
      <c r="O13" s="15"/>
      <c r="P13" s="15"/>
      <c r="Q13" s="18"/>
    </row>
    <row r="14" spans="1:17" ht="12.75" hidden="1" thickBot="1">
      <c r="A14" s="67" t="s">
        <v>0</v>
      </c>
      <c r="B14" s="35">
        <f>G13</f>
        <v>2.25</v>
      </c>
      <c r="G14" s="3">
        <f>(16+12+12+12)/4</f>
        <v>13</v>
      </c>
      <c r="I14"/>
      <c r="J14"/>
      <c r="L14" s="17"/>
      <c r="M14" s="15"/>
      <c r="N14" s="15"/>
      <c r="O14" s="15"/>
      <c r="P14" s="15"/>
      <c r="Q14" s="18"/>
    </row>
    <row r="15" spans="7:17" ht="12.75" thickBot="1">
      <c r="G15" s="3">
        <f>13/6</f>
        <v>2.1666666666666665</v>
      </c>
      <c r="L15" s="17"/>
      <c r="M15" s="15"/>
      <c r="N15" s="15"/>
      <c r="O15" s="15"/>
      <c r="P15" s="15"/>
      <c r="Q15" s="18"/>
    </row>
    <row r="16" spans="1:2" ht="12">
      <c r="A16" s="68" t="s">
        <v>12</v>
      </c>
      <c r="B16" s="88">
        <v>4</v>
      </c>
    </row>
    <row r="17" spans="1:7" ht="12">
      <c r="A17" s="69" t="s">
        <v>51</v>
      </c>
      <c r="B17" s="51" t="s">
        <v>33</v>
      </c>
      <c r="C17" s="3">
        <f>IF(B17=$I$13,$J$13,IF(B17=$I$12,$J$12,IF(B17=$I$11,$J$11,IF(B17=$I$10,$J$10,$J$9))))</f>
        <v>0</v>
      </c>
      <c r="E17" s="3">
        <v>4</v>
      </c>
      <c r="G17" s="3">
        <f>E17*(C17)</f>
        <v>0</v>
      </c>
    </row>
    <row r="18" spans="1:17" ht="12">
      <c r="A18" s="65" t="s">
        <v>2</v>
      </c>
      <c r="B18" s="51" t="s">
        <v>35</v>
      </c>
      <c r="C18" s="3">
        <f>IF(B18=$I$13,$J$13,IF(B18=$I$12,$J$12,IF(B18=$I$11,$J$11,IF(B18=$I$10,$J$10,$J$9))))</f>
        <v>2</v>
      </c>
      <c r="E18" s="3">
        <v>4</v>
      </c>
      <c r="G18" s="3">
        <f>E18*(C18)</f>
        <v>8</v>
      </c>
      <c r="L18" s="18"/>
      <c r="M18" s="12"/>
      <c r="N18" s="16"/>
      <c r="O18" s="12"/>
      <c r="P18" s="19"/>
      <c r="Q18" s="18"/>
    </row>
    <row r="19" spans="1:17" ht="12">
      <c r="A19" s="69" t="s">
        <v>32</v>
      </c>
      <c r="B19" s="51" t="s">
        <v>35</v>
      </c>
      <c r="C19" s="3">
        <f>IF(B19=$I$13,$J$13,IF(B19=$I$12,$J$12,IF(B19=$I$11,$J$11,IF(B19=$I$10,$J$10,$J$9))))</f>
        <v>2</v>
      </c>
      <c r="D19" s="10"/>
      <c r="E19" s="10">
        <v>4</v>
      </c>
      <c r="F19" s="10"/>
      <c r="G19" s="3">
        <f>E19*(C19)</f>
        <v>8</v>
      </c>
      <c r="L19" s="17"/>
      <c r="M19" s="15"/>
      <c r="N19" s="15"/>
      <c r="O19" s="15"/>
      <c r="P19" s="15"/>
      <c r="Q19" s="18"/>
    </row>
    <row r="20" spans="1:18" ht="12">
      <c r="A20" s="65" t="s">
        <v>75</v>
      </c>
      <c r="B20" s="51" t="s">
        <v>33</v>
      </c>
      <c r="C20" s="3">
        <f>IF(B20=$I$13,$J$13,IF(B20=$I$12,$J$12,IF(B20=$I$11,$J$11,IF(B20=$I$10,$J$10,$J$9))))</f>
        <v>0</v>
      </c>
      <c r="E20" s="3">
        <v>2</v>
      </c>
      <c r="G20" s="3">
        <f>E20*(C20)</f>
        <v>0</v>
      </c>
      <c r="I20" s="10"/>
      <c r="J20" s="10"/>
      <c r="K20" s="22"/>
      <c r="L20" s="17"/>
      <c r="M20" s="15"/>
      <c r="N20" s="15"/>
      <c r="O20" s="15"/>
      <c r="P20" s="15"/>
      <c r="Q20" s="18"/>
      <c r="R20" s="10"/>
    </row>
    <row r="21" spans="1:17" ht="12">
      <c r="A21" s="65" t="s">
        <v>76</v>
      </c>
      <c r="B21" s="51" t="s">
        <v>37</v>
      </c>
      <c r="C21" s="3">
        <f>IF(B21=$I$13,$J$13,IF(B21=$I$12,$J$12,IF(B21=$I$11,$J$11,IF(B21=$I$10,$J$10,$J$9))))</f>
        <v>4</v>
      </c>
      <c r="E21" s="3">
        <v>2</v>
      </c>
      <c r="G21" s="3">
        <f>E21*(C21)</f>
        <v>8</v>
      </c>
      <c r="L21" s="18"/>
      <c r="M21" s="12"/>
      <c r="N21" s="16"/>
      <c r="O21" s="12"/>
      <c r="P21" s="19"/>
      <c r="Q21" s="18"/>
    </row>
    <row r="22" spans="1:17" ht="12">
      <c r="A22" s="70" t="s">
        <v>68</v>
      </c>
      <c r="B22" s="34" t="str">
        <f>IF(G22&gt;=4*$G$24,$I$13,IF(G22&gt;=3*$G$24,$I$12,IF(G22&gt;=2*$G$24,$I$11,IF(G22&gt;=$G$24,$I$10,$I$9))))</f>
        <v>Medium</v>
      </c>
      <c r="G22" s="3">
        <f>SUM(G17:G21)/5</f>
        <v>4.8</v>
      </c>
      <c r="L22" s="18"/>
      <c r="M22" s="12"/>
      <c r="N22" s="16"/>
      <c r="O22" s="12"/>
      <c r="P22" s="19"/>
      <c r="Q22" s="18"/>
    </row>
    <row r="23" spans="1:17" ht="12.75" hidden="1" thickBot="1">
      <c r="A23" s="71" t="s">
        <v>0</v>
      </c>
      <c r="B23" s="35">
        <f>G22</f>
        <v>4.8</v>
      </c>
      <c r="G23" s="3">
        <f>(16+16+16+8+8)/5</f>
        <v>12.8</v>
      </c>
      <c r="L23" s="18"/>
      <c r="M23" s="12"/>
      <c r="N23" s="16"/>
      <c r="O23" s="12"/>
      <c r="P23" s="19"/>
      <c r="Q23" s="18"/>
    </row>
    <row r="24" spans="7:17" ht="12.75" thickBot="1">
      <c r="G24" s="3">
        <f>G23/6</f>
        <v>2.1333333333333333</v>
      </c>
      <c r="L24" s="18"/>
      <c r="M24" s="11"/>
      <c r="N24" s="11"/>
      <c r="O24" s="11"/>
      <c r="P24" s="20"/>
      <c r="Q24" s="18"/>
    </row>
    <row r="25" spans="1:2" ht="12">
      <c r="A25" s="72" t="s">
        <v>13</v>
      </c>
      <c r="B25" s="89">
        <v>4</v>
      </c>
    </row>
    <row r="26" spans="1:7" ht="12">
      <c r="A26" s="65" t="s">
        <v>77</v>
      </c>
      <c r="B26" s="51" t="s">
        <v>33</v>
      </c>
      <c r="C26" s="3">
        <f>IF(B26=$I$13,$J$13,IF(B26=$I$12,$J$12,IF(B26=$I$11,$J$11,IF(B26=$I$10,$J$10,$J$9))))</f>
        <v>0</v>
      </c>
      <c r="E26" s="3">
        <v>4</v>
      </c>
      <c r="G26" s="3">
        <f>E26*(C26)</f>
        <v>0</v>
      </c>
    </row>
    <row r="27" spans="1:7" ht="12">
      <c r="A27" s="65" t="s">
        <v>27</v>
      </c>
      <c r="B27" s="51" t="s">
        <v>33</v>
      </c>
      <c r="C27" s="3">
        <f>IF(B27=$I$13,$J$13,IF(B27=$I$12,$J$12,IF(B27=$I$11,$J$11,IF(B27=$I$10,$J$10,$J$9))))</f>
        <v>0</v>
      </c>
      <c r="E27" s="3">
        <v>3</v>
      </c>
      <c r="G27" s="3">
        <f>E27*(C27)</f>
        <v>0</v>
      </c>
    </row>
    <row r="28" spans="1:7" ht="12">
      <c r="A28" s="73" t="s">
        <v>69</v>
      </c>
      <c r="B28" s="34" t="str">
        <f>IF($G$28&gt;=4*$G$30,$I$13,IF($G$28&gt;=3*$G$30,$I$12,IF($G$28&gt;=2*$G$30,$I$11,IF($G$28&gt;=$G$30,$I$10,$I$9))))</f>
        <v>Low</v>
      </c>
      <c r="G28" s="3">
        <f>SUM(G26:G27)/3</f>
        <v>0</v>
      </c>
    </row>
    <row r="29" spans="1:7" ht="12.75" hidden="1" thickBot="1">
      <c r="A29" s="74" t="s">
        <v>0</v>
      </c>
      <c r="B29" s="35">
        <f>G28</f>
        <v>0</v>
      </c>
      <c r="G29" s="47">
        <f>(16+12+12)/3</f>
        <v>13.333333333333334</v>
      </c>
    </row>
    <row r="30" ht="12.75" thickBot="1">
      <c r="G30" s="47">
        <f>G29/6</f>
        <v>2.2222222222222223</v>
      </c>
    </row>
    <row r="31" spans="1:7" ht="12.75" hidden="1" thickBot="1">
      <c r="A31" s="77" t="s">
        <v>0</v>
      </c>
      <c r="B31" s="35">
        <f>G49</f>
        <v>1.2</v>
      </c>
      <c r="G31" s="3">
        <f>(16+16+16+12+12)/5</f>
        <v>14.4</v>
      </c>
    </row>
    <row r="32" spans="1:18" s="10" customFormat="1" ht="12">
      <c r="A32" s="78" t="s">
        <v>15</v>
      </c>
      <c r="B32" s="91">
        <v>4</v>
      </c>
      <c r="C32" s="3"/>
      <c r="D32" s="3"/>
      <c r="E32" s="3"/>
      <c r="F32" s="3"/>
      <c r="G32" s="3"/>
      <c r="H32" s="3"/>
      <c r="I32" s="3"/>
      <c r="J32" s="3"/>
      <c r="K32" s="9"/>
      <c r="L32" s="3"/>
      <c r="M32" s="3"/>
      <c r="N32" s="3"/>
      <c r="O32" s="3"/>
      <c r="P32" s="3"/>
      <c r="Q32" s="3"/>
      <c r="R32" s="3"/>
    </row>
    <row r="33" spans="1:18" s="10" customFormat="1" ht="12">
      <c r="A33" s="65" t="s">
        <v>26</v>
      </c>
      <c r="B33" s="51" t="s">
        <v>33</v>
      </c>
      <c r="C33" s="3"/>
      <c r="D33" s="3"/>
      <c r="E33" s="3"/>
      <c r="F33" s="3"/>
      <c r="G33" s="3"/>
      <c r="H33" s="3"/>
      <c r="I33" s="3"/>
      <c r="J33" s="3"/>
      <c r="K33" s="9"/>
      <c r="L33" s="3"/>
      <c r="M33" s="3"/>
      <c r="N33" s="3"/>
      <c r="O33" s="3"/>
      <c r="P33" s="3"/>
      <c r="Q33" s="3"/>
      <c r="R33" s="3"/>
    </row>
    <row r="34" spans="1:7" ht="12">
      <c r="A34" s="65" t="s">
        <v>3</v>
      </c>
      <c r="B34" s="51" t="s">
        <v>36</v>
      </c>
      <c r="C34" s="3">
        <f aca="true" t="shared" si="0" ref="C34:C39">IF(B34=$I$13,$J$13,IF(B34=$I$12,$J$12,IF(B34=$I$11,$J$11,IF(B34=$I$10,$J$10,$J$9))))</f>
        <v>3</v>
      </c>
      <c r="E34" s="3">
        <v>4</v>
      </c>
      <c r="G34" s="3">
        <f aca="true" t="shared" si="1" ref="G34:G39">E34*(C34)</f>
        <v>12</v>
      </c>
    </row>
    <row r="35" spans="1:7" ht="12">
      <c r="A35" s="65" t="s">
        <v>10</v>
      </c>
      <c r="B35" s="51" t="s">
        <v>34</v>
      </c>
      <c r="C35" s="3">
        <f t="shared" si="0"/>
        <v>1</v>
      </c>
      <c r="E35" s="3">
        <v>4</v>
      </c>
      <c r="G35" s="3">
        <f t="shared" si="1"/>
        <v>4</v>
      </c>
    </row>
    <row r="36" spans="1:7" ht="12">
      <c r="A36" s="65" t="s">
        <v>78</v>
      </c>
      <c r="B36" s="51" t="s">
        <v>33</v>
      </c>
      <c r="C36" s="3">
        <f t="shared" si="0"/>
        <v>0</v>
      </c>
      <c r="E36" s="3">
        <v>4</v>
      </c>
      <c r="G36" s="3">
        <f t="shared" si="1"/>
        <v>0</v>
      </c>
    </row>
    <row r="37" spans="1:7" ht="12">
      <c r="A37" s="65" t="s">
        <v>16</v>
      </c>
      <c r="B37" s="51" t="s">
        <v>35</v>
      </c>
      <c r="C37" s="3">
        <f t="shared" si="0"/>
        <v>2</v>
      </c>
      <c r="E37" s="3">
        <v>3</v>
      </c>
      <c r="G37" s="3">
        <f t="shared" si="1"/>
        <v>6</v>
      </c>
    </row>
    <row r="38" spans="1:18" ht="12">
      <c r="A38" s="65" t="s">
        <v>6</v>
      </c>
      <c r="B38" s="51" t="s">
        <v>33</v>
      </c>
      <c r="C38" s="3">
        <f t="shared" si="0"/>
        <v>0</v>
      </c>
      <c r="E38" s="3">
        <v>3</v>
      </c>
      <c r="G38" s="3">
        <f t="shared" si="1"/>
        <v>0</v>
      </c>
      <c r="J38" s="10"/>
      <c r="K38" s="22"/>
      <c r="L38" s="10"/>
      <c r="M38" s="10"/>
      <c r="N38" s="10"/>
      <c r="O38" s="10"/>
      <c r="P38" s="10"/>
      <c r="Q38" s="10"/>
      <c r="R38" s="10"/>
    </row>
    <row r="39" spans="1:18" ht="12">
      <c r="A39" s="65" t="s">
        <v>4</v>
      </c>
      <c r="B39" s="51" t="s">
        <v>33</v>
      </c>
      <c r="C39" s="3">
        <f t="shared" si="0"/>
        <v>0</v>
      </c>
      <c r="E39" s="3">
        <v>3</v>
      </c>
      <c r="G39" s="3">
        <f t="shared" si="1"/>
        <v>0</v>
      </c>
      <c r="J39" s="10"/>
      <c r="K39" s="22"/>
      <c r="L39" s="10"/>
      <c r="M39" s="10"/>
      <c r="N39" s="10"/>
      <c r="O39" s="10"/>
      <c r="P39" s="10"/>
      <c r="Q39" s="10"/>
      <c r="R39" s="10"/>
    </row>
    <row r="40" spans="1:7" ht="12">
      <c r="A40" s="79" t="s">
        <v>71</v>
      </c>
      <c r="B40" s="34" t="str">
        <f>IF($G$40&gt;=4*$G$50,$I$13,IF($G$40&gt;=3*$G$50,$I$12,IF($G$40&gt;=2*$G$50,$I$11,IF($G$40&gt;=$G$50,$I$10,$I$9))))</f>
        <v>Medium Low</v>
      </c>
      <c r="G40" s="3">
        <f>SUM(G34:G39)/6</f>
        <v>3.6666666666666665</v>
      </c>
    </row>
    <row r="41" spans="1:7" ht="12.75" hidden="1" thickBot="1">
      <c r="A41" s="80" t="s">
        <v>0</v>
      </c>
      <c r="B41" s="84">
        <f>G40</f>
        <v>3.6666666666666665</v>
      </c>
      <c r="G41" s="3">
        <f>(16+16+16+12+12+12)/6</f>
        <v>14</v>
      </c>
    </row>
    <row r="42" spans="1:7" ht="12.75" thickBot="1">
      <c r="A42" s="93"/>
      <c r="B42" s="86"/>
      <c r="G42" s="3">
        <v>2.33333333</v>
      </c>
    </row>
    <row r="43" spans="1:2" ht="12">
      <c r="A43" s="75" t="s">
        <v>14</v>
      </c>
      <c r="B43" s="90">
        <v>3</v>
      </c>
    </row>
    <row r="44" spans="1:7" ht="12">
      <c r="A44" s="69" t="s">
        <v>65</v>
      </c>
      <c r="B44" s="51" t="s">
        <v>33</v>
      </c>
      <c r="C44" s="3">
        <f>IF(B44=$I$13,$J$13,IF(B44=$I$12,$J$12,IF(B44=$I$11,$J$11,IF(B44=$I$10,$J$10,$J$9))))</f>
        <v>0</v>
      </c>
      <c r="E44" s="3">
        <v>4</v>
      </c>
      <c r="G44" s="3">
        <f>E44*(C44)</f>
        <v>0</v>
      </c>
    </row>
    <row r="45" spans="1:7" ht="12">
      <c r="A45" s="65" t="s">
        <v>31</v>
      </c>
      <c r="B45" s="51" t="s">
        <v>33</v>
      </c>
      <c r="C45" s="3">
        <f>IF(B45=$I$13,$J$13,IF(B45=$I$12,$J$12,IF(B45=$I$11,$J$11,IF(B45=$I$10,$J$10,$J$9))))</f>
        <v>0</v>
      </c>
      <c r="E45" s="3">
        <v>4</v>
      </c>
      <c r="G45" s="3">
        <f>E45*(C45)</f>
        <v>0</v>
      </c>
    </row>
    <row r="46" spans="1:7" ht="12">
      <c r="A46" s="65" t="s">
        <v>30</v>
      </c>
      <c r="B46" s="51" t="s">
        <v>33</v>
      </c>
      <c r="C46" s="3">
        <f>IF(B46=$I$13,$J$13,IF(B46=$I$12,$J$12,IF(B46=$I$11,$J$11,IF(B46=$I$10,$J$10,$J$9))))</f>
        <v>0</v>
      </c>
      <c r="E46" s="3">
        <v>4</v>
      </c>
      <c r="G46" s="3">
        <f>E46*(C46)</f>
        <v>0</v>
      </c>
    </row>
    <row r="47" spans="1:7" ht="12">
      <c r="A47" s="69" t="s">
        <v>28</v>
      </c>
      <c r="B47" s="51" t="s">
        <v>35</v>
      </c>
      <c r="C47" s="3">
        <f>IF(B47=$I$13,$J$13,IF(B47=$I$12,$J$12,IF(B47=$I$11,$J$11,IF(B47=$I$10,$J$10,$J$9))))</f>
        <v>2</v>
      </c>
      <c r="E47" s="3">
        <v>3</v>
      </c>
      <c r="G47" s="3">
        <f>E47*(C47)</f>
        <v>6</v>
      </c>
    </row>
    <row r="48" spans="1:7" ht="12">
      <c r="A48" s="65" t="s">
        <v>5</v>
      </c>
      <c r="B48" s="51" t="s">
        <v>33</v>
      </c>
      <c r="C48" s="10">
        <f>IF(B48=$I$13,$J$13,IF(B48=$I$12,$J$12,IF(B48=$I$11,$J$11,IF(B48=$I$10,$J$10,$J$9))))</f>
        <v>0</v>
      </c>
      <c r="D48" s="10"/>
      <c r="E48" s="3">
        <v>3</v>
      </c>
      <c r="F48" s="10"/>
      <c r="G48" s="3">
        <f>E48*(C48)</f>
        <v>0</v>
      </c>
    </row>
    <row r="49" spans="1:7" ht="12">
      <c r="A49" s="76" t="s">
        <v>70</v>
      </c>
      <c r="B49" s="34" t="str">
        <f>IF($G$49&gt;=4*$G$50,$I$13,IF($G$49&gt;=3*$G$50,$I$12,IF($G$49&gt;=2*$G$50,$I$11,IF($G$49&gt;=$G$50,$I$10,$I$9))))</f>
        <v>Low</v>
      </c>
      <c r="G49" s="3">
        <f>SUM(G44:G48)/5</f>
        <v>1.2</v>
      </c>
    </row>
    <row r="50" ht="12.75" thickBot="1">
      <c r="G50" s="3">
        <v>2.4</v>
      </c>
    </row>
    <row r="51" spans="1:2" ht="12">
      <c r="A51" s="81" t="s">
        <v>17</v>
      </c>
      <c r="B51" s="92">
        <v>2</v>
      </c>
    </row>
    <row r="52" spans="1:7" ht="12">
      <c r="A52" s="65" t="s">
        <v>1</v>
      </c>
      <c r="B52" s="51" t="s">
        <v>36</v>
      </c>
      <c r="C52" s="3">
        <f>IF(B52=$I$13,$J$13,IF(B52=$I$12,$J$12,IF(B52=$I$11,$J$11,IF(B52=$I$10,$J$10,$J$9))))</f>
        <v>3</v>
      </c>
      <c r="E52" s="36">
        <v>4</v>
      </c>
      <c r="G52" s="3">
        <f>E52*(C52)</f>
        <v>12</v>
      </c>
    </row>
    <row r="53" spans="1:7" ht="12">
      <c r="A53" s="65" t="s">
        <v>20</v>
      </c>
      <c r="B53" s="51" t="s">
        <v>33</v>
      </c>
      <c r="C53" s="3">
        <f>IF(B53=$I$13,$J$13,IF(B53=$I$12,$J$12,IF(B53=$I$11,$J$11,IF(B53=$I$10,$J$10,$J$9))))</f>
        <v>0</v>
      </c>
      <c r="E53" s="36">
        <v>4</v>
      </c>
      <c r="G53" s="3">
        <f>E53*(C53)</f>
        <v>0</v>
      </c>
    </row>
    <row r="54" spans="1:17" ht="12">
      <c r="A54" s="65" t="s">
        <v>18</v>
      </c>
      <c r="B54" s="51" t="s">
        <v>34</v>
      </c>
      <c r="C54" s="3">
        <f>IF(B54=$I$13,$J$13,IF(B54=$I$12,$J$12,IF(B54=$I$11,$J$11,IF(B54=$I$10,$J$10,$J$9))))</f>
        <v>1</v>
      </c>
      <c r="E54" s="36">
        <v>3</v>
      </c>
      <c r="G54" s="3">
        <f>E54*(C54)</f>
        <v>3</v>
      </c>
      <c r="L54" s="18"/>
      <c r="M54" s="12"/>
      <c r="N54" s="16"/>
      <c r="O54" s="12"/>
      <c r="P54" s="19"/>
      <c r="Q54" s="18"/>
    </row>
    <row r="55" spans="1:7" ht="12">
      <c r="A55" s="65" t="s">
        <v>19</v>
      </c>
      <c r="B55" s="51" t="s">
        <v>34</v>
      </c>
      <c r="C55" s="3">
        <f>IF(B55=$I$13,$J$13,IF(B55=$I$12,$J$12,IF(B55=$I$11,$J$11,IF(B55=$I$10,$J$10,$J$9))))</f>
        <v>1</v>
      </c>
      <c r="E55" s="36">
        <v>3</v>
      </c>
      <c r="G55" s="3">
        <f>E55*(C55)</f>
        <v>3</v>
      </c>
    </row>
    <row r="56" spans="1:7" ht="12">
      <c r="A56" s="82" t="s">
        <v>72</v>
      </c>
      <c r="B56" s="34" t="str">
        <f>IF($G$56&gt;=4*$G$58,$I$13,IF($G$56&gt;=3*$G$58,$I$12,IF($G$56&gt;=2*$G$58,$I$11,IF($G$56&gt;=$G$58,$I$10,$I$9))))</f>
        <v>Medium Low</v>
      </c>
      <c r="G56" s="3">
        <f>SUM(G52:G55)/4</f>
        <v>4.5</v>
      </c>
    </row>
    <row r="57" spans="1:7" ht="15" customHeight="1" hidden="1" thickBot="1">
      <c r="A57" s="83" t="s">
        <v>0</v>
      </c>
      <c r="B57" s="35">
        <f>G56</f>
        <v>4.5</v>
      </c>
      <c r="G57" s="3">
        <f>(16+16+12+12)/4</f>
        <v>14</v>
      </c>
    </row>
    <row r="58" spans="1:7" ht="12.75" hidden="1" thickBot="1">
      <c r="A58" s="8"/>
      <c r="B58" s="9"/>
      <c r="C58" s="9"/>
      <c r="D58" s="9"/>
      <c r="E58" s="37"/>
      <c r="F58" s="9"/>
      <c r="G58" s="9">
        <f>G57/6</f>
        <v>2.3333333333333335</v>
      </c>
    </row>
    <row r="59" spans="1:8" ht="12" hidden="1">
      <c r="A59" s="30" t="s">
        <v>7</v>
      </c>
      <c r="B59" s="24"/>
      <c r="C59" s="24"/>
      <c r="D59" s="24"/>
      <c r="E59" s="24"/>
      <c r="F59" s="24"/>
      <c r="G59" s="25"/>
      <c r="H59" s="8" t="s">
        <v>79</v>
      </c>
    </row>
    <row r="60" spans="1:8" ht="12" hidden="1">
      <c r="A60" s="31" t="s">
        <v>9</v>
      </c>
      <c r="B60" s="26"/>
      <c r="C60" s="33">
        <f>IF($G$13&gt;=4*$G$15,$J$13,IF($G$13&gt;=3*$G$15,$J$12,IF($G$13&gt;=2*$G$15,$J$11,IF($G$13&gt;=$G$15,$J$10,$J$9))))</f>
        <v>1</v>
      </c>
      <c r="D60" s="26"/>
      <c r="E60" s="26">
        <v>2</v>
      </c>
      <c r="F60" s="26"/>
      <c r="G60" s="27">
        <f aca="true" t="shared" si="2" ref="G60:G65">(C60*E60)</f>
        <v>2</v>
      </c>
      <c r="H60" s="3">
        <v>4</v>
      </c>
    </row>
    <row r="61" spans="1:18" ht="12" hidden="1">
      <c r="A61" s="31" t="s">
        <v>12</v>
      </c>
      <c r="B61" s="26"/>
      <c r="C61" s="33">
        <f>IF($G$2261&gt;=4*$G$24,$J$13,IF($G$22&gt;=3*$G$24,$J$12,IF($G$22&gt;=2*$G$24,$J$11,IF($G$22&gt;=$G$24,$J$10,$J$9))))</f>
        <v>2</v>
      </c>
      <c r="D61" s="26"/>
      <c r="E61" s="26">
        <v>4</v>
      </c>
      <c r="F61" s="26"/>
      <c r="G61" s="27">
        <f t="shared" si="2"/>
        <v>8</v>
      </c>
      <c r="H61" s="9">
        <v>16</v>
      </c>
      <c r="I61" s="9"/>
      <c r="J61" s="9"/>
      <c r="L61" s="9"/>
      <c r="M61" s="9"/>
      <c r="N61" s="9"/>
      <c r="O61" s="9"/>
      <c r="P61" s="9"/>
      <c r="Q61" s="9"/>
      <c r="R61" s="9"/>
    </row>
    <row r="62" spans="1:18" ht="12" hidden="1">
      <c r="A62" s="31" t="s">
        <v>13</v>
      </c>
      <c r="B62" s="26"/>
      <c r="C62" s="33">
        <f>IF($G$28&gt;=4*$G$30,$J$13,IF($G$28&gt;=3*$G$30,$J$12,IF($G$28&gt;=2*$G$30,$J$11,IF($G$28&gt;=$G$30,$J$10,$J$9))))</f>
        <v>0</v>
      </c>
      <c r="D62" s="26"/>
      <c r="E62" s="26">
        <v>4</v>
      </c>
      <c r="F62" s="26"/>
      <c r="G62" s="27">
        <f t="shared" si="2"/>
        <v>0</v>
      </c>
      <c r="H62" s="9">
        <v>16</v>
      </c>
      <c r="I62" s="9"/>
      <c r="J62" s="9"/>
      <c r="L62" s="9"/>
      <c r="M62" s="9"/>
      <c r="N62" s="9"/>
      <c r="O62" s="9"/>
      <c r="P62" s="9"/>
      <c r="Q62" s="9"/>
      <c r="R62" s="9"/>
    </row>
    <row r="63" spans="1:18" ht="12" hidden="1">
      <c r="A63" s="31" t="s">
        <v>14</v>
      </c>
      <c r="B63" s="26"/>
      <c r="C63" s="33">
        <f>IF($G$40&gt;=4*$G$42,$J$13,IF($G$40&gt;=3*$G$42,$J$12,IF($G$40&gt;=2*$G$42,$J$11,IF($G$40&gt;=$G$42,$J$10,$J$9))))</f>
        <v>1</v>
      </c>
      <c r="D63" s="26"/>
      <c r="E63" s="26">
        <v>3</v>
      </c>
      <c r="F63" s="26"/>
      <c r="G63" s="27">
        <f t="shared" si="2"/>
        <v>3</v>
      </c>
      <c r="H63" s="18">
        <v>12</v>
      </c>
      <c r="I63" s="9"/>
      <c r="J63" s="9"/>
      <c r="L63" s="9"/>
      <c r="M63" s="9"/>
      <c r="N63" s="9"/>
      <c r="O63" s="9"/>
      <c r="P63" s="9"/>
      <c r="Q63" s="9"/>
      <c r="R63" s="9"/>
    </row>
    <row r="64" spans="1:18" ht="12" hidden="1">
      <c r="A64" s="31" t="s">
        <v>15</v>
      </c>
      <c r="B64" s="26"/>
      <c r="C64" s="33">
        <f>IF($G$40&gt;=4*$G$50,$J$13,IF($G$40&gt;=3*$G$50,$J$12,IF($G$40&gt;=2*$G$50,$J$11,IF($G$40&gt;=$G$50,$J$10,$J$9))))</f>
        <v>1</v>
      </c>
      <c r="D64" s="26"/>
      <c r="E64" s="26">
        <v>4</v>
      </c>
      <c r="F64" s="26"/>
      <c r="G64" s="27">
        <f t="shared" si="2"/>
        <v>4</v>
      </c>
      <c r="H64" s="18">
        <v>16</v>
      </c>
      <c r="I64" s="9"/>
      <c r="J64" s="9"/>
      <c r="L64" s="9"/>
      <c r="M64" s="9"/>
      <c r="N64" s="9"/>
      <c r="O64" s="9"/>
      <c r="P64" s="9"/>
      <c r="Q64" s="9"/>
      <c r="R64" s="9"/>
    </row>
    <row r="65" spans="1:18" ht="12" hidden="1">
      <c r="A65" s="31" t="s">
        <v>17</v>
      </c>
      <c r="B65" s="26"/>
      <c r="C65" s="33">
        <f>IF($G$56&gt;=4*$G$58,$J$13,IF($G$56&gt;=3*$G$58,$J$12,IF($G$56&gt;=2*$G$58,$J$11,IF($G$56&gt;=$G$58,$J$10,$J$9))))</f>
        <v>1</v>
      </c>
      <c r="D65" s="26"/>
      <c r="E65" s="26">
        <v>1</v>
      </c>
      <c r="F65" s="26"/>
      <c r="G65" s="27">
        <f t="shared" si="2"/>
        <v>1</v>
      </c>
      <c r="H65" s="18">
        <v>4</v>
      </c>
      <c r="I65" s="9"/>
      <c r="J65" s="9"/>
      <c r="L65" s="9"/>
      <c r="M65" s="9"/>
      <c r="N65" s="9"/>
      <c r="O65" s="9"/>
      <c r="P65" s="9"/>
      <c r="Q65" s="9"/>
      <c r="R65" s="9"/>
    </row>
    <row r="66" spans="1:18" ht="13.5" customHeight="1" hidden="1">
      <c r="A66" s="31"/>
      <c r="B66" s="26"/>
      <c r="C66" s="26"/>
      <c r="D66" s="26"/>
      <c r="E66" s="26"/>
      <c r="F66" s="26"/>
      <c r="G66" s="27">
        <f>(SUM(G60:G65)/6)</f>
        <v>3</v>
      </c>
      <c r="H66" s="9">
        <f>SUM(H60:H65)/6</f>
        <v>11.333333333333334</v>
      </c>
      <c r="I66" s="9"/>
      <c r="J66" s="9"/>
      <c r="L66" s="9"/>
      <c r="M66" s="9"/>
      <c r="N66" s="9"/>
      <c r="O66" s="9"/>
      <c r="P66" s="9"/>
      <c r="Q66" s="9"/>
      <c r="R66" s="9"/>
    </row>
    <row r="67" spans="1:18" ht="12.75" hidden="1" thickBot="1">
      <c r="A67" s="32" t="s">
        <v>29</v>
      </c>
      <c r="B67" s="85" t="str">
        <f>IF($G$66&gt;=4*$H$67,$I$13,IF($G$66&gt;=3*$H$67,$I$12,IF($G$66&gt;=2*$H$67,$I$11,IF($G$66&gt;=$H$67,$I$10,$I$9))))</f>
        <v>Medium Low</v>
      </c>
      <c r="C67" s="28"/>
      <c r="D67" s="28"/>
      <c r="E67" s="28"/>
      <c r="F67" s="28"/>
      <c r="G67" s="29">
        <f>IF($B$67=I13,5,IF($B$67=I12,4,IF($B$67=I11,3,IF($B$67=I10,2,1))))</f>
        <v>2</v>
      </c>
      <c r="H67" s="9">
        <f>H66/6</f>
        <v>1.888888888888889</v>
      </c>
      <c r="I67" s="9"/>
      <c r="J67" s="9"/>
      <c r="L67" s="9"/>
      <c r="M67" s="9"/>
      <c r="N67" s="9"/>
      <c r="O67" s="9"/>
      <c r="P67" s="9"/>
      <c r="Q67" s="9"/>
      <c r="R67" s="9"/>
    </row>
    <row r="68" spans="1:18" ht="12" hidden="1">
      <c r="A68" s="31"/>
      <c r="B68" s="26"/>
      <c r="C68" s="26"/>
      <c r="D68" s="26"/>
      <c r="E68" s="26"/>
      <c r="F68" s="26"/>
      <c r="G68" s="26"/>
      <c r="H68" s="9"/>
      <c r="I68" s="9"/>
      <c r="J68" s="9"/>
      <c r="L68" s="9"/>
      <c r="M68" s="9"/>
      <c r="N68" s="9"/>
      <c r="O68" s="9"/>
      <c r="P68" s="9"/>
      <c r="Q68" s="9"/>
      <c r="R68" s="9"/>
    </row>
    <row r="69" spans="1:18" s="10" customFormat="1" ht="21" customHeight="1">
      <c r="A69" s="43"/>
      <c r="B69" s="26"/>
      <c r="C69" s="2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10" customFormat="1" ht="12">
      <c r="A70" s="26"/>
      <c r="B70" s="26"/>
      <c r="C70" s="2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2">
      <c r="A71" s="26"/>
      <c r="B71" s="26"/>
      <c r="C71" s="26"/>
      <c r="D71" s="9"/>
      <c r="E71" s="9"/>
      <c r="F71" s="9"/>
      <c r="G71" s="9"/>
      <c r="H71" s="9"/>
      <c r="I71" s="9"/>
      <c r="J71" s="9"/>
      <c r="L71" s="9"/>
      <c r="M71" s="9"/>
      <c r="N71" s="9"/>
      <c r="O71" s="9"/>
      <c r="P71" s="9"/>
      <c r="Q71" s="9"/>
      <c r="R71" s="9"/>
    </row>
    <row r="72" spans="1:18" ht="12">
      <c r="A72" s="26"/>
      <c r="B72" s="26"/>
      <c r="C72" s="26"/>
      <c r="H72" s="9"/>
      <c r="I72" s="9"/>
      <c r="J72" s="9"/>
      <c r="L72" s="9"/>
      <c r="M72" s="9"/>
      <c r="N72" s="9"/>
      <c r="O72" s="9"/>
      <c r="P72" s="9"/>
      <c r="Q72" s="9"/>
      <c r="R72" s="9"/>
    </row>
    <row r="73" spans="1:18" ht="12">
      <c r="A73" s="26"/>
      <c r="B73" s="26"/>
      <c r="C73" s="26"/>
      <c r="H73" s="9"/>
      <c r="I73" s="9"/>
      <c r="J73" s="9"/>
      <c r="L73" s="9"/>
      <c r="M73" s="9"/>
      <c r="N73" s="9"/>
      <c r="O73" s="9"/>
      <c r="P73" s="9"/>
      <c r="Q73" s="9"/>
      <c r="R73" s="9"/>
    </row>
    <row r="74" spans="1:3" ht="12">
      <c r="A74" s="26"/>
      <c r="B74" s="26"/>
      <c r="C74" s="26"/>
    </row>
    <row r="75" spans="1:18" ht="12">
      <c r="A75" s="26"/>
      <c r="B75" s="26"/>
      <c r="C75" s="26"/>
      <c r="H75" s="9"/>
      <c r="I75" s="9"/>
      <c r="J75" s="9"/>
      <c r="L75" s="9"/>
      <c r="M75" s="9"/>
      <c r="N75" s="9"/>
      <c r="O75" s="9"/>
      <c r="P75" s="9"/>
      <c r="Q75" s="9"/>
      <c r="R75" s="9"/>
    </row>
    <row r="76" spans="1:3" ht="12">
      <c r="A76" s="33"/>
      <c r="B76" s="33"/>
      <c r="C76" s="33"/>
    </row>
    <row r="77" spans="1:3" ht="12">
      <c r="A77" s="33"/>
      <c r="B77" s="26"/>
      <c r="C77" s="33"/>
    </row>
    <row r="78" ht="12">
      <c r="A78" s="10"/>
    </row>
    <row r="80" spans="8:18" ht="12">
      <c r="H80" s="9"/>
      <c r="I80" s="9"/>
      <c r="J80" s="9"/>
      <c r="L80" s="9"/>
      <c r="M80" s="9"/>
      <c r="N80" s="9"/>
      <c r="O80" s="9"/>
      <c r="P80" s="9"/>
      <c r="Q80" s="9"/>
      <c r="R80" s="9"/>
    </row>
    <row r="85" spans="1:18" s="9" customFormat="1" ht="12">
      <c r="A85" s="3"/>
      <c r="B85" s="3"/>
      <c r="C85" s="3"/>
      <c r="D85" s="3"/>
      <c r="E85" s="3"/>
      <c r="F85" s="3"/>
      <c r="G85" s="3"/>
      <c r="H85" s="3"/>
      <c r="I85" s="3"/>
      <c r="J85" s="3"/>
      <c r="L85" s="3"/>
      <c r="M85" s="3"/>
      <c r="N85" s="3"/>
      <c r="O85" s="3"/>
      <c r="P85" s="3"/>
      <c r="Q85" s="3"/>
      <c r="R85" s="3"/>
    </row>
    <row r="86" spans="1:18" s="9" customFormat="1" ht="12">
      <c r="A86" s="3"/>
      <c r="B86" s="3"/>
      <c r="C86" s="3"/>
      <c r="D86" s="3"/>
      <c r="E86" s="3"/>
      <c r="F86" s="3"/>
      <c r="G86" s="3"/>
      <c r="H86" s="3"/>
      <c r="I86" s="3"/>
      <c r="J86" s="3"/>
      <c r="L86" s="3"/>
      <c r="M86" s="3"/>
      <c r="N86" s="3"/>
      <c r="O86" s="3"/>
      <c r="P86" s="3"/>
      <c r="Q86" s="3"/>
      <c r="R86" s="3"/>
    </row>
    <row r="87" spans="1:18" s="9" customFormat="1" ht="12">
      <c r="A87" s="3"/>
      <c r="B87" s="3"/>
      <c r="C87" s="3"/>
      <c r="D87" s="3"/>
      <c r="E87" s="3"/>
      <c r="F87" s="3"/>
      <c r="G87" s="3"/>
      <c r="H87" s="3"/>
      <c r="I87" s="3"/>
      <c r="J87" s="3"/>
      <c r="L87" s="3"/>
      <c r="M87" s="3"/>
      <c r="N87" s="3"/>
      <c r="O87" s="3"/>
      <c r="P87" s="3"/>
      <c r="Q87" s="3"/>
      <c r="R87" s="3"/>
    </row>
    <row r="88" spans="1:18" s="9" customFormat="1" ht="12">
      <c r="A88" s="3"/>
      <c r="B88" s="3"/>
      <c r="C88" s="3"/>
      <c r="D88" s="3"/>
      <c r="E88" s="3"/>
      <c r="F88" s="3"/>
      <c r="G88" s="3"/>
      <c r="H88" s="3"/>
      <c r="I88" s="3"/>
      <c r="J88" s="3"/>
      <c r="L88" s="3"/>
      <c r="M88" s="3"/>
      <c r="N88" s="3"/>
      <c r="O88" s="3"/>
      <c r="P88" s="3"/>
      <c r="Q88" s="3"/>
      <c r="R88" s="3"/>
    </row>
    <row r="89" spans="1:18" s="9" customFormat="1" ht="12">
      <c r="A89" s="3"/>
      <c r="B89" s="3"/>
      <c r="C89" s="3"/>
      <c r="D89" s="3"/>
      <c r="E89" s="3"/>
      <c r="F89" s="3"/>
      <c r="G89" s="3"/>
      <c r="H89" s="3"/>
      <c r="I89" s="3"/>
      <c r="J89" s="3"/>
      <c r="L89" s="3"/>
      <c r="M89" s="3"/>
      <c r="N89" s="3"/>
      <c r="O89" s="3"/>
      <c r="P89" s="3"/>
      <c r="Q89" s="3"/>
      <c r="R89" s="3"/>
    </row>
    <row r="90" spans="1:18" s="9" customFormat="1" ht="12">
      <c r="A90" s="3"/>
      <c r="B90" s="3"/>
      <c r="C90" s="3"/>
      <c r="D90" s="3"/>
      <c r="E90" s="3"/>
      <c r="F90" s="3"/>
      <c r="G90" s="3"/>
      <c r="H90" s="3"/>
      <c r="I90" s="3"/>
      <c r="J90" s="3"/>
      <c r="L90" s="3"/>
      <c r="M90" s="3"/>
      <c r="N90" s="3"/>
      <c r="O90" s="3"/>
      <c r="P90" s="3"/>
      <c r="Q90" s="3"/>
      <c r="R90" s="3"/>
    </row>
    <row r="91" spans="1:18" s="9" customFormat="1" ht="12">
      <c r="A91" s="3"/>
      <c r="B91" s="3"/>
      <c r="C91" s="3"/>
      <c r="D91" s="3"/>
      <c r="E91" s="3"/>
      <c r="F91" s="3"/>
      <c r="G91" s="3"/>
      <c r="H91" s="3"/>
      <c r="I91" s="3"/>
      <c r="J91" s="3"/>
      <c r="L91" s="3"/>
      <c r="M91" s="3"/>
      <c r="N91" s="3"/>
      <c r="O91" s="3"/>
      <c r="P91" s="3"/>
      <c r="Q91" s="3"/>
      <c r="R91" s="3"/>
    </row>
    <row r="92" spans="1:18" s="9" customFormat="1" ht="12">
      <c r="A92" s="3"/>
      <c r="B92" s="3"/>
      <c r="C92" s="3"/>
      <c r="D92" s="3"/>
      <c r="E92" s="3"/>
      <c r="F92" s="3"/>
      <c r="G92" s="3"/>
      <c r="H92" s="3"/>
      <c r="I92" s="3"/>
      <c r="J92" s="3"/>
      <c r="L92" s="3"/>
      <c r="M92" s="3"/>
      <c r="N92" s="3"/>
      <c r="O92" s="3"/>
      <c r="P92" s="3"/>
      <c r="Q92" s="3"/>
      <c r="R92" s="3"/>
    </row>
    <row r="93" spans="1:18" s="9" customFormat="1" ht="12">
      <c r="A93" s="3"/>
      <c r="B93" s="3"/>
      <c r="C93" s="3"/>
      <c r="D93" s="3"/>
      <c r="E93" s="3"/>
      <c r="F93" s="3"/>
      <c r="G93" s="3"/>
      <c r="H93" s="3"/>
      <c r="I93" s="3"/>
      <c r="J93" s="3"/>
      <c r="L93" s="3"/>
      <c r="M93" s="3"/>
      <c r="N93" s="3"/>
      <c r="O93" s="3"/>
      <c r="P93" s="3"/>
      <c r="Q93" s="3"/>
      <c r="R93" s="3"/>
    </row>
    <row r="94" spans="1:18" s="9" customFormat="1" ht="12">
      <c r="A94" s="3"/>
      <c r="B94" s="3"/>
      <c r="C94" s="3"/>
      <c r="D94" s="3"/>
      <c r="E94" s="3"/>
      <c r="F94" s="3"/>
      <c r="G94" s="3"/>
      <c r="H94" s="3"/>
      <c r="I94" s="3"/>
      <c r="J94" s="3"/>
      <c r="L94" s="3"/>
      <c r="M94" s="3"/>
      <c r="N94" s="3"/>
      <c r="O94" s="3"/>
      <c r="P94" s="3"/>
      <c r="Q94" s="3"/>
      <c r="R94" s="3"/>
    </row>
    <row r="95" spans="1:18" s="9" customFormat="1" ht="12">
      <c r="A95" s="3"/>
      <c r="B95" s="3"/>
      <c r="C95" s="3"/>
      <c r="D95" s="3"/>
      <c r="E95" s="3"/>
      <c r="F95" s="3"/>
      <c r="G95" s="3"/>
      <c r="H95" s="3"/>
      <c r="I95" s="3"/>
      <c r="J95" s="3"/>
      <c r="L95" s="3"/>
      <c r="M95" s="3"/>
      <c r="N95" s="3"/>
      <c r="O95" s="3"/>
      <c r="P95" s="3"/>
      <c r="Q95" s="3"/>
      <c r="R95" s="3"/>
    </row>
    <row r="96" spans="1:18" s="9" customFormat="1" ht="12">
      <c r="A96" s="3"/>
      <c r="B96" s="3"/>
      <c r="C96" s="3"/>
      <c r="D96" s="3"/>
      <c r="E96" s="3"/>
      <c r="F96" s="3"/>
      <c r="G96" s="3"/>
      <c r="H96" s="3"/>
      <c r="I96" s="3"/>
      <c r="J96" s="3"/>
      <c r="L96" s="3"/>
      <c r="M96" s="3"/>
      <c r="N96" s="3"/>
      <c r="O96" s="3"/>
      <c r="P96" s="3"/>
      <c r="Q96" s="3"/>
      <c r="R96" s="3"/>
    </row>
    <row r="97" spans="1:18" s="9" customFormat="1" ht="12">
      <c r="A97" s="3"/>
      <c r="B97" s="3"/>
      <c r="C97" s="3"/>
      <c r="D97" s="3"/>
      <c r="E97" s="3"/>
      <c r="F97" s="3"/>
      <c r="G97" s="3"/>
      <c r="H97" s="3"/>
      <c r="I97" s="3"/>
      <c r="J97" s="3"/>
      <c r="L97" s="3"/>
      <c r="M97" s="3"/>
      <c r="N97" s="3"/>
      <c r="O97" s="3"/>
      <c r="P97" s="3"/>
      <c r="Q97" s="3"/>
      <c r="R97" s="3"/>
    </row>
    <row r="99" spans="1:18" s="9" customFormat="1" ht="12">
      <c r="A99" s="3"/>
      <c r="B99" s="3"/>
      <c r="C99" s="3"/>
      <c r="D99" s="3"/>
      <c r="E99" s="3"/>
      <c r="F99" s="3"/>
      <c r="G99" s="3"/>
      <c r="H99" s="3"/>
      <c r="I99" s="3"/>
      <c r="J99" s="3"/>
      <c r="L99" s="3"/>
      <c r="M99" s="3"/>
      <c r="N99" s="3"/>
      <c r="O99" s="3"/>
      <c r="P99" s="3"/>
      <c r="Q99" s="3"/>
      <c r="R99" s="3"/>
    </row>
    <row r="104" spans="1:18" s="9" customFormat="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L104" s="3"/>
      <c r="M104" s="3"/>
      <c r="N104" s="3"/>
      <c r="O104" s="3"/>
      <c r="P104" s="3"/>
      <c r="Q104" s="3"/>
      <c r="R104" s="3"/>
    </row>
  </sheetData>
  <sheetProtection/>
  <dataValidations count="3">
    <dataValidation type="list" allowBlank="1" showInputMessage="1" showErrorMessage="1" sqref="B52:B55 B44:B48 B26:B27 B17:B21 B9:B12 B33:B39">
      <formula1>'Risk Score'!$I$9:$I$13</formula1>
    </dataValidation>
    <dataValidation type="list" showInputMessage="1" showErrorMessage="1" sqref="O54 O21:O23 O18">
      <formula1>#REF!</formula1>
    </dataValidation>
    <dataValidation type="list" showInputMessage="1" showErrorMessage="1" sqref="O8">
      <formula1>#REF!</formula1>
    </dataValidation>
  </dataValidations>
  <printOptions/>
  <pageMargins left="0.75" right="0.75" top="1" bottom="1" header="0.5" footer="0.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2007-05-31T15:45:29Z</cp:lastPrinted>
  <dcterms:created xsi:type="dcterms:W3CDTF">2006-12-04T18:47:21Z</dcterms:created>
  <dcterms:modified xsi:type="dcterms:W3CDTF">2015-08-14T21:58:10Z</dcterms:modified>
  <cp:category/>
  <cp:version/>
  <cp:contentType/>
  <cp:contentStatus/>
</cp:coreProperties>
</file>