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Summary" sheetId="3" r:id="rId1"/>
    <sheet name="2017 Monthly" sheetId="1" r:id="rId2"/>
    <sheet name="2018 Monthly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D19" i="2"/>
  <c r="E19" i="2"/>
  <c r="F19" i="2"/>
  <c r="G19" i="2"/>
  <c r="H19" i="2"/>
  <c r="I19" i="2"/>
  <c r="C28" i="2"/>
  <c r="D28" i="2"/>
  <c r="E28" i="2"/>
  <c r="F28" i="2"/>
  <c r="G28" i="2"/>
  <c r="H28" i="2"/>
  <c r="I28" i="2"/>
  <c r="C36" i="2"/>
  <c r="D36" i="2"/>
  <c r="E36" i="2"/>
  <c r="F36" i="2"/>
  <c r="G36" i="2"/>
  <c r="H36" i="2"/>
  <c r="I36" i="2"/>
  <c r="C46" i="2"/>
  <c r="D46" i="2"/>
  <c r="E46" i="2"/>
  <c r="F46" i="2"/>
  <c r="G46" i="2"/>
  <c r="H46" i="2"/>
  <c r="I46" i="2"/>
  <c r="C57" i="2"/>
  <c r="D57" i="2"/>
  <c r="E57" i="2"/>
  <c r="F57" i="2"/>
  <c r="G57" i="2"/>
  <c r="H57" i="2"/>
  <c r="I57" i="2"/>
  <c r="I56" i="2"/>
  <c r="I55" i="2"/>
  <c r="I54" i="2"/>
  <c r="I53" i="2"/>
  <c r="I52" i="2"/>
  <c r="I51" i="2"/>
  <c r="I50" i="2"/>
  <c r="I49" i="2"/>
  <c r="I45" i="2"/>
  <c r="I44" i="2"/>
  <c r="I43" i="2"/>
  <c r="I42" i="2"/>
  <c r="I41" i="2"/>
  <c r="I40" i="2"/>
  <c r="I39" i="2"/>
  <c r="I35" i="2"/>
  <c r="I34" i="2"/>
  <c r="I33" i="2"/>
  <c r="I32" i="2"/>
  <c r="I31" i="2"/>
  <c r="I27" i="2"/>
  <c r="I26" i="2"/>
  <c r="I25" i="2"/>
  <c r="I24" i="2"/>
  <c r="I23" i="2"/>
  <c r="I22" i="2"/>
  <c r="I18" i="2"/>
  <c r="I17" i="2"/>
  <c r="I16" i="2"/>
  <c r="I15" i="2"/>
  <c r="I14" i="2"/>
  <c r="I13" i="2"/>
  <c r="C10" i="2"/>
  <c r="D10" i="2"/>
  <c r="E10" i="2"/>
  <c r="F10" i="2"/>
  <c r="G10" i="2"/>
  <c r="H10" i="2"/>
  <c r="I6" i="2"/>
  <c r="I7" i="2"/>
  <c r="I8" i="2"/>
  <c r="I9" i="2"/>
  <c r="I5" i="2"/>
  <c r="I10" i="2"/>
  <c r="D55" i="1"/>
  <c r="E55" i="1"/>
  <c r="F55" i="1"/>
  <c r="G55" i="1"/>
  <c r="H55" i="1"/>
  <c r="I55" i="1"/>
  <c r="J55" i="1"/>
  <c r="K55" i="1"/>
  <c r="L55" i="1"/>
  <c r="M55" i="1"/>
  <c r="N55" i="1"/>
  <c r="C55" i="1"/>
  <c r="O55" i="1" s="1"/>
  <c r="C10" i="1"/>
  <c r="D10" i="1"/>
  <c r="E10" i="1"/>
  <c r="F10" i="1"/>
  <c r="G10" i="1"/>
  <c r="H10" i="1"/>
  <c r="I10" i="1"/>
  <c r="J10" i="1"/>
  <c r="K10" i="1"/>
  <c r="L10" i="1"/>
  <c r="M10" i="1"/>
  <c r="N10" i="1"/>
  <c r="C19" i="1"/>
  <c r="D19" i="1"/>
  <c r="E19" i="1"/>
  <c r="F19" i="1"/>
  <c r="G19" i="1"/>
  <c r="H19" i="1"/>
  <c r="I19" i="1"/>
  <c r="J19" i="1"/>
  <c r="K19" i="1"/>
  <c r="L19" i="1"/>
  <c r="M19" i="1"/>
  <c r="C28" i="1"/>
  <c r="D28" i="1"/>
  <c r="E28" i="1"/>
  <c r="F28" i="1"/>
  <c r="G28" i="1"/>
  <c r="H28" i="1"/>
  <c r="I28" i="1"/>
  <c r="J28" i="1"/>
  <c r="K28" i="1"/>
  <c r="L28" i="1"/>
  <c r="M28" i="1"/>
  <c r="N28" i="1"/>
  <c r="C36" i="1"/>
  <c r="D36" i="1"/>
  <c r="E36" i="1"/>
  <c r="F36" i="1"/>
  <c r="G36" i="1"/>
  <c r="H36" i="1"/>
  <c r="I36" i="1"/>
  <c r="J36" i="1"/>
  <c r="K36" i="1"/>
  <c r="L36" i="1"/>
  <c r="M36" i="1"/>
  <c r="N36" i="1"/>
  <c r="C46" i="1"/>
  <c r="D46" i="1"/>
  <c r="E46" i="1"/>
  <c r="F46" i="1"/>
  <c r="G46" i="1"/>
  <c r="H46" i="1"/>
  <c r="I46" i="1"/>
  <c r="J46" i="1"/>
  <c r="K46" i="1"/>
  <c r="L46" i="1"/>
  <c r="M46" i="1"/>
  <c r="N46" i="1"/>
  <c r="D56" i="1"/>
  <c r="E56" i="1"/>
  <c r="F56" i="1"/>
  <c r="G56" i="1"/>
  <c r="H56" i="1"/>
  <c r="I56" i="1"/>
  <c r="J56" i="1"/>
  <c r="K56" i="1"/>
  <c r="L56" i="1"/>
  <c r="M56" i="1"/>
  <c r="N56" i="1"/>
  <c r="C56" i="1"/>
  <c r="C54" i="1"/>
  <c r="D54" i="1"/>
  <c r="E54" i="1"/>
  <c r="F54" i="1"/>
  <c r="G54" i="1"/>
  <c r="H54" i="1"/>
  <c r="I54" i="1"/>
  <c r="J54" i="1"/>
  <c r="K54" i="1"/>
  <c r="L54" i="1"/>
  <c r="M54" i="1"/>
  <c r="D53" i="1"/>
  <c r="E53" i="1"/>
  <c r="F53" i="1"/>
  <c r="G53" i="1"/>
  <c r="H53" i="1"/>
  <c r="I53" i="1"/>
  <c r="J53" i="1"/>
  <c r="K53" i="1"/>
  <c r="L53" i="1"/>
  <c r="M53" i="1"/>
  <c r="N53" i="1"/>
  <c r="C53" i="1"/>
  <c r="D52" i="1"/>
  <c r="E52" i="1"/>
  <c r="F52" i="1"/>
  <c r="G52" i="1"/>
  <c r="H52" i="1"/>
  <c r="I52" i="1"/>
  <c r="J52" i="1"/>
  <c r="K52" i="1"/>
  <c r="L52" i="1"/>
  <c r="M52" i="1"/>
  <c r="N52" i="1"/>
  <c r="C52" i="1"/>
  <c r="D50" i="1"/>
  <c r="E50" i="1"/>
  <c r="F50" i="1"/>
  <c r="G50" i="1"/>
  <c r="H50" i="1"/>
  <c r="I50" i="1"/>
  <c r="J50" i="1"/>
  <c r="K50" i="1"/>
  <c r="L50" i="1"/>
  <c r="M50" i="1"/>
  <c r="N50" i="1"/>
  <c r="C50" i="1"/>
  <c r="C49" i="1"/>
  <c r="C57" i="1" s="1"/>
  <c r="O51" i="1"/>
  <c r="O45" i="1"/>
  <c r="O44" i="1"/>
  <c r="O43" i="1"/>
  <c r="O42" i="1"/>
  <c r="O41" i="1"/>
  <c r="O40" i="1"/>
  <c r="O39" i="1"/>
  <c r="O35" i="1"/>
  <c r="O34" i="1"/>
  <c r="O33" i="1"/>
  <c r="O32" i="1"/>
  <c r="O31" i="1"/>
  <c r="O27" i="1"/>
  <c r="O26" i="1"/>
  <c r="O25" i="1"/>
  <c r="O24" i="1"/>
  <c r="O23" i="1"/>
  <c r="O22" i="1"/>
  <c r="O18" i="1"/>
  <c r="O16" i="1"/>
  <c r="O15" i="1"/>
  <c r="O14" i="1"/>
  <c r="O13" i="1"/>
  <c r="O9" i="1"/>
  <c r="O8" i="1"/>
  <c r="O7" i="1"/>
  <c r="O6" i="1"/>
  <c r="O5" i="1"/>
  <c r="O50" i="1" l="1"/>
  <c r="O52" i="1"/>
  <c r="O10" i="1"/>
  <c r="O28" i="1"/>
  <c r="O36" i="1"/>
  <c r="L57" i="1"/>
  <c r="H57" i="1"/>
  <c r="D57" i="1"/>
  <c r="M57" i="1"/>
  <c r="I57" i="1"/>
  <c r="E57" i="1"/>
  <c r="O46" i="1"/>
  <c r="J57" i="1"/>
  <c r="O56" i="1"/>
  <c r="K57" i="1"/>
  <c r="G57" i="1"/>
  <c r="F57" i="1"/>
  <c r="O53" i="1"/>
  <c r="O49" i="1"/>
  <c r="N17" i="1"/>
  <c r="N19" i="1" l="1"/>
  <c r="N54" i="1"/>
  <c r="O17" i="1"/>
  <c r="O19" i="1" s="1"/>
  <c r="C53" i="3"/>
  <c r="C52" i="3"/>
  <c r="C50" i="3"/>
  <c r="C49" i="3"/>
  <c r="C45" i="3"/>
  <c r="C56" i="3" s="1"/>
  <c r="C44" i="3"/>
  <c r="C43" i="3"/>
  <c r="C42" i="3"/>
  <c r="C40" i="3"/>
  <c r="C39" i="3"/>
  <c r="C35" i="3"/>
  <c r="C34" i="3"/>
  <c r="C33" i="3"/>
  <c r="C31" i="3"/>
  <c r="C27" i="3"/>
  <c r="C26" i="3"/>
  <c r="C25" i="3"/>
  <c r="C24" i="3"/>
  <c r="C22" i="3"/>
  <c r="C18" i="3"/>
  <c r="C15" i="3"/>
  <c r="C13" i="3"/>
  <c r="C9" i="3"/>
  <c r="C8" i="3"/>
  <c r="C7" i="3"/>
  <c r="C5" i="3"/>
  <c r="C17" i="3" l="1"/>
  <c r="N57" i="1"/>
  <c r="O54" i="1"/>
  <c r="C55" i="3"/>
  <c r="D28" i="3"/>
  <c r="D56" i="3"/>
  <c r="D50" i="3"/>
  <c r="D45" i="3"/>
  <c r="D44" i="3"/>
  <c r="D43" i="3"/>
  <c r="D42" i="3"/>
  <c r="D40" i="3"/>
  <c r="D39" i="3"/>
  <c r="D46" i="3" s="1"/>
  <c r="D35" i="3"/>
  <c r="E35" i="3" s="1"/>
  <c r="D34" i="3"/>
  <c r="D33" i="3"/>
  <c r="E33" i="3" s="1"/>
  <c r="D31" i="3"/>
  <c r="D36" i="3" s="1"/>
  <c r="D27" i="3"/>
  <c r="E27" i="3" s="1"/>
  <c r="D26" i="3"/>
  <c r="D25" i="3"/>
  <c r="D24" i="3"/>
  <c r="E24" i="3" s="1"/>
  <c r="D22" i="3"/>
  <c r="D18" i="3"/>
  <c r="D55" i="3" s="1"/>
  <c r="D17" i="3"/>
  <c r="D16" i="3"/>
  <c r="E16" i="3" s="1"/>
  <c r="D15" i="3"/>
  <c r="D13" i="3"/>
  <c r="D19" i="3" s="1"/>
  <c r="D9" i="3"/>
  <c r="D8" i="3"/>
  <c r="D7" i="3"/>
  <c r="D10" i="3" s="1"/>
  <c r="D5" i="3"/>
  <c r="E56" i="3"/>
  <c r="E44" i="3"/>
  <c r="E43" i="3"/>
  <c r="E42" i="3"/>
  <c r="E40" i="3"/>
  <c r="E34" i="3"/>
  <c r="E26" i="3"/>
  <c r="E25" i="3"/>
  <c r="E17" i="3"/>
  <c r="E15" i="3"/>
  <c r="E13" i="3"/>
  <c r="E5" i="3"/>
  <c r="D54" i="3" l="1"/>
  <c r="D49" i="3"/>
  <c r="D53" i="3"/>
  <c r="E53" i="3" s="1"/>
  <c r="E55" i="3"/>
  <c r="E18" i="3"/>
  <c r="E7" i="3"/>
  <c r="D52" i="3"/>
  <c r="D57" i="3" s="1"/>
  <c r="C54" i="3"/>
  <c r="O57" i="1"/>
  <c r="C28" i="3"/>
  <c r="E49" i="3"/>
  <c r="C46" i="3"/>
  <c r="E54" i="3"/>
  <c r="E22" i="3"/>
  <c r="E28" i="3" s="1"/>
  <c r="E19" i="3"/>
  <c r="E50" i="3"/>
  <c r="E8" i="3"/>
  <c r="E31" i="3"/>
  <c r="E36" i="3" s="1"/>
  <c r="C10" i="3"/>
  <c r="C19" i="3"/>
  <c r="C36" i="3"/>
  <c r="E9" i="3"/>
  <c r="E45" i="3"/>
  <c r="E39" i="3"/>
  <c r="E52" i="3" l="1"/>
  <c r="E57" i="3" s="1"/>
  <c r="E46" i="3"/>
  <c r="E10" i="3"/>
  <c r="C57" i="3"/>
</calcChain>
</file>

<file path=xl/sharedStrings.xml><?xml version="1.0" encoding="utf-8"?>
<sst xmlns="http://schemas.openxmlformats.org/spreadsheetml/2006/main" count="209" uniqueCount="22">
  <si>
    <t>YTD</t>
  </si>
  <si>
    <t>Beta</t>
  </si>
  <si>
    <t>Program Restricted Grants</t>
  </si>
  <si>
    <t>General Program Restricted</t>
  </si>
  <si>
    <t>Good Ventures/SVCF</t>
  </si>
  <si>
    <t>Givewell</t>
  </si>
  <si>
    <t>Other</t>
  </si>
  <si>
    <t>Total BETA</t>
  </si>
  <si>
    <t>No Lean Season</t>
  </si>
  <si>
    <t>Total Deworm the World</t>
  </si>
  <si>
    <t>Deworm the World</t>
  </si>
  <si>
    <t>Dispensers for Safe Water</t>
  </si>
  <si>
    <t>Total Dispensers for Safe Water</t>
  </si>
  <si>
    <t>Evidence Action</t>
  </si>
  <si>
    <t>Forgiveness of Loans</t>
  </si>
  <si>
    <t>Total Evidence Action</t>
  </si>
  <si>
    <t>Total</t>
  </si>
  <si>
    <t>Investment Income</t>
  </si>
  <si>
    <t>YTD 6/30/18</t>
  </si>
  <si>
    <t>Beta No Lean Season</t>
  </si>
  <si>
    <t>Total Beta No Lean Season</t>
  </si>
  <si>
    <t>Investment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</si>
</sst>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5" x14ac:knownFonts="1">
    <font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/>
    <xf numFmtId="0" fontId="3" fillId="0" borderId="0" xfId="0" applyFont="1" applyBorder="1" applyAlignment="1"/>
    <xf numFmtId="17" fontId="3" fillId="0" borderId="0" xfId="0" applyNumberFormat="1" applyFont="1" applyBorder="1" applyAlignment="1"/>
    <xf numFmtId="0" fontId="3" fillId="0" borderId="0" xfId="0" applyFont="1" applyBorder="1" applyAlignment="1">
      <alignment horizontal="right"/>
    </xf>
    <xf numFmtId="0" fontId="4" fillId="2" borderId="1" xfId="0" applyFont="1" applyFill="1" applyBorder="1" applyAlignment="1"/>
    <xf numFmtId="0" fontId="4" fillId="0" borderId="0" xfId="0" applyFont="1" applyFill="1" applyAlignment="1"/>
    <xf numFmtId="164" fontId="4" fillId="0" borderId="0" xfId="1" applyNumberFormat="1" applyFont="1" applyAlignment="1"/>
    <xf numFmtId="164" fontId="4" fillId="0" borderId="0" xfId="0" applyNumberFormat="1" applyFont="1" applyAlignment="1"/>
    <xf numFmtId="0" fontId="4" fillId="0" borderId="0" xfId="0" applyFont="1" applyAlignment="1"/>
    <xf numFmtId="0" fontId="4" fillId="0" borderId="0" xfId="0" applyFont="1" applyAlignment="1">
      <alignment horizontal="left" indent="2"/>
    </xf>
    <xf numFmtId="164" fontId="4" fillId="0" borderId="2" xfId="0" applyNumberFormat="1" applyFont="1" applyBorder="1" applyAlignment="1"/>
    <xf numFmtId="0" fontId="4" fillId="0" borderId="0" xfId="0" applyFont="1" applyAlignment="1">
      <alignment horizontal="left"/>
    </xf>
    <xf numFmtId="44" fontId="4" fillId="0" borderId="0" xfId="0" applyNumberFormat="1" applyFont="1" applyAlignment="1"/>
    <xf numFmtId="0" fontId="4" fillId="0" borderId="1" xfId="0" applyFont="1" applyFill="1" applyBorder="1" applyAlignment="1"/>
    <xf numFmtId="0" fontId="4" fillId="0" borderId="0" xfId="0" applyFont="1" applyFill="1" applyAlignment="1">
      <alignment horizontal="left" indent="2"/>
    </xf>
    <xf numFmtId="164" fontId="4" fillId="0" borderId="0" xfId="1" applyNumberFormat="1" applyFont="1" applyFill="1" applyAlignment="1"/>
    <xf numFmtId="164" fontId="4" fillId="0" borderId="0" xfId="0" applyNumberFormat="1" applyFont="1" applyFill="1" applyAlignment="1"/>
    <xf numFmtId="0" fontId="4" fillId="2" borderId="1" xfId="0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17" fontId="3" fillId="0" borderId="0" xfId="0" applyNumberFormat="1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1"/>
  <sheetViews>
    <sheetView showGridLines="0" tabSelected="1" topLeftCell="B1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B1" sqref="B1"/>
    </sheetView>
  </sheetViews>
  <sheetFormatPr defaultColWidth="10.33203125" defaultRowHeight="11.25" x14ac:dyDescent="0.2"/>
  <cols>
    <col min="1" max="1" width="10.33203125" style="9" hidden="1" customWidth="1"/>
    <col min="2" max="2" width="32.83203125" style="9" customWidth="1"/>
    <col min="3" max="5" width="25.33203125" style="9" customWidth="1"/>
    <col min="6" max="16384" width="10.33203125" style="9"/>
  </cols>
  <sheetData>
    <row r="2" spans="1:7" s="1" customFormat="1" x14ac:dyDescent="0.2"/>
    <row r="3" spans="1:7" s="2" customFormat="1" x14ac:dyDescent="0.2">
      <c r="C3" s="19">
        <v>2017</v>
      </c>
      <c r="D3" s="20" t="s">
        <v>18</v>
      </c>
      <c r="E3" s="20" t="s">
        <v>16</v>
      </c>
    </row>
    <row r="4" spans="1:7" s="5" customFormat="1" x14ac:dyDescent="0.2">
      <c r="B4" s="5" t="s">
        <v>1</v>
      </c>
      <c r="C4" s="18"/>
      <c r="D4" s="18"/>
      <c r="E4" s="18"/>
    </row>
    <row r="5" spans="1:7" x14ac:dyDescent="0.2">
      <c r="A5" s="5"/>
      <c r="B5" s="6" t="s">
        <v>2</v>
      </c>
      <c r="C5" s="7">
        <f>'2017 Monthly'!O5</f>
        <v>1409483.8900000001</v>
      </c>
      <c r="D5" s="7">
        <f>'2018 Monthly'!I5</f>
        <v>750000</v>
      </c>
      <c r="E5" s="7">
        <f>C5+D5</f>
        <v>2159483.89</v>
      </c>
      <c r="G5" s="8"/>
    </row>
    <row r="6" spans="1:7" x14ac:dyDescent="0.2">
      <c r="A6" s="5"/>
      <c r="B6" s="9" t="s">
        <v>3</v>
      </c>
      <c r="C6" s="7"/>
      <c r="D6" s="7"/>
      <c r="E6" s="7"/>
      <c r="G6" s="8"/>
    </row>
    <row r="7" spans="1:7" x14ac:dyDescent="0.2">
      <c r="A7" s="5"/>
      <c r="B7" s="10" t="s">
        <v>4</v>
      </c>
      <c r="C7" s="7">
        <f>'2017 Monthly'!O7</f>
        <v>800000</v>
      </c>
      <c r="D7" s="7">
        <f>'2018 Monthly'!I7</f>
        <v>320000</v>
      </c>
      <c r="E7" s="7">
        <f>C7+D7</f>
        <v>1120000</v>
      </c>
      <c r="G7" s="8"/>
    </row>
    <row r="8" spans="1:7" x14ac:dyDescent="0.2">
      <c r="A8" s="5"/>
      <c r="B8" s="10" t="s">
        <v>5</v>
      </c>
      <c r="C8" s="7">
        <f>'2017 Monthly'!O8</f>
        <v>0</v>
      </c>
      <c r="D8" s="7">
        <f>'2018 Monthly'!I8</f>
        <v>0</v>
      </c>
      <c r="E8" s="7">
        <f>C8+D8</f>
        <v>0</v>
      </c>
      <c r="G8" s="8"/>
    </row>
    <row r="9" spans="1:7" x14ac:dyDescent="0.2">
      <c r="A9" s="5"/>
      <c r="B9" s="10" t="s">
        <v>6</v>
      </c>
      <c r="C9" s="7">
        <f>'2017 Monthly'!O9</f>
        <v>6818.75</v>
      </c>
      <c r="D9" s="7">
        <f>'2018 Monthly'!I9</f>
        <v>7411.8700000000008</v>
      </c>
      <c r="E9" s="7">
        <f>C9+D9</f>
        <v>14230.62</v>
      </c>
      <c r="G9" s="8"/>
    </row>
    <row r="10" spans="1:7" x14ac:dyDescent="0.2">
      <c r="B10" s="9" t="s">
        <v>7</v>
      </c>
      <c r="C10" s="11">
        <f>SUM(C5:C9)</f>
        <v>2216302.64</v>
      </c>
      <c r="D10" s="11">
        <f>SUM(D5:D9)</f>
        <v>1077411.8700000001</v>
      </c>
      <c r="E10" s="11">
        <f>SUM(E5:E9)</f>
        <v>3293714.5100000002</v>
      </c>
    </row>
    <row r="12" spans="1:7" s="5" customFormat="1" x14ac:dyDescent="0.2">
      <c r="B12" s="5" t="s">
        <v>19</v>
      </c>
    </row>
    <row r="13" spans="1:7" x14ac:dyDescent="0.2">
      <c r="A13" s="5"/>
      <c r="B13" s="6" t="s">
        <v>2</v>
      </c>
      <c r="C13" s="7">
        <f>'2017 Monthly'!O13</f>
        <v>2571210</v>
      </c>
      <c r="D13" s="7">
        <f>'2018 Monthly'!I13</f>
        <v>0</v>
      </c>
      <c r="E13" s="7">
        <f>C13+D13</f>
        <v>2571210</v>
      </c>
      <c r="G13" s="8"/>
    </row>
    <row r="14" spans="1:7" x14ac:dyDescent="0.2">
      <c r="A14" s="5"/>
      <c r="B14" s="9" t="s">
        <v>3</v>
      </c>
      <c r="C14" s="7"/>
      <c r="D14" s="7"/>
      <c r="E14" s="7"/>
      <c r="G14" s="8"/>
    </row>
    <row r="15" spans="1:7" x14ac:dyDescent="0.2">
      <c r="A15" s="5"/>
      <c r="B15" s="10" t="s">
        <v>4</v>
      </c>
      <c r="C15" s="7">
        <f>'2017 Monthly'!O15</f>
        <v>11500000</v>
      </c>
      <c r="D15" s="7">
        <f>'2018 Monthly'!I15</f>
        <v>0</v>
      </c>
      <c r="E15" s="7">
        <f>C15+D15</f>
        <v>11500000</v>
      </c>
      <c r="G15" s="8"/>
    </row>
    <row r="16" spans="1:7" x14ac:dyDescent="0.2">
      <c r="A16" s="5"/>
      <c r="B16" s="10" t="s">
        <v>5</v>
      </c>
      <c r="C16" s="7"/>
      <c r="D16" s="7">
        <f>'2018 Monthly'!I16</f>
        <v>207982.67</v>
      </c>
      <c r="E16" s="7">
        <f>C16+D16</f>
        <v>207982.67</v>
      </c>
      <c r="G16" s="8"/>
    </row>
    <row r="17" spans="1:7" x14ac:dyDescent="0.2">
      <c r="A17" s="5"/>
      <c r="B17" s="10" t="s">
        <v>6</v>
      </c>
      <c r="C17" s="7">
        <f>'2017 Monthly'!O17</f>
        <v>3279782.78</v>
      </c>
      <c r="D17" s="7">
        <f>'2018 Monthly'!I17</f>
        <v>79711.489999999991</v>
      </c>
      <c r="E17" s="7">
        <f>C17+D17</f>
        <v>3359494.2699999996</v>
      </c>
      <c r="G17" s="8"/>
    </row>
    <row r="18" spans="1:7" s="6" customFormat="1" x14ac:dyDescent="0.2">
      <c r="A18" s="14"/>
      <c r="B18" s="15" t="s">
        <v>17</v>
      </c>
      <c r="C18" s="7">
        <f>'2017 Monthly'!O18</f>
        <v>0</v>
      </c>
      <c r="D18" s="7">
        <f>'2018 Monthly'!I18</f>
        <v>73058.42</v>
      </c>
      <c r="E18" s="7">
        <f>C18+D18</f>
        <v>73058.42</v>
      </c>
      <c r="G18" s="17"/>
    </row>
    <row r="19" spans="1:7" x14ac:dyDescent="0.2">
      <c r="B19" s="9" t="s">
        <v>20</v>
      </c>
      <c r="C19" s="11">
        <f>SUM(C13:C18)</f>
        <v>17350992.780000001</v>
      </c>
      <c r="D19" s="11">
        <f>SUM(D13:D18)</f>
        <v>360752.58</v>
      </c>
      <c r="E19" s="11">
        <f>SUM(E13:E18)</f>
        <v>17711745.359999999</v>
      </c>
      <c r="G19" s="8"/>
    </row>
    <row r="21" spans="1:7" s="5" customFormat="1" x14ac:dyDescent="0.2">
      <c r="B21" s="5" t="s">
        <v>10</v>
      </c>
    </row>
    <row r="22" spans="1:7" x14ac:dyDescent="0.2">
      <c r="A22" s="5"/>
      <c r="B22" s="6" t="s">
        <v>2</v>
      </c>
      <c r="C22" s="7">
        <f>'2017 Monthly'!O22</f>
        <v>4130825.7348437202</v>
      </c>
      <c r="D22" s="7">
        <f>'2018 Monthly'!I22</f>
        <v>4884253</v>
      </c>
      <c r="E22" s="7">
        <f>C22+D22</f>
        <v>9015078.7348437198</v>
      </c>
      <c r="G22" s="8"/>
    </row>
    <row r="23" spans="1:7" x14ac:dyDescent="0.2">
      <c r="A23" s="5"/>
      <c r="B23" s="9" t="s">
        <v>3</v>
      </c>
      <c r="C23" s="7"/>
      <c r="D23" s="7"/>
      <c r="E23" s="7"/>
      <c r="G23" s="8"/>
    </row>
    <row r="24" spans="1:7" x14ac:dyDescent="0.2">
      <c r="A24" s="5"/>
      <c r="B24" s="10" t="s">
        <v>4</v>
      </c>
      <c r="C24" s="7">
        <f>'2017 Monthly'!O24</f>
        <v>19670000</v>
      </c>
      <c r="D24" s="7">
        <f>'2018 Monthly'!I24</f>
        <v>0</v>
      </c>
      <c r="E24" s="7">
        <f>C24+D24</f>
        <v>19670000</v>
      </c>
      <c r="G24" s="8"/>
    </row>
    <row r="25" spans="1:7" x14ac:dyDescent="0.2">
      <c r="A25" s="5"/>
      <c r="B25" s="10" t="s">
        <v>5</v>
      </c>
      <c r="C25" s="7">
        <f>'2017 Monthly'!O25</f>
        <v>4026993.5</v>
      </c>
      <c r="D25" s="7">
        <f>'2018 Monthly'!I25</f>
        <v>545020.19000000006</v>
      </c>
      <c r="E25" s="7">
        <f>C25+D25</f>
        <v>4572013.6900000004</v>
      </c>
      <c r="G25" s="8"/>
    </row>
    <row r="26" spans="1:7" x14ac:dyDescent="0.2">
      <c r="A26" s="5"/>
      <c r="B26" s="10" t="s">
        <v>6</v>
      </c>
      <c r="C26" s="7">
        <f>'2017 Monthly'!O26</f>
        <v>1830977.9500000002</v>
      </c>
      <c r="D26" s="7">
        <f>'2018 Monthly'!I26</f>
        <v>339757.40999999992</v>
      </c>
      <c r="E26" s="7">
        <f>C26+D26</f>
        <v>2170735.3600000003</v>
      </c>
      <c r="G26" s="8"/>
    </row>
    <row r="27" spans="1:7" s="6" customFormat="1" x14ac:dyDescent="0.2">
      <c r="A27" s="14"/>
      <c r="B27" s="15" t="s">
        <v>17</v>
      </c>
      <c r="C27" s="7">
        <f>'2017 Monthly'!O27</f>
        <v>410637.65</v>
      </c>
      <c r="D27" s="7">
        <f>'2018 Monthly'!I27</f>
        <v>185054.05000000005</v>
      </c>
      <c r="E27" s="7">
        <f>C27+D27</f>
        <v>595691.70000000007</v>
      </c>
      <c r="G27" s="17"/>
    </row>
    <row r="28" spans="1:7" x14ac:dyDescent="0.2">
      <c r="B28" s="9" t="s">
        <v>9</v>
      </c>
      <c r="C28" s="11">
        <f>SUM(C22:C27)</f>
        <v>30069434.834843718</v>
      </c>
      <c r="D28" s="11">
        <f>SUM(D22:D27)</f>
        <v>5954084.6500000004</v>
      </c>
      <c r="E28" s="11">
        <f>SUM(E22:E27)</f>
        <v>36023519.484843723</v>
      </c>
      <c r="G28" s="8"/>
    </row>
    <row r="30" spans="1:7" s="5" customFormat="1" x14ac:dyDescent="0.2">
      <c r="B30" s="5" t="s">
        <v>11</v>
      </c>
    </row>
    <row r="31" spans="1:7" x14ac:dyDescent="0.2">
      <c r="A31" s="5"/>
      <c r="B31" s="6" t="s">
        <v>2</v>
      </c>
      <c r="C31" s="7">
        <f>'2017 Monthly'!O31</f>
        <v>3984830.9056437998</v>
      </c>
      <c r="D31" s="7">
        <f>'2018 Monthly'!I31</f>
        <v>271993.71999999997</v>
      </c>
      <c r="E31" s="7">
        <f>C31+D31</f>
        <v>4256824.6256438</v>
      </c>
      <c r="G31" s="8"/>
    </row>
    <row r="32" spans="1:7" x14ac:dyDescent="0.2">
      <c r="A32" s="5"/>
      <c r="B32" s="9" t="s">
        <v>3</v>
      </c>
      <c r="C32" s="7"/>
      <c r="D32" s="7"/>
      <c r="E32" s="7"/>
      <c r="G32" s="8"/>
    </row>
    <row r="33" spans="1:8" x14ac:dyDescent="0.2">
      <c r="A33" s="5"/>
      <c r="B33" s="10" t="s">
        <v>4</v>
      </c>
      <c r="C33" s="7">
        <f>'2017 Monthly'!O33</f>
        <v>100000</v>
      </c>
      <c r="D33" s="7">
        <f>'2018 Monthly'!I33</f>
        <v>0</v>
      </c>
      <c r="E33" s="7">
        <f>C33+D33</f>
        <v>100000</v>
      </c>
      <c r="G33" s="8"/>
    </row>
    <row r="34" spans="1:8" x14ac:dyDescent="0.2">
      <c r="A34" s="5"/>
      <c r="B34" s="10" t="s">
        <v>5</v>
      </c>
      <c r="C34" s="7">
        <f>'2017 Monthly'!O34</f>
        <v>0</v>
      </c>
      <c r="D34" s="7">
        <f>'2018 Monthly'!I34</f>
        <v>27532.66</v>
      </c>
      <c r="E34" s="7">
        <f>C34+D34</f>
        <v>27532.66</v>
      </c>
      <c r="G34" s="8"/>
    </row>
    <row r="35" spans="1:8" x14ac:dyDescent="0.2">
      <c r="A35" s="5"/>
      <c r="B35" s="10" t="s">
        <v>6</v>
      </c>
      <c r="C35" s="7">
        <f>'2017 Monthly'!O35</f>
        <v>3751100.4025297398</v>
      </c>
      <c r="D35" s="7">
        <f>'2018 Monthly'!I35</f>
        <v>1082732.1818163998</v>
      </c>
      <c r="E35" s="7">
        <f>C35+D35</f>
        <v>4833832.5843461398</v>
      </c>
      <c r="G35" s="8"/>
      <c r="H35" s="8"/>
    </row>
    <row r="36" spans="1:8" x14ac:dyDescent="0.2">
      <c r="B36" s="9" t="s">
        <v>12</v>
      </c>
      <c r="C36" s="11">
        <f>SUM(C31:C35)</f>
        <v>7835931.3081735391</v>
      </c>
      <c r="D36" s="11">
        <f>SUM(D31:D35)</f>
        <v>1382258.5618163997</v>
      </c>
      <c r="E36" s="11">
        <f>SUM(E31:E35)</f>
        <v>9218189.869989939</v>
      </c>
      <c r="G36" s="8"/>
    </row>
    <row r="38" spans="1:8" s="5" customFormat="1" x14ac:dyDescent="0.2">
      <c r="B38" s="5" t="s">
        <v>13</v>
      </c>
    </row>
    <row r="39" spans="1:8" x14ac:dyDescent="0.2">
      <c r="A39" s="5"/>
      <c r="B39" s="6" t="s">
        <v>2</v>
      </c>
      <c r="C39" s="7">
        <f>'2017 Monthly'!O39</f>
        <v>0</v>
      </c>
      <c r="D39" s="7">
        <f>'2018 Monthly'!I39</f>
        <v>0</v>
      </c>
      <c r="E39" s="7">
        <f>C39+D39</f>
        <v>0</v>
      </c>
      <c r="G39" s="8"/>
    </row>
    <row r="40" spans="1:8" x14ac:dyDescent="0.2">
      <c r="A40" s="5"/>
      <c r="B40" s="10" t="s">
        <v>4</v>
      </c>
      <c r="C40" s="7">
        <f>'2017 Monthly'!O40</f>
        <v>2642300</v>
      </c>
      <c r="D40" s="7">
        <f>'2018 Monthly'!I40</f>
        <v>0</v>
      </c>
      <c r="E40" s="7">
        <f>C40+D40</f>
        <v>2642300</v>
      </c>
      <c r="G40" s="8"/>
    </row>
    <row r="41" spans="1:8" x14ac:dyDescent="0.2">
      <c r="A41" s="5"/>
      <c r="B41" s="9" t="s">
        <v>3</v>
      </c>
      <c r="C41" s="7"/>
      <c r="D41" s="7"/>
      <c r="E41" s="7"/>
      <c r="G41" s="8"/>
    </row>
    <row r="42" spans="1:8" x14ac:dyDescent="0.2">
      <c r="A42" s="5"/>
      <c r="B42" s="10" t="s">
        <v>4</v>
      </c>
      <c r="C42" s="7">
        <f>'2017 Monthly'!O42</f>
        <v>0</v>
      </c>
      <c r="D42" s="7">
        <f>'2018 Monthly'!I42</f>
        <v>0</v>
      </c>
      <c r="E42" s="7">
        <f>C42+D42</f>
        <v>0</v>
      </c>
      <c r="G42" s="8"/>
    </row>
    <row r="43" spans="1:8" x14ac:dyDescent="0.2">
      <c r="A43" s="5"/>
      <c r="B43" s="10" t="s">
        <v>5</v>
      </c>
      <c r="C43" s="7">
        <f>'2017 Monthly'!O43</f>
        <v>0</v>
      </c>
      <c r="D43" s="7">
        <f>'2018 Monthly'!I43</f>
        <v>0</v>
      </c>
      <c r="E43" s="7">
        <f>C43+D43</f>
        <v>0</v>
      </c>
      <c r="G43" s="8"/>
    </row>
    <row r="44" spans="1:8" x14ac:dyDescent="0.2">
      <c r="A44" s="5"/>
      <c r="B44" s="10" t="s">
        <v>6</v>
      </c>
      <c r="C44" s="7">
        <f>'2017 Monthly'!O44</f>
        <v>1668955.6650455499</v>
      </c>
      <c r="D44" s="7">
        <f>'2018 Monthly'!I44</f>
        <v>698252.79999999993</v>
      </c>
      <c r="E44" s="7">
        <f>C44+D44</f>
        <v>2367208.4650455499</v>
      </c>
      <c r="G44" s="8"/>
    </row>
    <row r="45" spans="1:8" x14ac:dyDescent="0.2">
      <c r="A45" s="5"/>
      <c r="B45" s="12" t="s">
        <v>14</v>
      </c>
      <c r="C45" s="7">
        <f>'2017 Monthly'!O45</f>
        <v>2749950</v>
      </c>
      <c r="D45" s="7">
        <f>'2018 Monthly'!I45</f>
        <v>500000</v>
      </c>
      <c r="E45" s="7">
        <f>C45+D45</f>
        <v>3249950</v>
      </c>
      <c r="G45" s="8"/>
    </row>
    <row r="46" spans="1:8" x14ac:dyDescent="0.2">
      <c r="B46" s="9" t="s">
        <v>15</v>
      </c>
      <c r="C46" s="11">
        <f>SUM(C39:C45)</f>
        <v>7061205.6650455501</v>
      </c>
      <c r="D46" s="11">
        <f>SUM(D39:D45)</f>
        <v>1198252.7999999998</v>
      </c>
      <c r="E46" s="11">
        <f>SUM(E39:E45)</f>
        <v>8259458.4650455499</v>
      </c>
    </row>
    <row r="48" spans="1:8" s="5" customFormat="1" x14ac:dyDescent="0.2">
      <c r="B48" s="5" t="s">
        <v>16</v>
      </c>
    </row>
    <row r="49" spans="2:5" x14ac:dyDescent="0.2">
      <c r="B49" s="6" t="s">
        <v>2</v>
      </c>
      <c r="C49" s="7">
        <f>'2017 Monthly'!O49</f>
        <v>12096350.530487521</v>
      </c>
      <c r="D49" s="7">
        <f>D5+D13+D22+D31+D39</f>
        <v>5906246.7199999997</v>
      </c>
      <c r="E49" s="7">
        <f>C49+D49</f>
        <v>18002597.250487521</v>
      </c>
    </row>
    <row r="50" spans="2:5" x14ac:dyDescent="0.2">
      <c r="B50" s="10" t="s">
        <v>4</v>
      </c>
      <c r="C50" s="7">
        <f>'2017 Monthly'!O50</f>
        <v>2642300</v>
      </c>
      <c r="D50" s="7">
        <f>D40</f>
        <v>0</v>
      </c>
      <c r="E50" s="7">
        <f>C50+D50</f>
        <v>2642300</v>
      </c>
    </row>
    <row r="51" spans="2:5" x14ac:dyDescent="0.2">
      <c r="B51" s="9" t="s">
        <v>3</v>
      </c>
      <c r="C51" s="7"/>
      <c r="D51" s="7"/>
      <c r="E51" s="7"/>
    </row>
    <row r="52" spans="2:5" x14ac:dyDescent="0.2">
      <c r="B52" s="10" t="s">
        <v>4</v>
      </c>
      <c r="C52" s="7">
        <f>'2017 Monthly'!O52</f>
        <v>32070000</v>
      </c>
      <c r="D52" s="7">
        <f t="shared" ref="D52:D54" si="0">D7+D15+D24+D33+D42</f>
        <v>320000</v>
      </c>
      <c r="E52" s="7">
        <f>C52+D52</f>
        <v>32390000</v>
      </c>
    </row>
    <row r="53" spans="2:5" x14ac:dyDescent="0.2">
      <c r="B53" s="10" t="s">
        <v>5</v>
      </c>
      <c r="C53" s="7">
        <f>'2017 Monthly'!O53</f>
        <v>4026993.5</v>
      </c>
      <c r="D53" s="7">
        <f t="shared" si="0"/>
        <v>780535.52000000014</v>
      </c>
      <c r="E53" s="7">
        <f>C53+D53</f>
        <v>4807529.0200000005</v>
      </c>
    </row>
    <row r="54" spans="2:5" x14ac:dyDescent="0.2">
      <c r="B54" s="10" t="s">
        <v>6</v>
      </c>
      <c r="C54" s="7">
        <f>'2017 Monthly'!O54</f>
        <v>10537635.547575289</v>
      </c>
      <c r="D54" s="7">
        <f t="shared" si="0"/>
        <v>2207865.7518163994</v>
      </c>
      <c r="E54" s="7">
        <f>C54+D54</f>
        <v>12745501.299391689</v>
      </c>
    </row>
    <row r="55" spans="2:5" x14ac:dyDescent="0.2">
      <c r="B55" s="10" t="s">
        <v>17</v>
      </c>
      <c r="C55" s="7">
        <f>C18+C27</f>
        <v>410637.65</v>
      </c>
      <c r="D55" s="7">
        <f>D18+D27</f>
        <v>258112.47000000003</v>
      </c>
      <c r="E55" s="7">
        <f>C55+D55</f>
        <v>668750.12000000011</v>
      </c>
    </row>
    <row r="56" spans="2:5" x14ac:dyDescent="0.2">
      <c r="B56" s="12" t="s">
        <v>14</v>
      </c>
      <c r="C56" s="7">
        <f>C45</f>
        <v>2749950</v>
      </c>
      <c r="D56" s="7">
        <f>D45</f>
        <v>500000</v>
      </c>
      <c r="E56" s="7">
        <f>C56+D56</f>
        <v>3249950</v>
      </c>
    </row>
    <row r="57" spans="2:5" x14ac:dyDescent="0.2">
      <c r="B57" s="9" t="s">
        <v>16</v>
      </c>
      <c r="C57" s="11">
        <f>SUM(C49:C56)</f>
        <v>64533867.228062809</v>
      </c>
      <c r="D57" s="11">
        <f>SUM(D49:D56)</f>
        <v>9972760.4618164003</v>
      </c>
      <c r="E57" s="11">
        <f>SUM(E49:E56)</f>
        <v>74506627.689879224</v>
      </c>
    </row>
    <row r="59" spans="2:5" x14ac:dyDescent="0.2">
      <c r="C59" s="8"/>
      <c r="D59" s="8"/>
      <c r="E59" s="8"/>
    </row>
    <row r="61" spans="2:5" ht="10.5" customHeight="1" x14ac:dyDescent="0.2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0"/>
  <sheetViews>
    <sheetView showGridLines="0" topLeftCell="B1" workbookViewId="0">
      <pane xSplit="1" ySplit="4" topLeftCell="C11" activePane="bottomRight" state="frozen"/>
      <selection activeCell="B1" sqref="B1"/>
      <selection pane="topRight" activeCell="C1" sqref="C1"/>
      <selection pane="bottomLeft" activeCell="B5" sqref="B5"/>
      <selection pane="bottomRight" activeCell="B1" sqref="B1"/>
    </sheetView>
  </sheetViews>
  <sheetFormatPr defaultColWidth="10.33203125" defaultRowHeight="11.25" x14ac:dyDescent="0.2"/>
  <cols>
    <col min="1" max="1" width="10.33203125" style="9" hidden="1" customWidth="1"/>
    <col min="2" max="2" width="32.83203125" style="9" customWidth="1"/>
    <col min="3" max="15" width="15.5" style="9" customWidth="1"/>
    <col min="16" max="16384" width="10.33203125" style="9"/>
  </cols>
  <sheetData>
    <row r="2" spans="1:17" s="1" customFormat="1" x14ac:dyDescent="0.2"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</row>
    <row r="3" spans="1:17" s="2" customFormat="1" x14ac:dyDescent="0.2">
      <c r="C3" s="3">
        <v>42736</v>
      </c>
      <c r="D3" s="3">
        <v>42767</v>
      </c>
      <c r="E3" s="3">
        <v>42795</v>
      </c>
      <c r="F3" s="3">
        <v>42826</v>
      </c>
      <c r="G3" s="3">
        <v>42856</v>
      </c>
      <c r="H3" s="3">
        <v>42887</v>
      </c>
      <c r="I3" s="3">
        <v>42917</v>
      </c>
      <c r="J3" s="3">
        <v>42948</v>
      </c>
      <c r="K3" s="3">
        <v>42979</v>
      </c>
      <c r="L3" s="3">
        <v>43009</v>
      </c>
      <c r="M3" s="3">
        <v>43040</v>
      </c>
      <c r="N3" s="3">
        <v>43070</v>
      </c>
      <c r="O3" s="4" t="s">
        <v>0</v>
      </c>
    </row>
    <row r="4" spans="1:17" s="5" customFormat="1" x14ac:dyDescent="0.2">
      <c r="B4" s="5" t="s">
        <v>1</v>
      </c>
    </row>
    <row r="5" spans="1:17" x14ac:dyDescent="0.2">
      <c r="A5" s="5" t="s">
        <v>1</v>
      </c>
      <c r="B5" s="6" t="s">
        <v>2</v>
      </c>
      <c r="C5" s="7">
        <v>0</v>
      </c>
      <c r="D5" s="7">
        <v>0</v>
      </c>
      <c r="E5" s="7">
        <v>0</v>
      </c>
      <c r="F5" s="7">
        <v>501792</v>
      </c>
      <c r="G5" s="7">
        <v>0</v>
      </c>
      <c r="H5" s="7">
        <v>142474</v>
      </c>
      <c r="I5" s="7">
        <v>0</v>
      </c>
      <c r="J5" s="7">
        <v>75808</v>
      </c>
      <c r="K5" s="7">
        <v>49694.89</v>
      </c>
      <c r="L5" s="7">
        <v>490934</v>
      </c>
      <c r="M5" s="7">
        <v>150000</v>
      </c>
      <c r="N5" s="7">
        <v>-1219</v>
      </c>
      <c r="O5" s="8">
        <f>SUM(C5:N5)</f>
        <v>1409483.8900000001</v>
      </c>
      <c r="Q5" s="8"/>
    </row>
    <row r="6" spans="1:17" x14ac:dyDescent="0.2">
      <c r="A6" s="5" t="s">
        <v>1</v>
      </c>
      <c r="B6" s="9" t="s">
        <v>3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8">
        <f t="shared" ref="O6:O9" si="0">SUM(C6:N6)</f>
        <v>0</v>
      </c>
      <c r="Q6" s="8"/>
    </row>
    <row r="7" spans="1:17" x14ac:dyDescent="0.2">
      <c r="A7" s="5" t="s">
        <v>1</v>
      </c>
      <c r="B7" s="10" t="s">
        <v>4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800000</v>
      </c>
      <c r="O7" s="8">
        <f t="shared" si="0"/>
        <v>800000</v>
      </c>
      <c r="Q7" s="8"/>
    </row>
    <row r="8" spans="1:17" x14ac:dyDescent="0.2">
      <c r="A8" s="5" t="s">
        <v>1</v>
      </c>
      <c r="B8" s="10" t="s">
        <v>5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8">
        <f t="shared" si="0"/>
        <v>0</v>
      </c>
      <c r="Q8" s="8"/>
    </row>
    <row r="9" spans="1:17" x14ac:dyDescent="0.2">
      <c r="A9" s="5" t="s">
        <v>1</v>
      </c>
      <c r="B9" s="10" t="s">
        <v>6</v>
      </c>
      <c r="C9" s="7">
        <v>0</v>
      </c>
      <c r="D9" s="7">
        <v>0</v>
      </c>
      <c r="E9" s="7">
        <v>0</v>
      </c>
      <c r="F9" s="7">
        <v>5085</v>
      </c>
      <c r="G9" s="7">
        <v>50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275</v>
      </c>
      <c r="N9" s="7">
        <v>1408.75</v>
      </c>
      <c r="O9" s="8">
        <f t="shared" si="0"/>
        <v>6818.75</v>
      </c>
      <c r="Q9" s="8"/>
    </row>
    <row r="10" spans="1:17" x14ac:dyDescent="0.2">
      <c r="B10" s="9" t="s">
        <v>7</v>
      </c>
      <c r="C10" s="11">
        <f t="shared" ref="C10:N10" si="1">SUM(C5:C9)</f>
        <v>0</v>
      </c>
      <c r="D10" s="11">
        <f t="shared" si="1"/>
        <v>0</v>
      </c>
      <c r="E10" s="11">
        <f t="shared" si="1"/>
        <v>0</v>
      </c>
      <c r="F10" s="11">
        <f t="shared" si="1"/>
        <v>506877</v>
      </c>
      <c r="G10" s="11">
        <f t="shared" si="1"/>
        <v>50</v>
      </c>
      <c r="H10" s="11">
        <f t="shared" si="1"/>
        <v>142474</v>
      </c>
      <c r="I10" s="11">
        <f t="shared" si="1"/>
        <v>0</v>
      </c>
      <c r="J10" s="11">
        <f t="shared" si="1"/>
        <v>75808</v>
      </c>
      <c r="K10" s="11">
        <f t="shared" si="1"/>
        <v>49694.89</v>
      </c>
      <c r="L10" s="11">
        <f t="shared" si="1"/>
        <v>490934</v>
      </c>
      <c r="M10" s="11">
        <f t="shared" si="1"/>
        <v>150275</v>
      </c>
      <c r="N10" s="11">
        <f t="shared" si="1"/>
        <v>800189.75</v>
      </c>
      <c r="O10" s="11">
        <f>SUM(O5:O9)</f>
        <v>2216302.64</v>
      </c>
    </row>
    <row r="12" spans="1:17" s="5" customFormat="1" x14ac:dyDescent="0.2">
      <c r="B12" s="5" t="s">
        <v>19</v>
      </c>
    </row>
    <row r="13" spans="1:17" x14ac:dyDescent="0.2">
      <c r="A13" s="5" t="s">
        <v>8</v>
      </c>
      <c r="B13" s="6" t="s">
        <v>2</v>
      </c>
      <c r="C13" s="7">
        <v>0</v>
      </c>
      <c r="D13" s="7">
        <v>0</v>
      </c>
      <c r="E13" s="7">
        <v>2571210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8">
        <f t="shared" ref="O13:O18" si="2">SUM(C13:N13)</f>
        <v>2571210</v>
      </c>
      <c r="Q13" s="8"/>
    </row>
    <row r="14" spans="1:17" x14ac:dyDescent="0.2">
      <c r="A14" s="5" t="s">
        <v>8</v>
      </c>
      <c r="B14" s="9" t="s">
        <v>3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8">
        <f t="shared" si="2"/>
        <v>0</v>
      </c>
      <c r="Q14" s="8"/>
    </row>
    <row r="15" spans="1:17" x14ac:dyDescent="0.2">
      <c r="A15" s="5" t="s">
        <v>8</v>
      </c>
      <c r="B15" s="10" t="s">
        <v>4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11500000</v>
      </c>
      <c r="O15" s="8">
        <f t="shared" si="2"/>
        <v>11500000</v>
      </c>
      <c r="Q15" s="8"/>
    </row>
    <row r="16" spans="1:17" x14ac:dyDescent="0.2">
      <c r="A16" s="5" t="s">
        <v>8</v>
      </c>
      <c r="B16" s="10" t="s">
        <v>5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8.1854523159563541E-12</v>
      </c>
      <c r="O16" s="8">
        <f t="shared" si="2"/>
        <v>8.1854523159563541E-12</v>
      </c>
      <c r="Q16" s="8"/>
    </row>
    <row r="17" spans="1:17" x14ac:dyDescent="0.2">
      <c r="A17" s="5" t="s">
        <v>8</v>
      </c>
      <c r="B17" s="10" t="s">
        <v>6</v>
      </c>
      <c r="C17" s="7">
        <v>50000</v>
      </c>
      <c r="D17" s="7">
        <v>0</v>
      </c>
      <c r="E17" s="7">
        <v>0</v>
      </c>
      <c r="F17" s="7">
        <v>375</v>
      </c>
      <c r="G17" s="7">
        <v>75</v>
      </c>
      <c r="H17" s="7">
        <v>0</v>
      </c>
      <c r="I17" s="7">
        <v>49970</v>
      </c>
      <c r="J17" s="7">
        <v>0</v>
      </c>
      <c r="K17" s="7">
        <v>0</v>
      </c>
      <c r="L17" s="7">
        <v>150000</v>
      </c>
      <c r="M17" s="7">
        <v>2564.92</v>
      </c>
      <c r="N17" s="7">
        <f>3059233.86-32436</f>
        <v>3026797.86</v>
      </c>
      <c r="O17" s="8">
        <f t="shared" si="2"/>
        <v>3279782.78</v>
      </c>
      <c r="Q17" s="8"/>
    </row>
    <row r="18" spans="1:17" x14ac:dyDescent="0.2">
      <c r="A18" s="5" t="s">
        <v>8</v>
      </c>
      <c r="B18" s="12" t="s">
        <v>21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8">
        <f t="shared" si="2"/>
        <v>0</v>
      </c>
      <c r="Q18" s="8"/>
    </row>
    <row r="19" spans="1:17" x14ac:dyDescent="0.2">
      <c r="B19" s="9" t="s">
        <v>20</v>
      </c>
      <c r="C19" s="11">
        <f t="shared" ref="C19:N19" si="3">SUM(C13:C18)</f>
        <v>50000</v>
      </c>
      <c r="D19" s="11">
        <f t="shared" si="3"/>
        <v>0</v>
      </c>
      <c r="E19" s="11">
        <f t="shared" si="3"/>
        <v>2571210</v>
      </c>
      <c r="F19" s="11">
        <f t="shared" si="3"/>
        <v>375</v>
      </c>
      <c r="G19" s="11">
        <f t="shared" si="3"/>
        <v>75</v>
      </c>
      <c r="H19" s="11">
        <f t="shared" si="3"/>
        <v>0</v>
      </c>
      <c r="I19" s="11">
        <f t="shared" si="3"/>
        <v>49970</v>
      </c>
      <c r="J19" s="11">
        <f t="shared" si="3"/>
        <v>0</v>
      </c>
      <c r="K19" s="11">
        <f t="shared" si="3"/>
        <v>0</v>
      </c>
      <c r="L19" s="11">
        <f t="shared" si="3"/>
        <v>150000</v>
      </c>
      <c r="M19" s="11">
        <f t="shared" si="3"/>
        <v>2564.92</v>
      </c>
      <c r="N19" s="11">
        <f t="shared" si="3"/>
        <v>14526797.859999999</v>
      </c>
      <c r="O19" s="11">
        <f>SUM(O13:O18)</f>
        <v>17350992.780000001</v>
      </c>
    </row>
    <row r="21" spans="1:17" s="5" customFormat="1" x14ac:dyDescent="0.2">
      <c r="B21" s="5" t="s">
        <v>10</v>
      </c>
    </row>
    <row r="22" spans="1:17" x14ac:dyDescent="0.2">
      <c r="A22" s="5" t="s">
        <v>10</v>
      </c>
      <c r="B22" s="6" t="s">
        <v>2</v>
      </c>
      <c r="C22" s="7">
        <v>0</v>
      </c>
      <c r="D22" s="7">
        <v>0</v>
      </c>
      <c r="E22" s="7">
        <v>1711228.1884514</v>
      </c>
      <c r="F22" s="7">
        <v>0</v>
      </c>
      <c r="G22" s="7">
        <v>0</v>
      </c>
      <c r="H22" s="7">
        <v>68798.399999999994</v>
      </c>
      <c r="I22" s="7">
        <v>111389.21639232</v>
      </c>
      <c r="J22" s="7">
        <v>664943</v>
      </c>
      <c r="K22" s="7">
        <v>0</v>
      </c>
      <c r="L22" s="7">
        <v>104338</v>
      </c>
      <c r="M22" s="7">
        <v>26279</v>
      </c>
      <c r="N22" s="7">
        <v>1443849.9300000002</v>
      </c>
      <c r="O22" s="8">
        <f t="shared" ref="O22:O27" si="4">SUM(C22:N22)</f>
        <v>4130825.7348437202</v>
      </c>
      <c r="Q22" s="8"/>
    </row>
    <row r="23" spans="1:17" x14ac:dyDescent="0.2">
      <c r="A23" s="5" t="s">
        <v>10</v>
      </c>
      <c r="B23" s="9" t="s">
        <v>3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8">
        <f t="shared" si="4"/>
        <v>0</v>
      </c>
      <c r="Q23" s="8"/>
    </row>
    <row r="24" spans="1:17" x14ac:dyDescent="0.2">
      <c r="A24" s="5" t="s">
        <v>10</v>
      </c>
      <c r="B24" s="10" t="s">
        <v>4</v>
      </c>
      <c r="C24" s="7">
        <v>4470000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15200000</v>
      </c>
      <c r="O24" s="8">
        <f t="shared" si="4"/>
        <v>19670000</v>
      </c>
      <c r="Q24" s="8"/>
    </row>
    <row r="25" spans="1:17" x14ac:dyDescent="0.2">
      <c r="A25" s="5" t="s">
        <v>10</v>
      </c>
      <c r="B25" s="10" t="s">
        <v>5</v>
      </c>
      <c r="C25" s="7">
        <v>0</v>
      </c>
      <c r="D25" s="7">
        <v>0</v>
      </c>
      <c r="E25" s="7">
        <v>0</v>
      </c>
      <c r="F25" s="7">
        <v>852737.47</v>
      </c>
      <c r="G25" s="7">
        <v>0</v>
      </c>
      <c r="H25" s="7">
        <v>0</v>
      </c>
      <c r="I25" s="7">
        <v>0</v>
      </c>
      <c r="J25" s="7">
        <v>1349053.91</v>
      </c>
      <c r="K25" s="7">
        <v>1048579.95</v>
      </c>
      <c r="L25" s="7">
        <v>0</v>
      </c>
      <c r="M25" s="7">
        <v>0</v>
      </c>
      <c r="N25" s="7">
        <v>776622.17000000016</v>
      </c>
      <c r="O25" s="8">
        <f t="shared" si="4"/>
        <v>4026993.5</v>
      </c>
      <c r="Q25" s="8"/>
    </row>
    <row r="26" spans="1:17" x14ac:dyDescent="0.2">
      <c r="A26" s="5" t="s">
        <v>10</v>
      </c>
      <c r="B26" s="10" t="s">
        <v>6</v>
      </c>
      <c r="C26" s="7">
        <v>12969</v>
      </c>
      <c r="D26" s="7">
        <v>8906.86</v>
      </c>
      <c r="E26" s="7">
        <v>102233.96</v>
      </c>
      <c r="F26" s="7">
        <v>23043.38</v>
      </c>
      <c r="G26" s="7">
        <v>60357.120000000003</v>
      </c>
      <c r="H26" s="7">
        <v>69190.91</v>
      </c>
      <c r="I26" s="7">
        <v>114376.43</v>
      </c>
      <c r="J26" s="7">
        <v>282568.65000000002</v>
      </c>
      <c r="K26" s="7">
        <v>184030.40000000002</v>
      </c>
      <c r="L26" s="7">
        <v>13436.820000000002</v>
      </c>
      <c r="M26" s="7">
        <v>111402.27</v>
      </c>
      <c r="N26" s="7">
        <v>848462.15</v>
      </c>
      <c r="O26" s="8">
        <f t="shared" si="4"/>
        <v>1830977.9500000002</v>
      </c>
      <c r="Q26" s="8"/>
    </row>
    <row r="27" spans="1:17" x14ac:dyDescent="0.2">
      <c r="A27" s="5" t="s">
        <v>10</v>
      </c>
      <c r="B27" s="12" t="s">
        <v>21</v>
      </c>
      <c r="C27" s="7">
        <v>57876.57</v>
      </c>
      <c r="D27" s="7">
        <v>92113.32</v>
      </c>
      <c r="E27" s="7">
        <v>14592.7</v>
      </c>
      <c r="F27" s="7">
        <v>41677.660000000003</v>
      </c>
      <c r="G27" s="7">
        <v>27442.309999999998</v>
      </c>
      <c r="H27" s="7">
        <v>12239.000000000002</v>
      </c>
      <c r="I27" s="7">
        <v>43657.02</v>
      </c>
      <c r="J27" s="7">
        <v>16748.199999999997</v>
      </c>
      <c r="K27" s="7">
        <v>35685.379999999997</v>
      </c>
      <c r="L27" s="7">
        <v>31797.63</v>
      </c>
      <c r="M27" s="7">
        <v>46724.380000000005</v>
      </c>
      <c r="N27" s="7">
        <v>-9916.5199999999986</v>
      </c>
      <c r="O27" s="8">
        <f t="shared" si="4"/>
        <v>410637.65</v>
      </c>
      <c r="Q27" s="8"/>
    </row>
    <row r="28" spans="1:17" x14ac:dyDescent="0.2">
      <c r="B28" s="9" t="s">
        <v>9</v>
      </c>
      <c r="C28" s="11">
        <f t="shared" ref="C28:N28" si="5">SUM(C22:C27)</f>
        <v>4540845.57</v>
      </c>
      <c r="D28" s="11">
        <f t="shared" si="5"/>
        <v>101020.18000000001</v>
      </c>
      <c r="E28" s="11">
        <f t="shared" si="5"/>
        <v>1828054.8484513999</v>
      </c>
      <c r="F28" s="11">
        <f t="shared" si="5"/>
        <v>917458.51</v>
      </c>
      <c r="G28" s="11">
        <f t="shared" si="5"/>
        <v>87799.43</v>
      </c>
      <c r="H28" s="11">
        <f t="shared" si="5"/>
        <v>150228.31</v>
      </c>
      <c r="I28" s="11">
        <f t="shared" si="5"/>
        <v>269422.66639232001</v>
      </c>
      <c r="J28" s="11">
        <f t="shared" si="5"/>
        <v>2313313.7600000002</v>
      </c>
      <c r="K28" s="11">
        <f t="shared" si="5"/>
        <v>1268295.73</v>
      </c>
      <c r="L28" s="11">
        <f t="shared" si="5"/>
        <v>149572.45000000001</v>
      </c>
      <c r="M28" s="11">
        <f t="shared" si="5"/>
        <v>184405.65000000002</v>
      </c>
      <c r="N28" s="11">
        <f t="shared" si="5"/>
        <v>18259017.73</v>
      </c>
      <c r="O28" s="11">
        <f>SUM(O22:O27)</f>
        <v>30069434.834843718</v>
      </c>
    </row>
    <row r="30" spans="1:17" s="5" customFormat="1" x14ac:dyDescent="0.2">
      <c r="B30" s="5" t="s">
        <v>11</v>
      </c>
    </row>
    <row r="31" spans="1:17" x14ac:dyDescent="0.2">
      <c r="A31" s="5" t="s">
        <v>11</v>
      </c>
      <c r="B31" s="6" t="s">
        <v>2</v>
      </c>
      <c r="C31" s="7">
        <v>0</v>
      </c>
      <c r="D31" s="7">
        <v>0</v>
      </c>
      <c r="E31" s="7">
        <v>313000</v>
      </c>
      <c r="F31" s="7">
        <v>0</v>
      </c>
      <c r="G31" s="7">
        <v>50221.539710680001</v>
      </c>
      <c r="H31" s="7">
        <v>54051</v>
      </c>
      <c r="I31" s="7">
        <v>9714.1959331199996</v>
      </c>
      <c r="J31" s="7">
        <v>85441.65</v>
      </c>
      <c r="K31" s="7">
        <v>142470</v>
      </c>
      <c r="L31" s="7">
        <v>59239.97</v>
      </c>
      <c r="M31" s="7">
        <v>500000</v>
      </c>
      <c r="N31" s="7">
        <v>2770692.55</v>
      </c>
      <c r="O31" s="8">
        <f t="shared" ref="O31:O35" si="6">SUM(C31:N31)</f>
        <v>3984830.9056437998</v>
      </c>
      <c r="Q31" s="8"/>
    </row>
    <row r="32" spans="1:17" x14ac:dyDescent="0.2">
      <c r="A32" s="5" t="s">
        <v>11</v>
      </c>
      <c r="B32" s="9" t="s">
        <v>3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8">
        <f t="shared" si="6"/>
        <v>0</v>
      </c>
      <c r="Q32" s="8"/>
    </row>
    <row r="33" spans="1:18" x14ac:dyDescent="0.2">
      <c r="A33" s="5" t="s">
        <v>11</v>
      </c>
      <c r="B33" s="10" t="s">
        <v>4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100000</v>
      </c>
      <c r="O33" s="8">
        <f t="shared" si="6"/>
        <v>100000</v>
      </c>
      <c r="Q33" s="8"/>
    </row>
    <row r="34" spans="1:18" x14ac:dyDescent="0.2">
      <c r="A34" s="5" t="s">
        <v>11</v>
      </c>
      <c r="B34" s="10" t="s">
        <v>5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8">
        <f t="shared" si="6"/>
        <v>0</v>
      </c>
      <c r="Q34" s="8"/>
    </row>
    <row r="35" spans="1:18" x14ac:dyDescent="0.2">
      <c r="A35" s="5" t="s">
        <v>11</v>
      </c>
      <c r="B35" s="10" t="s">
        <v>6</v>
      </c>
      <c r="C35" s="7">
        <v>54.414040459999995</v>
      </c>
      <c r="D35" s="7">
        <v>531148.29316132003</v>
      </c>
      <c r="E35" s="7">
        <v>2004456.6528016201</v>
      </c>
      <c r="F35" s="7">
        <v>569.5176434</v>
      </c>
      <c r="G35" s="7">
        <v>261176.35140615999</v>
      </c>
      <c r="H35" s="7">
        <v>40150.63074683</v>
      </c>
      <c r="I35" s="7">
        <v>50126.401992610001</v>
      </c>
      <c r="J35" s="7">
        <v>169008.72936553002</v>
      </c>
      <c r="K35" s="7">
        <v>594989.41050143994</v>
      </c>
      <c r="L35" s="7">
        <v>51479.832994780001</v>
      </c>
      <c r="M35" s="7">
        <v>15453.7347565</v>
      </c>
      <c r="N35" s="7">
        <v>32486.433119089994</v>
      </c>
      <c r="O35" s="8">
        <f t="shared" si="6"/>
        <v>3751100.4025297398</v>
      </c>
      <c r="Q35" s="8"/>
      <c r="R35" s="8"/>
    </row>
    <row r="36" spans="1:18" x14ac:dyDescent="0.2">
      <c r="B36" s="9" t="s">
        <v>12</v>
      </c>
      <c r="C36" s="11">
        <f t="shared" ref="C36:N36" si="7">SUM(C31:C35)</f>
        <v>54.414040459999995</v>
      </c>
      <c r="D36" s="11">
        <f t="shared" si="7"/>
        <v>531148.29316132003</v>
      </c>
      <c r="E36" s="11">
        <f t="shared" si="7"/>
        <v>2317456.6528016198</v>
      </c>
      <c r="F36" s="11">
        <f t="shared" si="7"/>
        <v>569.5176434</v>
      </c>
      <c r="G36" s="11">
        <f t="shared" si="7"/>
        <v>311397.89111684001</v>
      </c>
      <c r="H36" s="11">
        <f t="shared" si="7"/>
        <v>94201.630746829993</v>
      </c>
      <c r="I36" s="11">
        <f t="shared" si="7"/>
        <v>59840.597925729999</v>
      </c>
      <c r="J36" s="11">
        <f t="shared" si="7"/>
        <v>254450.37936553001</v>
      </c>
      <c r="K36" s="11">
        <f t="shared" si="7"/>
        <v>737459.41050143994</v>
      </c>
      <c r="L36" s="11">
        <f t="shared" si="7"/>
        <v>110719.80299478001</v>
      </c>
      <c r="M36" s="11">
        <f t="shared" si="7"/>
        <v>515453.73475649999</v>
      </c>
      <c r="N36" s="11">
        <f t="shared" si="7"/>
        <v>2903178.9831190896</v>
      </c>
      <c r="O36" s="11">
        <f>SUM(O31:O35)</f>
        <v>7835931.3081735391</v>
      </c>
      <c r="Q36" s="8"/>
    </row>
    <row r="38" spans="1:18" s="5" customFormat="1" x14ac:dyDescent="0.2">
      <c r="B38" s="5" t="s">
        <v>13</v>
      </c>
    </row>
    <row r="39" spans="1:18" x14ac:dyDescent="0.2">
      <c r="A39" s="5" t="s">
        <v>13</v>
      </c>
      <c r="B39" s="6" t="s">
        <v>2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8">
        <f t="shared" ref="O39:O45" si="8">SUM(C39:N39)</f>
        <v>0</v>
      </c>
      <c r="Q39" s="8"/>
    </row>
    <row r="40" spans="1:18" x14ac:dyDescent="0.2">
      <c r="A40" s="5" t="s">
        <v>13</v>
      </c>
      <c r="B40" s="10" t="s">
        <v>4</v>
      </c>
      <c r="C40" s="7">
        <v>0</v>
      </c>
      <c r="D40" s="7">
        <v>0</v>
      </c>
      <c r="E40" s="7">
        <v>0</v>
      </c>
      <c r="F40" s="7">
        <v>2642300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8">
        <f t="shared" si="8"/>
        <v>2642300</v>
      </c>
      <c r="Q40" s="8"/>
    </row>
    <row r="41" spans="1:18" x14ac:dyDescent="0.2">
      <c r="A41" s="5" t="s">
        <v>13</v>
      </c>
      <c r="B41" s="9" t="s">
        <v>3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8">
        <f t="shared" si="8"/>
        <v>0</v>
      </c>
      <c r="Q41" s="8"/>
    </row>
    <row r="42" spans="1:18" x14ac:dyDescent="0.2">
      <c r="A42" s="5" t="s">
        <v>13</v>
      </c>
      <c r="B42" s="10" t="s">
        <v>4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8">
        <f t="shared" si="8"/>
        <v>0</v>
      </c>
      <c r="Q42" s="8"/>
    </row>
    <row r="43" spans="1:18" x14ac:dyDescent="0.2">
      <c r="A43" s="5" t="s">
        <v>13</v>
      </c>
      <c r="B43" s="10" t="s">
        <v>5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8">
        <f t="shared" si="8"/>
        <v>0</v>
      </c>
      <c r="Q43" s="8"/>
    </row>
    <row r="44" spans="1:18" x14ac:dyDescent="0.2">
      <c r="A44" s="5" t="s">
        <v>13</v>
      </c>
      <c r="B44" s="10" t="s">
        <v>6</v>
      </c>
      <c r="C44" s="7">
        <v>164655.25000000003</v>
      </c>
      <c r="D44" s="7">
        <v>464738.49</v>
      </c>
      <c r="E44" s="7">
        <v>-283119.58</v>
      </c>
      <c r="F44" s="7">
        <v>41163.549999999996</v>
      </c>
      <c r="G44" s="7">
        <v>36623.830000000009</v>
      </c>
      <c r="H44" s="7">
        <v>39593.189999999995</v>
      </c>
      <c r="I44" s="7">
        <v>92722.269999999975</v>
      </c>
      <c r="J44" s="7">
        <v>31249.51</v>
      </c>
      <c r="K44" s="7">
        <v>38988.534981600002</v>
      </c>
      <c r="L44" s="7">
        <v>168938.40000000002</v>
      </c>
      <c r="M44" s="7">
        <v>46179.87</v>
      </c>
      <c r="N44" s="7">
        <v>827222.35006394982</v>
      </c>
      <c r="O44" s="8">
        <f t="shared" si="8"/>
        <v>1668955.6650455499</v>
      </c>
      <c r="Q44" s="8"/>
    </row>
    <row r="45" spans="1:18" x14ac:dyDescent="0.2">
      <c r="A45" s="5" t="s">
        <v>13</v>
      </c>
      <c r="B45" s="12" t="s">
        <v>14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2749950</v>
      </c>
      <c r="O45" s="8">
        <f t="shared" si="8"/>
        <v>2749950</v>
      </c>
      <c r="Q45" s="8"/>
    </row>
    <row r="46" spans="1:18" x14ac:dyDescent="0.2">
      <c r="B46" s="9" t="s">
        <v>15</v>
      </c>
      <c r="C46" s="11">
        <f t="shared" ref="C46:N46" si="9">SUM(C39:C45)</f>
        <v>164655.25000000003</v>
      </c>
      <c r="D46" s="11">
        <f t="shared" si="9"/>
        <v>464738.49</v>
      </c>
      <c r="E46" s="11">
        <f t="shared" si="9"/>
        <v>-283119.58</v>
      </c>
      <c r="F46" s="11">
        <f t="shared" si="9"/>
        <v>2683463.5499999998</v>
      </c>
      <c r="G46" s="11">
        <f t="shared" si="9"/>
        <v>36623.830000000009</v>
      </c>
      <c r="H46" s="11">
        <f t="shared" si="9"/>
        <v>39593.189999999995</v>
      </c>
      <c r="I46" s="11">
        <f t="shared" si="9"/>
        <v>92722.269999999975</v>
      </c>
      <c r="J46" s="11">
        <f t="shared" si="9"/>
        <v>31249.51</v>
      </c>
      <c r="K46" s="11">
        <f t="shared" si="9"/>
        <v>38988.534981600002</v>
      </c>
      <c r="L46" s="11">
        <f t="shared" si="9"/>
        <v>168938.40000000002</v>
      </c>
      <c r="M46" s="11">
        <f t="shared" si="9"/>
        <v>46179.87</v>
      </c>
      <c r="N46" s="11">
        <f t="shared" si="9"/>
        <v>3577172.3500639498</v>
      </c>
      <c r="O46" s="11">
        <f>SUM(O39:O45)</f>
        <v>7061205.6650455501</v>
      </c>
    </row>
    <row r="48" spans="1:18" s="5" customFormat="1" x14ac:dyDescent="0.2">
      <c r="B48" s="5" t="s">
        <v>16</v>
      </c>
    </row>
    <row r="49" spans="2:15" x14ac:dyDescent="0.2">
      <c r="B49" s="6" t="s">
        <v>2</v>
      </c>
      <c r="C49" s="7">
        <f>SUMIFS(C$5:C$46,$B$5:$B$46,$B49)</f>
        <v>0</v>
      </c>
      <c r="D49" s="7">
        <v>0</v>
      </c>
      <c r="E49" s="7">
        <v>4595438.1884514</v>
      </c>
      <c r="F49" s="7">
        <v>501792</v>
      </c>
      <c r="G49" s="7">
        <v>50221.539710680001</v>
      </c>
      <c r="H49" s="7">
        <v>265323.40000000002</v>
      </c>
      <c r="I49" s="7">
        <v>121103.41232544</v>
      </c>
      <c r="J49" s="7">
        <v>826192.65</v>
      </c>
      <c r="K49" s="7">
        <v>192164.89</v>
      </c>
      <c r="L49" s="7">
        <v>654511.97</v>
      </c>
      <c r="M49" s="7">
        <v>676279</v>
      </c>
      <c r="N49" s="7">
        <v>4213323.4800000004</v>
      </c>
      <c r="O49" s="8">
        <f t="shared" ref="O49:O56" si="10">SUM(C49:N49)</f>
        <v>12096350.530487521</v>
      </c>
    </row>
    <row r="50" spans="2:15" x14ac:dyDescent="0.2">
      <c r="B50" s="10" t="s">
        <v>4</v>
      </c>
      <c r="C50" s="7">
        <f>SUM(C40)</f>
        <v>0</v>
      </c>
      <c r="D50" s="7">
        <f t="shared" ref="D50:N50" si="11">SUM(D40)</f>
        <v>0</v>
      </c>
      <c r="E50" s="7">
        <f t="shared" si="11"/>
        <v>0</v>
      </c>
      <c r="F50" s="7">
        <f t="shared" si="11"/>
        <v>2642300</v>
      </c>
      <c r="G50" s="7">
        <f t="shared" si="11"/>
        <v>0</v>
      </c>
      <c r="H50" s="7">
        <f t="shared" si="11"/>
        <v>0</v>
      </c>
      <c r="I50" s="7">
        <f t="shared" si="11"/>
        <v>0</v>
      </c>
      <c r="J50" s="7">
        <f t="shared" si="11"/>
        <v>0</v>
      </c>
      <c r="K50" s="7">
        <f t="shared" si="11"/>
        <v>0</v>
      </c>
      <c r="L50" s="7">
        <f t="shared" si="11"/>
        <v>0</v>
      </c>
      <c r="M50" s="7">
        <f t="shared" si="11"/>
        <v>0</v>
      </c>
      <c r="N50" s="7">
        <f t="shared" si="11"/>
        <v>0</v>
      </c>
      <c r="O50" s="8">
        <f t="shared" si="10"/>
        <v>2642300</v>
      </c>
    </row>
    <row r="51" spans="2:15" x14ac:dyDescent="0.2">
      <c r="B51" s="9" t="s">
        <v>3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8">
        <f t="shared" si="10"/>
        <v>0</v>
      </c>
    </row>
    <row r="52" spans="2:15" x14ac:dyDescent="0.2">
      <c r="B52" s="10" t="s">
        <v>4</v>
      </c>
      <c r="C52" s="7">
        <f>+SUM(C7,C15,C24,C33,C42)</f>
        <v>4470000</v>
      </c>
      <c r="D52" s="7">
        <f t="shared" ref="D52:N52" si="12">+SUM(D7,D15,D24,D33,D42)</f>
        <v>0</v>
      </c>
      <c r="E52" s="7">
        <f t="shared" si="12"/>
        <v>0</v>
      </c>
      <c r="F52" s="7">
        <f t="shared" si="12"/>
        <v>0</v>
      </c>
      <c r="G52" s="7">
        <f t="shared" si="12"/>
        <v>0</v>
      </c>
      <c r="H52" s="7">
        <f t="shared" si="12"/>
        <v>0</v>
      </c>
      <c r="I52" s="7">
        <f t="shared" si="12"/>
        <v>0</v>
      </c>
      <c r="J52" s="7">
        <f t="shared" si="12"/>
        <v>0</v>
      </c>
      <c r="K52" s="7">
        <f t="shared" si="12"/>
        <v>0</v>
      </c>
      <c r="L52" s="7">
        <f t="shared" si="12"/>
        <v>0</v>
      </c>
      <c r="M52" s="7">
        <f t="shared" si="12"/>
        <v>0</v>
      </c>
      <c r="N52" s="7">
        <f t="shared" si="12"/>
        <v>27600000</v>
      </c>
      <c r="O52" s="8">
        <f t="shared" si="10"/>
        <v>32070000</v>
      </c>
    </row>
    <row r="53" spans="2:15" x14ac:dyDescent="0.2">
      <c r="B53" s="10" t="s">
        <v>5</v>
      </c>
      <c r="C53" s="7">
        <f>+SUM(C8,C16,C25,C34,C43)</f>
        <v>0</v>
      </c>
      <c r="D53" s="7">
        <f t="shared" ref="D53:N54" si="13">+SUM(D8,D16,D25,D34,D43)</f>
        <v>0</v>
      </c>
      <c r="E53" s="7">
        <f t="shared" si="13"/>
        <v>0</v>
      </c>
      <c r="F53" s="7">
        <f t="shared" si="13"/>
        <v>852737.47</v>
      </c>
      <c r="G53" s="7">
        <f t="shared" si="13"/>
        <v>0</v>
      </c>
      <c r="H53" s="7">
        <f t="shared" si="13"/>
        <v>0</v>
      </c>
      <c r="I53" s="7">
        <f t="shared" si="13"/>
        <v>0</v>
      </c>
      <c r="J53" s="7">
        <f t="shared" si="13"/>
        <v>1349053.91</v>
      </c>
      <c r="K53" s="7">
        <f t="shared" si="13"/>
        <v>1048579.95</v>
      </c>
      <c r="L53" s="7">
        <f t="shared" si="13"/>
        <v>0</v>
      </c>
      <c r="M53" s="7">
        <f t="shared" si="13"/>
        <v>0</v>
      </c>
      <c r="N53" s="7">
        <f t="shared" si="13"/>
        <v>776622.17000000016</v>
      </c>
      <c r="O53" s="8">
        <f t="shared" si="10"/>
        <v>4026993.5</v>
      </c>
    </row>
    <row r="54" spans="2:15" x14ac:dyDescent="0.2">
      <c r="B54" s="10" t="s">
        <v>6</v>
      </c>
      <c r="C54" s="7">
        <f>+SUM(C9,C17,C26,C35,C44)</f>
        <v>227678.66404046002</v>
      </c>
      <c r="D54" s="7">
        <f t="shared" si="13"/>
        <v>1004793.64316132</v>
      </c>
      <c r="E54" s="7">
        <f t="shared" si="13"/>
        <v>1823571.0328016202</v>
      </c>
      <c r="F54" s="7">
        <f t="shared" si="13"/>
        <v>70236.447643399995</v>
      </c>
      <c r="G54" s="7">
        <f t="shared" si="13"/>
        <v>358282.30140616</v>
      </c>
      <c r="H54" s="7">
        <f t="shared" si="13"/>
        <v>148934.73074683</v>
      </c>
      <c r="I54" s="7">
        <f t="shared" si="13"/>
        <v>307195.10199260997</v>
      </c>
      <c r="J54" s="7">
        <f t="shared" si="13"/>
        <v>482826.88936553005</v>
      </c>
      <c r="K54" s="7">
        <f t="shared" si="13"/>
        <v>818008.34548303997</v>
      </c>
      <c r="L54" s="7">
        <f t="shared" si="13"/>
        <v>383855.05299478001</v>
      </c>
      <c r="M54" s="7">
        <f t="shared" si="13"/>
        <v>175875.79475649999</v>
      </c>
      <c r="N54" s="7">
        <f t="shared" si="13"/>
        <v>4736377.5431830399</v>
      </c>
      <c r="O54" s="8">
        <f t="shared" si="10"/>
        <v>10537635.547575289</v>
      </c>
    </row>
    <row r="55" spans="2:15" x14ac:dyDescent="0.2">
      <c r="B55" s="12" t="s">
        <v>21</v>
      </c>
      <c r="C55" s="7">
        <f>+SUM(C18,C27)</f>
        <v>57876.57</v>
      </c>
      <c r="D55" s="7">
        <f t="shared" ref="D55:N55" si="14">+SUM(D18,D27)</f>
        <v>92113.32</v>
      </c>
      <c r="E55" s="7">
        <f t="shared" si="14"/>
        <v>14592.7</v>
      </c>
      <c r="F55" s="7">
        <f t="shared" si="14"/>
        <v>41677.660000000003</v>
      </c>
      <c r="G55" s="7">
        <f t="shared" si="14"/>
        <v>27442.309999999998</v>
      </c>
      <c r="H55" s="7">
        <f t="shared" si="14"/>
        <v>12239.000000000002</v>
      </c>
      <c r="I55" s="7">
        <f t="shared" si="14"/>
        <v>43657.02</v>
      </c>
      <c r="J55" s="7">
        <f t="shared" si="14"/>
        <v>16748.199999999997</v>
      </c>
      <c r="K55" s="7">
        <f t="shared" si="14"/>
        <v>35685.379999999997</v>
      </c>
      <c r="L55" s="7">
        <f t="shared" si="14"/>
        <v>31797.63</v>
      </c>
      <c r="M55" s="7">
        <f t="shared" si="14"/>
        <v>46724.380000000005</v>
      </c>
      <c r="N55" s="7">
        <f t="shared" si="14"/>
        <v>-9916.5199999999986</v>
      </c>
      <c r="O55" s="8">
        <f t="shared" si="10"/>
        <v>410637.65</v>
      </c>
    </row>
    <row r="56" spans="2:15" x14ac:dyDescent="0.2">
      <c r="B56" s="12" t="s">
        <v>14</v>
      </c>
      <c r="C56" s="7">
        <f>+C45</f>
        <v>0</v>
      </c>
      <c r="D56" s="7">
        <f t="shared" ref="D56:N56" si="15">+D45</f>
        <v>0</v>
      </c>
      <c r="E56" s="7">
        <f t="shared" si="15"/>
        <v>0</v>
      </c>
      <c r="F56" s="7">
        <f t="shared" si="15"/>
        <v>0</v>
      </c>
      <c r="G56" s="7">
        <f t="shared" si="15"/>
        <v>0</v>
      </c>
      <c r="H56" s="7">
        <f t="shared" si="15"/>
        <v>0</v>
      </c>
      <c r="I56" s="7">
        <f t="shared" si="15"/>
        <v>0</v>
      </c>
      <c r="J56" s="7">
        <f t="shared" si="15"/>
        <v>0</v>
      </c>
      <c r="K56" s="7">
        <f t="shared" si="15"/>
        <v>0</v>
      </c>
      <c r="L56" s="7">
        <f t="shared" si="15"/>
        <v>0</v>
      </c>
      <c r="M56" s="7">
        <f t="shared" si="15"/>
        <v>0</v>
      </c>
      <c r="N56" s="7">
        <f t="shared" si="15"/>
        <v>2749950</v>
      </c>
      <c r="O56" s="8">
        <f t="shared" si="10"/>
        <v>2749950</v>
      </c>
    </row>
    <row r="57" spans="2:15" x14ac:dyDescent="0.2">
      <c r="B57" s="9" t="s">
        <v>16</v>
      </c>
      <c r="C57" s="11">
        <f>SUM(C49:C56)</f>
        <v>4755555.2340404605</v>
      </c>
      <c r="D57" s="11">
        <f t="shared" ref="D57:O57" si="16">SUM(D49:D56)</f>
        <v>1096906.96316132</v>
      </c>
      <c r="E57" s="11">
        <f t="shared" si="16"/>
        <v>6433601.9212530209</v>
      </c>
      <c r="F57" s="11">
        <f t="shared" si="16"/>
        <v>4108743.5776434001</v>
      </c>
      <c r="G57" s="11">
        <f t="shared" si="16"/>
        <v>435946.15111684002</v>
      </c>
      <c r="H57" s="11">
        <f t="shared" si="16"/>
        <v>426497.13074683002</v>
      </c>
      <c r="I57" s="11">
        <f t="shared" si="16"/>
        <v>471955.53431805002</v>
      </c>
      <c r="J57" s="11">
        <f t="shared" si="16"/>
        <v>2674821.6493655303</v>
      </c>
      <c r="K57" s="11">
        <f t="shared" si="16"/>
        <v>2094438.5654830397</v>
      </c>
      <c r="L57" s="11">
        <f t="shared" si="16"/>
        <v>1070164.6529947799</v>
      </c>
      <c r="M57" s="11">
        <f t="shared" si="16"/>
        <v>898879.17475650006</v>
      </c>
      <c r="N57" s="11">
        <f t="shared" si="16"/>
        <v>40066356.673183039</v>
      </c>
      <c r="O57" s="11">
        <f t="shared" si="16"/>
        <v>64533867.228062809</v>
      </c>
    </row>
    <row r="59" spans="2:15" ht="10.5" customHeight="1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2:15" x14ac:dyDescent="0.2">
      <c r="O60" s="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showGridLines="0" topLeftCell="B1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B1" sqref="B1"/>
    </sheetView>
  </sheetViews>
  <sheetFormatPr defaultColWidth="10.33203125" defaultRowHeight="11.25" x14ac:dyDescent="0.2"/>
  <cols>
    <col min="1" max="1" width="10.33203125" style="9" hidden="1" customWidth="1"/>
    <col min="2" max="2" width="32.83203125" style="9" customWidth="1"/>
    <col min="3" max="9" width="15.5" style="9" customWidth="1"/>
    <col min="10" max="16384" width="10.33203125" style="9"/>
  </cols>
  <sheetData>
    <row r="2" spans="1:11" s="1" customFormat="1" x14ac:dyDescent="0.2"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</row>
    <row r="3" spans="1:11" s="2" customFormat="1" x14ac:dyDescent="0.2">
      <c r="C3" s="3">
        <v>43101</v>
      </c>
      <c r="D3" s="3">
        <v>43132</v>
      </c>
      <c r="E3" s="3">
        <v>43160</v>
      </c>
      <c r="F3" s="3">
        <v>43191</v>
      </c>
      <c r="G3" s="3">
        <v>43221</v>
      </c>
      <c r="H3" s="3">
        <v>43252</v>
      </c>
      <c r="I3" s="4" t="s">
        <v>0</v>
      </c>
    </row>
    <row r="4" spans="1:11" s="5" customFormat="1" x14ac:dyDescent="0.2">
      <c r="B4" s="5" t="s">
        <v>1</v>
      </c>
    </row>
    <row r="5" spans="1:11" x14ac:dyDescent="0.2">
      <c r="A5" s="5" t="s">
        <v>1</v>
      </c>
      <c r="B5" s="6" t="s">
        <v>2</v>
      </c>
      <c r="C5" s="7">
        <v>35000</v>
      </c>
      <c r="D5" s="7">
        <v>0</v>
      </c>
      <c r="E5" s="7">
        <v>0</v>
      </c>
      <c r="F5" s="7">
        <v>0</v>
      </c>
      <c r="G5" s="7">
        <v>700000</v>
      </c>
      <c r="H5" s="7">
        <v>15000</v>
      </c>
      <c r="I5" s="8">
        <f>SUM(C5:H5)</f>
        <v>750000</v>
      </c>
      <c r="K5" s="8"/>
    </row>
    <row r="6" spans="1:11" x14ac:dyDescent="0.2">
      <c r="A6" s="5" t="s">
        <v>1</v>
      </c>
      <c r="B6" s="9" t="s">
        <v>3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8">
        <f t="shared" ref="I6:I9" si="0">SUM(C6:H6)</f>
        <v>0</v>
      </c>
      <c r="K6" s="8"/>
    </row>
    <row r="7" spans="1:11" x14ac:dyDescent="0.2">
      <c r="A7" s="5" t="s">
        <v>1</v>
      </c>
      <c r="B7" s="10" t="s">
        <v>4</v>
      </c>
      <c r="C7" s="7">
        <v>0</v>
      </c>
      <c r="D7" s="7">
        <v>0</v>
      </c>
      <c r="E7" s="7">
        <v>0</v>
      </c>
      <c r="F7" s="7">
        <v>320000</v>
      </c>
      <c r="G7" s="7">
        <v>0</v>
      </c>
      <c r="H7" s="7">
        <v>0</v>
      </c>
      <c r="I7" s="8">
        <f t="shared" si="0"/>
        <v>320000</v>
      </c>
      <c r="K7" s="8"/>
    </row>
    <row r="8" spans="1:11" x14ac:dyDescent="0.2">
      <c r="A8" s="5" t="s">
        <v>1</v>
      </c>
      <c r="B8" s="10" t="s">
        <v>5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f t="shared" si="0"/>
        <v>0</v>
      </c>
      <c r="K8" s="8"/>
    </row>
    <row r="9" spans="1:11" x14ac:dyDescent="0.2">
      <c r="A9" s="5" t="s">
        <v>1</v>
      </c>
      <c r="B9" s="10" t="s">
        <v>6</v>
      </c>
      <c r="C9" s="7">
        <v>1001</v>
      </c>
      <c r="D9" s="7">
        <v>749.76</v>
      </c>
      <c r="E9" s="7">
        <v>5486.52</v>
      </c>
      <c r="F9" s="7">
        <v>58.3</v>
      </c>
      <c r="G9" s="7">
        <v>84.37</v>
      </c>
      <c r="H9" s="7">
        <v>31.92</v>
      </c>
      <c r="I9" s="8">
        <f t="shared" si="0"/>
        <v>7411.8700000000008</v>
      </c>
      <c r="K9" s="8"/>
    </row>
    <row r="10" spans="1:11" x14ac:dyDescent="0.2">
      <c r="B10" s="9" t="s">
        <v>7</v>
      </c>
      <c r="C10" s="11">
        <f t="shared" ref="C10:H10" si="1">SUM(C5:C9)</f>
        <v>36001</v>
      </c>
      <c r="D10" s="11">
        <f t="shared" si="1"/>
        <v>749.76</v>
      </c>
      <c r="E10" s="11">
        <f t="shared" si="1"/>
        <v>5486.52</v>
      </c>
      <c r="F10" s="11">
        <f t="shared" si="1"/>
        <v>320058.3</v>
      </c>
      <c r="G10" s="11">
        <f t="shared" si="1"/>
        <v>700084.37</v>
      </c>
      <c r="H10" s="11">
        <f t="shared" si="1"/>
        <v>15031.92</v>
      </c>
      <c r="I10" s="11">
        <f>SUM(I5:I9)</f>
        <v>1077411.8700000001</v>
      </c>
    </row>
    <row r="12" spans="1:11" s="5" customFormat="1" x14ac:dyDescent="0.2">
      <c r="B12" s="5" t="s">
        <v>19</v>
      </c>
    </row>
    <row r="13" spans="1:11" x14ac:dyDescent="0.2">
      <c r="A13" s="5" t="s">
        <v>8</v>
      </c>
      <c r="B13" s="6" t="s">
        <v>2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8">
        <f t="shared" ref="I13:I18" si="2">SUM(C13:H13)</f>
        <v>0</v>
      </c>
      <c r="K13" s="8"/>
    </row>
    <row r="14" spans="1:11" x14ac:dyDescent="0.2">
      <c r="A14" s="5" t="s">
        <v>8</v>
      </c>
      <c r="B14" s="9" t="s">
        <v>3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8">
        <f t="shared" si="2"/>
        <v>0</v>
      </c>
      <c r="K14" s="8"/>
    </row>
    <row r="15" spans="1:11" x14ac:dyDescent="0.2">
      <c r="A15" s="5" t="s">
        <v>8</v>
      </c>
      <c r="B15" s="10" t="s">
        <v>4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8">
        <f t="shared" si="2"/>
        <v>0</v>
      </c>
      <c r="K15" s="8"/>
    </row>
    <row r="16" spans="1:11" x14ac:dyDescent="0.2">
      <c r="A16" s="5" t="s">
        <v>8</v>
      </c>
      <c r="B16" s="10" t="s">
        <v>5</v>
      </c>
      <c r="C16" s="7">
        <v>0</v>
      </c>
      <c r="D16" s="7">
        <v>0</v>
      </c>
      <c r="E16" s="7">
        <v>0</v>
      </c>
      <c r="F16" s="7">
        <v>164194.26</v>
      </c>
      <c r="G16" s="7">
        <v>43788.41</v>
      </c>
      <c r="H16" s="7">
        <v>0</v>
      </c>
      <c r="I16" s="8">
        <f t="shared" si="2"/>
        <v>207982.67</v>
      </c>
      <c r="K16" s="8"/>
    </row>
    <row r="17" spans="1:11" x14ac:dyDescent="0.2">
      <c r="A17" s="5" t="s">
        <v>8</v>
      </c>
      <c r="B17" s="10" t="s">
        <v>6</v>
      </c>
      <c r="C17" s="7">
        <v>7704.72</v>
      </c>
      <c r="D17" s="7">
        <v>6361.33</v>
      </c>
      <c r="E17" s="7">
        <v>16388.579999999998</v>
      </c>
      <c r="F17" s="7">
        <v>1801.7</v>
      </c>
      <c r="G17" s="7">
        <v>1271.1300000000001</v>
      </c>
      <c r="H17" s="7">
        <v>46184.029999999992</v>
      </c>
      <c r="I17" s="8">
        <f t="shared" si="2"/>
        <v>79711.489999999991</v>
      </c>
      <c r="K17" s="8"/>
    </row>
    <row r="18" spans="1:11" s="6" customFormat="1" x14ac:dyDescent="0.2">
      <c r="A18" s="14" t="s">
        <v>8</v>
      </c>
      <c r="B18" s="15" t="s">
        <v>17</v>
      </c>
      <c r="C18" s="16">
        <v>-0.9</v>
      </c>
      <c r="D18" s="16">
        <v>185.28000000000065</v>
      </c>
      <c r="E18" s="16">
        <v>12595.61</v>
      </c>
      <c r="F18" s="16">
        <v>14630.64</v>
      </c>
      <c r="G18" s="16">
        <v>15583.800000000001</v>
      </c>
      <c r="H18" s="16">
        <v>30063.989999999998</v>
      </c>
      <c r="I18" s="8">
        <f t="shared" si="2"/>
        <v>73058.42</v>
      </c>
      <c r="K18" s="17"/>
    </row>
    <row r="19" spans="1:11" x14ac:dyDescent="0.2">
      <c r="B19" s="9" t="s">
        <v>20</v>
      </c>
      <c r="C19" s="11">
        <f t="shared" ref="C19:H19" si="3">SUM(C13:C18)</f>
        <v>7703.8200000000006</v>
      </c>
      <c r="D19" s="11">
        <f t="shared" si="3"/>
        <v>6546.6100000000006</v>
      </c>
      <c r="E19" s="11">
        <f t="shared" si="3"/>
        <v>28984.19</v>
      </c>
      <c r="F19" s="11">
        <f t="shared" si="3"/>
        <v>180626.60000000003</v>
      </c>
      <c r="G19" s="11">
        <f t="shared" si="3"/>
        <v>60643.340000000004</v>
      </c>
      <c r="H19" s="11">
        <f t="shared" si="3"/>
        <v>76248.01999999999</v>
      </c>
      <c r="I19" s="11">
        <f>SUM(I13:I18)</f>
        <v>360752.58</v>
      </c>
      <c r="K19" s="8"/>
    </row>
    <row r="21" spans="1:11" s="5" customFormat="1" x14ac:dyDescent="0.2">
      <c r="B21" s="5" t="s">
        <v>10</v>
      </c>
    </row>
    <row r="22" spans="1:11" x14ac:dyDescent="0.2">
      <c r="A22" s="5" t="s">
        <v>10</v>
      </c>
      <c r="B22" s="6" t="s">
        <v>2</v>
      </c>
      <c r="C22" s="7">
        <v>20000</v>
      </c>
      <c r="D22" s="7">
        <v>949351</v>
      </c>
      <c r="E22" s="7">
        <v>0</v>
      </c>
      <c r="F22" s="7">
        <v>3895319</v>
      </c>
      <c r="G22" s="7">
        <v>0</v>
      </c>
      <c r="H22" s="7">
        <v>19583</v>
      </c>
      <c r="I22" s="8">
        <f t="shared" ref="I22:I27" si="4">SUM(C22:H22)</f>
        <v>4884253</v>
      </c>
      <c r="K22" s="8"/>
    </row>
    <row r="23" spans="1:11" x14ac:dyDescent="0.2">
      <c r="A23" s="5" t="s">
        <v>10</v>
      </c>
      <c r="B23" s="9" t="s">
        <v>3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8">
        <f t="shared" si="4"/>
        <v>0</v>
      </c>
      <c r="K23" s="8"/>
    </row>
    <row r="24" spans="1:11" x14ac:dyDescent="0.2">
      <c r="A24" s="5" t="s">
        <v>10</v>
      </c>
      <c r="B24" s="10" t="s">
        <v>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8">
        <f t="shared" si="4"/>
        <v>0</v>
      </c>
      <c r="K24" s="8"/>
    </row>
    <row r="25" spans="1:11" x14ac:dyDescent="0.2">
      <c r="A25" s="5" t="s">
        <v>10</v>
      </c>
      <c r="B25" s="10" t="s">
        <v>5</v>
      </c>
      <c r="C25" s="7">
        <v>0</v>
      </c>
      <c r="D25" s="7">
        <v>0</v>
      </c>
      <c r="E25" s="7">
        <v>0</v>
      </c>
      <c r="F25" s="7">
        <v>410042.09</v>
      </c>
      <c r="G25" s="7">
        <v>134978.1</v>
      </c>
      <c r="H25" s="7">
        <v>0</v>
      </c>
      <c r="I25" s="8">
        <f t="shared" si="4"/>
        <v>545020.19000000006</v>
      </c>
      <c r="K25" s="8"/>
    </row>
    <row r="26" spans="1:11" x14ac:dyDescent="0.2">
      <c r="A26" s="5" t="s">
        <v>10</v>
      </c>
      <c r="B26" s="10" t="s">
        <v>6</v>
      </c>
      <c r="C26" s="7">
        <v>74436.599999999991</v>
      </c>
      <c r="D26" s="7">
        <v>33554.230000000003</v>
      </c>
      <c r="E26" s="7">
        <v>49061.5</v>
      </c>
      <c r="F26" s="7">
        <v>111423.49999999999</v>
      </c>
      <c r="G26" s="7">
        <v>12728.339999999997</v>
      </c>
      <c r="H26" s="7">
        <v>58553.24</v>
      </c>
      <c r="I26" s="8">
        <f t="shared" si="4"/>
        <v>339757.40999999992</v>
      </c>
      <c r="K26" s="8"/>
    </row>
    <row r="27" spans="1:11" s="6" customFormat="1" x14ac:dyDescent="0.2">
      <c r="A27" s="14" t="s">
        <v>10</v>
      </c>
      <c r="B27" s="15" t="s">
        <v>17</v>
      </c>
      <c r="C27" s="16">
        <v>-10978.579999999998</v>
      </c>
      <c r="D27" s="16">
        <v>-13575.27</v>
      </c>
      <c r="E27" s="16">
        <v>41507</v>
      </c>
      <c r="F27" s="16">
        <v>27911.4</v>
      </c>
      <c r="G27" s="16">
        <v>56373.679999999993</v>
      </c>
      <c r="H27" s="16">
        <v>83815.820000000036</v>
      </c>
      <c r="I27" s="8">
        <f t="shared" si="4"/>
        <v>185054.05000000005</v>
      </c>
      <c r="K27" s="17"/>
    </row>
    <row r="28" spans="1:11" x14ac:dyDescent="0.2">
      <c r="B28" s="9" t="s">
        <v>9</v>
      </c>
      <c r="C28" s="11">
        <f t="shared" ref="C28:H28" si="5">SUM(C22:C27)</f>
        <v>83458.01999999999</v>
      </c>
      <c r="D28" s="11">
        <f t="shared" si="5"/>
        <v>969329.96</v>
      </c>
      <c r="E28" s="11">
        <f t="shared" si="5"/>
        <v>90568.5</v>
      </c>
      <c r="F28" s="11">
        <f t="shared" si="5"/>
        <v>4444695.99</v>
      </c>
      <c r="G28" s="11">
        <f t="shared" si="5"/>
        <v>204080.12</v>
      </c>
      <c r="H28" s="11">
        <f t="shared" si="5"/>
        <v>161952.06000000003</v>
      </c>
      <c r="I28" s="11">
        <f>SUM(I22:I27)</f>
        <v>5954084.6500000004</v>
      </c>
      <c r="K28" s="8"/>
    </row>
    <row r="30" spans="1:11" s="5" customFormat="1" x14ac:dyDescent="0.2">
      <c r="B30" s="5" t="s">
        <v>11</v>
      </c>
    </row>
    <row r="31" spans="1:11" x14ac:dyDescent="0.2">
      <c r="A31" s="5" t="s">
        <v>11</v>
      </c>
      <c r="B31" s="6" t="s">
        <v>2</v>
      </c>
      <c r="C31" s="7">
        <v>59832.37</v>
      </c>
      <c r="D31" s="7">
        <v>0</v>
      </c>
      <c r="E31" s="7">
        <v>0</v>
      </c>
      <c r="F31" s="7">
        <v>162480.35999999999</v>
      </c>
      <c r="G31" s="7">
        <v>1526</v>
      </c>
      <c r="H31" s="7">
        <v>48154.99</v>
      </c>
      <c r="I31" s="8">
        <f t="shared" ref="I31:I35" si="6">SUM(C31:H31)</f>
        <v>271993.71999999997</v>
      </c>
      <c r="K31" s="8"/>
    </row>
    <row r="32" spans="1:11" x14ac:dyDescent="0.2">
      <c r="A32" s="5" t="s">
        <v>11</v>
      </c>
      <c r="B32" s="9" t="s">
        <v>3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8">
        <f t="shared" si="6"/>
        <v>0</v>
      </c>
      <c r="K32" s="8"/>
    </row>
    <row r="33" spans="1:12" x14ac:dyDescent="0.2">
      <c r="A33" s="5" t="s">
        <v>11</v>
      </c>
      <c r="B33" s="10" t="s">
        <v>4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8">
        <f t="shared" si="6"/>
        <v>0</v>
      </c>
      <c r="K33" s="8"/>
    </row>
    <row r="34" spans="1:12" x14ac:dyDescent="0.2">
      <c r="A34" s="5" t="s">
        <v>11</v>
      </c>
      <c r="B34" s="10" t="s">
        <v>5</v>
      </c>
      <c r="C34" s="7">
        <v>0</v>
      </c>
      <c r="D34" s="7">
        <v>0</v>
      </c>
      <c r="E34" s="7">
        <v>0</v>
      </c>
      <c r="F34" s="7">
        <v>23230.2</v>
      </c>
      <c r="G34" s="7">
        <v>4302.46</v>
      </c>
      <c r="H34" s="7">
        <v>0</v>
      </c>
      <c r="I34" s="8">
        <f t="shared" si="6"/>
        <v>27532.66</v>
      </c>
      <c r="K34" s="8"/>
    </row>
    <row r="35" spans="1:12" x14ac:dyDescent="0.2">
      <c r="A35" s="5" t="s">
        <v>11</v>
      </c>
      <c r="B35" s="10" t="s">
        <v>6</v>
      </c>
      <c r="C35" s="7">
        <v>653403.42902296991</v>
      </c>
      <c r="D35" s="7">
        <v>1045.59664488</v>
      </c>
      <c r="E35" s="7">
        <v>277522.82884744997</v>
      </c>
      <c r="F35" s="7">
        <v>12739.585256419999</v>
      </c>
      <c r="G35" s="7">
        <v>21373.116066229995</v>
      </c>
      <c r="H35" s="7">
        <v>116647.62597844999</v>
      </c>
      <c r="I35" s="8">
        <f t="shared" si="6"/>
        <v>1082732.1818163998</v>
      </c>
      <c r="K35" s="8"/>
      <c r="L35" s="8"/>
    </row>
    <row r="36" spans="1:12" x14ac:dyDescent="0.2">
      <c r="B36" s="9" t="s">
        <v>12</v>
      </c>
      <c r="C36" s="11">
        <f t="shared" ref="C36:H36" si="7">SUM(C31:C35)</f>
        <v>713235.79902296991</v>
      </c>
      <c r="D36" s="11">
        <f t="shared" si="7"/>
        <v>1045.59664488</v>
      </c>
      <c r="E36" s="11">
        <f t="shared" si="7"/>
        <v>277522.82884744997</v>
      </c>
      <c r="F36" s="11">
        <f t="shared" si="7"/>
        <v>198450.14525641999</v>
      </c>
      <c r="G36" s="11">
        <f t="shared" si="7"/>
        <v>27201.576066229994</v>
      </c>
      <c r="H36" s="11">
        <f t="shared" si="7"/>
        <v>164802.61597844999</v>
      </c>
      <c r="I36" s="11">
        <f>SUM(I31:I35)</f>
        <v>1382258.5618163997</v>
      </c>
      <c r="K36" s="8"/>
    </row>
    <row r="38" spans="1:12" s="5" customFormat="1" x14ac:dyDescent="0.2">
      <c r="B38" s="5" t="s">
        <v>13</v>
      </c>
    </row>
    <row r="39" spans="1:12" x14ac:dyDescent="0.2">
      <c r="A39" s="5" t="s">
        <v>13</v>
      </c>
      <c r="B39" s="6" t="s">
        <v>2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8">
        <f t="shared" ref="I39:I45" si="8">SUM(C39:H39)</f>
        <v>0</v>
      </c>
      <c r="K39" s="8"/>
    </row>
    <row r="40" spans="1:12" x14ac:dyDescent="0.2">
      <c r="A40" s="5" t="s">
        <v>13</v>
      </c>
      <c r="B40" s="10" t="s">
        <v>4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8">
        <f t="shared" si="8"/>
        <v>0</v>
      </c>
      <c r="K40" s="8"/>
    </row>
    <row r="41" spans="1:12" x14ac:dyDescent="0.2">
      <c r="A41" s="5" t="s">
        <v>13</v>
      </c>
      <c r="B41" s="9" t="s">
        <v>3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8">
        <f t="shared" si="8"/>
        <v>0</v>
      </c>
      <c r="K41" s="8"/>
    </row>
    <row r="42" spans="1:12" x14ac:dyDescent="0.2">
      <c r="A42" s="5" t="s">
        <v>13</v>
      </c>
      <c r="B42" s="10" t="s">
        <v>4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8">
        <f t="shared" si="8"/>
        <v>0</v>
      </c>
      <c r="K42" s="8"/>
    </row>
    <row r="43" spans="1:12" x14ac:dyDescent="0.2">
      <c r="A43" s="5" t="s">
        <v>13</v>
      </c>
      <c r="B43" s="10" t="s">
        <v>5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8">
        <f t="shared" si="8"/>
        <v>0</v>
      </c>
      <c r="K43" s="8"/>
    </row>
    <row r="44" spans="1:12" x14ac:dyDescent="0.2">
      <c r="A44" s="5" t="s">
        <v>13</v>
      </c>
      <c r="B44" s="10" t="s">
        <v>6</v>
      </c>
      <c r="C44" s="7">
        <v>255481.72</v>
      </c>
      <c r="D44" s="7">
        <v>71529.490000000005</v>
      </c>
      <c r="E44" s="7">
        <v>92766.57</v>
      </c>
      <c r="F44" s="7">
        <v>84145.219999999987</v>
      </c>
      <c r="G44" s="7">
        <v>62736.82999999998</v>
      </c>
      <c r="H44" s="7">
        <v>131592.96999999997</v>
      </c>
      <c r="I44" s="8">
        <f t="shared" si="8"/>
        <v>698252.79999999993</v>
      </c>
      <c r="K44" s="8"/>
    </row>
    <row r="45" spans="1:12" x14ac:dyDescent="0.2">
      <c r="A45" s="5" t="s">
        <v>13</v>
      </c>
      <c r="B45" s="12" t="s">
        <v>14</v>
      </c>
      <c r="C45" s="7">
        <v>0</v>
      </c>
      <c r="D45" s="7">
        <v>0</v>
      </c>
      <c r="E45" s="7">
        <v>0</v>
      </c>
      <c r="F45" s="7">
        <v>0</v>
      </c>
      <c r="G45" s="7">
        <v>500000</v>
      </c>
      <c r="H45" s="7">
        <v>0</v>
      </c>
      <c r="I45" s="8">
        <f t="shared" si="8"/>
        <v>500000</v>
      </c>
      <c r="K45" s="8"/>
    </row>
    <row r="46" spans="1:12" x14ac:dyDescent="0.2">
      <c r="B46" s="9" t="s">
        <v>15</v>
      </c>
      <c r="C46" s="11">
        <f t="shared" ref="C46:H46" si="9">SUM(C39:C45)</f>
        <v>255481.72</v>
      </c>
      <c r="D46" s="11">
        <f t="shared" si="9"/>
        <v>71529.490000000005</v>
      </c>
      <c r="E46" s="11">
        <f t="shared" si="9"/>
        <v>92766.57</v>
      </c>
      <c r="F46" s="11">
        <f t="shared" si="9"/>
        <v>84145.219999999987</v>
      </c>
      <c r="G46" s="11">
        <f t="shared" si="9"/>
        <v>562736.82999999996</v>
      </c>
      <c r="H46" s="11">
        <f t="shared" si="9"/>
        <v>131592.96999999997</v>
      </c>
      <c r="I46" s="11">
        <f>SUM(I39:I45)</f>
        <v>1198252.7999999998</v>
      </c>
    </row>
    <row r="48" spans="1:12" s="5" customFormat="1" x14ac:dyDescent="0.2">
      <c r="B48" s="5" t="s">
        <v>16</v>
      </c>
    </row>
    <row r="49" spans="2:9" x14ac:dyDescent="0.2">
      <c r="B49" s="6" t="s">
        <v>2</v>
      </c>
      <c r="C49" s="7">
        <v>114832.37</v>
      </c>
      <c r="D49" s="7">
        <v>949351</v>
      </c>
      <c r="E49" s="7">
        <v>0</v>
      </c>
      <c r="F49" s="7">
        <v>4057799.36</v>
      </c>
      <c r="G49" s="7">
        <v>701526</v>
      </c>
      <c r="H49" s="7">
        <v>82737.989999999991</v>
      </c>
      <c r="I49" s="8">
        <f t="shared" ref="I49:I56" si="10">SUM(C49:H49)</f>
        <v>5906246.7200000007</v>
      </c>
    </row>
    <row r="50" spans="2:9" x14ac:dyDescent="0.2">
      <c r="B50" s="10" t="s">
        <v>4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8">
        <f t="shared" si="10"/>
        <v>0</v>
      </c>
    </row>
    <row r="51" spans="2:9" x14ac:dyDescent="0.2">
      <c r="B51" s="9" t="s">
        <v>3</v>
      </c>
      <c r="C51" s="7"/>
      <c r="D51" s="7"/>
      <c r="E51" s="7"/>
      <c r="F51" s="7"/>
      <c r="G51" s="7"/>
      <c r="H51" s="7"/>
      <c r="I51" s="8">
        <f t="shared" si="10"/>
        <v>0</v>
      </c>
    </row>
    <row r="52" spans="2:9" x14ac:dyDescent="0.2">
      <c r="B52" s="10" t="s">
        <v>4</v>
      </c>
      <c r="C52" s="7">
        <v>0</v>
      </c>
      <c r="D52" s="7">
        <v>0</v>
      </c>
      <c r="E52" s="7">
        <v>0</v>
      </c>
      <c r="F52" s="7">
        <v>320000</v>
      </c>
      <c r="G52" s="7">
        <v>0</v>
      </c>
      <c r="H52" s="7">
        <v>0</v>
      </c>
      <c r="I52" s="8">
        <f t="shared" si="10"/>
        <v>320000</v>
      </c>
    </row>
    <row r="53" spans="2:9" x14ac:dyDescent="0.2">
      <c r="B53" s="10" t="s">
        <v>5</v>
      </c>
      <c r="C53" s="7">
        <v>0</v>
      </c>
      <c r="D53" s="7">
        <v>0</v>
      </c>
      <c r="E53" s="7">
        <v>0</v>
      </c>
      <c r="F53" s="7">
        <v>597466.55000000005</v>
      </c>
      <c r="G53" s="7">
        <v>183068.97</v>
      </c>
      <c r="H53" s="7">
        <v>0</v>
      </c>
      <c r="I53" s="8">
        <f t="shared" si="10"/>
        <v>780535.52</v>
      </c>
    </row>
    <row r="54" spans="2:9" x14ac:dyDescent="0.2">
      <c r="B54" s="10" t="s">
        <v>6</v>
      </c>
      <c r="C54" s="7">
        <v>992027.46902296983</v>
      </c>
      <c r="D54" s="7">
        <v>113240.40664488001</v>
      </c>
      <c r="E54" s="7">
        <v>441225.99884744996</v>
      </c>
      <c r="F54" s="7">
        <v>210168.30525641999</v>
      </c>
      <c r="G54" s="7">
        <v>98193.786066229979</v>
      </c>
      <c r="H54" s="7">
        <v>353009.78597844997</v>
      </c>
      <c r="I54" s="8">
        <f t="shared" si="10"/>
        <v>2207865.7518163994</v>
      </c>
    </row>
    <row r="55" spans="2:9" x14ac:dyDescent="0.2">
      <c r="B55" s="10" t="s">
        <v>17</v>
      </c>
      <c r="C55" s="7">
        <v>-10979.479999999998</v>
      </c>
      <c r="D55" s="7">
        <v>-13389.99</v>
      </c>
      <c r="E55" s="7">
        <v>54102.61</v>
      </c>
      <c r="F55" s="7">
        <v>42542.04</v>
      </c>
      <c r="G55" s="7">
        <v>71957.48</v>
      </c>
      <c r="H55" s="7">
        <v>113879.81000000003</v>
      </c>
      <c r="I55" s="8">
        <f t="shared" si="10"/>
        <v>258112.47000000003</v>
      </c>
    </row>
    <row r="56" spans="2:9" x14ac:dyDescent="0.2">
      <c r="B56" s="12" t="s">
        <v>14</v>
      </c>
      <c r="C56" s="7">
        <v>0</v>
      </c>
      <c r="D56" s="7">
        <v>0</v>
      </c>
      <c r="E56" s="7">
        <v>0</v>
      </c>
      <c r="F56" s="7">
        <v>0</v>
      </c>
      <c r="G56" s="7">
        <v>500000</v>
      </c>
      <c r="H56" s="7">
        <v>0</v>
      </c>
      <c r="I56" s="8">
        <f t="shared" si="10"/>
        <v>500000</v>
      </c>
    </row>
    <row r="57" spans="2:9" x14ac:dyDescent="0.2">
      <c r="B57" s="9" t="s">
        <v>16</v>
      </c>
      <c r="C57" s="11">
        <f t="shared" ref="C57:H57" si="11">SUM(C49:C56)</f>
        <v>1095880.3590229698</v>
      </c>
      <c r="D57" s="11">
        <f t="shared" si="11"/>
        <v>1049201.4166448801</v>
      </c>
      <c r="E57" s="11">
        <f t="shared" si="11"/>
        <v>495328.60884744994</v>
      </c>
      <c r="F57" s="11">
        <f t="shared" si="11"/>
        <v>5227976.2552564191</v>
      </c>
      <c r="G57" s="11">
        <f t="shared" si="11"/>
        <v>1554746.2360662299</v>
      </c>
      <c r="H57" s="11">
        <f t="shared" si="11"/>
        <v>549627.58597845002</v>
      </c>
      <c r="I57" s="11">
        <f>SUM(I49:I56)</f>
        <v>9972760.4618164003</v>
      </c>
    </row>
    <row r="59" spans="2:9" x14ac:dyDescent="0.2">
      <c r="C59" s="8"/>
      <c r="D59" s="8"/>
      <c r="E59" s="8"/>
      <c r="F59" s="8"/>
      <c r="G59" s="8"/>
      <c r="H59" s="8"/>
      <c r="I59" s="8"/>
    </row>
    <row r="61" spans="2:9" ht="10.5" customHeight="1" x14ac:dyDescent="0.2">
      <c r="I61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2017 Monthly</vt:lpstr>
      <vt:lpstr>2018 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2018-10-19T00:29:52Z</dcterms:created>
  <dcterms:modified xsi:type="dcterms:W3CDTF">2018-10-19T00:29:58Z</dcterms:modified>
</cp:coreProperties>
</file>