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EB3ED951-79E7-5D40-A270-31FA0200D6DB}" xr6:coauthVersionLast="45" xr6:coauthVersionMax="45" xr10:uidLastSave="{00000000-0000-0000-0000-000000000000}"/>
  <bookViews>
    <workbookView xWindow="0" yWindow="460" windowWidth="33600" windowHeight="18580" xr2:uid="{D2F4AD81-0656-41C8-B039-22EFB8DEF806}"/>
  </bookViews>
  <sheets>
    <sheet name="Introduction" sheetId="1" r:id="rId1"/>
    <sheet name="Feb Costing Model" sheetId="2" r:id="rId2"/>
    <sheet name="Aug Costing Mode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E32" i="3"/>
  <c r="D32" i="3"/>
  <c r="E31" i="3"/>
  <c r="E30" i="3"/>
  <c r="E29" i="3"/>
  <c r="D29" i="3"/>
  <c r="E28" i="3"/>
  <c r="F27" i="3"/>
  <c r="E27" i="3"/>
  <c r="D27" i="3"/>
  <c r="E26" i="3"/>
  <c r="D30" i="3"/>
  <c r="E22" i="3"/>
  <c r="D9" i="3" s="1"/>
  <c r="E9" i="3" s="1"/>
  <c r="D22" i="3"/>
  <c r="D8" i="3" s="1"/>
  <c r="E8" i="3" s="1"/>
  <c r="G16" i="3"/>
  <c r="D43" i="2"/>
  <c r="E32" i="2"/>
  <c r="D32" i="2"/>
  <c r="E31" i="2"/>
  <c r="E30" i="2"/>
  <c r="E29" i="2"/>
  <c r="E28" i="2"/>
  <c r="E33" i="2" s="1"/>
  <c r="F9" i="2" s="1"/>
  <c r="G9" i="2" s="1"/>
  <c r="D28" i="2"/>
  <c r="E27" i="2"/>
  <c r="D27" i="2"/>
  <c r="E26" i="2"/>
  <c r="D31" i="2"/>
  <c r="D30" i="2"/>
  <c r="D29" i="2"/>
  <c r="E22" i="2"/>
  <c r="D9" i="2" s="1"/>
  <c r="E9" i="2" s="1"/>
  <c r="G27" i="2"/>
  <c r="D26" i="2"/>
  <c r="E33" i="3" l="1"/>
  <c r="F9" i="3" s="1"/>
  <c r="G9" i="3" s="1"/>
  <c r="F22" i="3"/>
  <c r="D7" i="3" s="1"/>
  <c r="E7" i="3" s="1"/>
  <c r="E10" i="3" s="1"/>
  <c r="E44" i="2" s="1"/>
  <c r="F26" i="3"/>
  <c r="F30" i="3"/>
  <c r="G21" i="3"/>
  <c r="F32" i="3"/>
  <c r="F28" i="3"/>
  <c r="F31" i="3"/>
  <c r="F29" i="3"/>
  <c r="G18" i="3"/>
  <c r="G27" i="3"/>
  <c r="G20" i="3"/>
  <c r="G15" i="3"/>
  <c r="D26" i="3"/>
  <c r="D31" i="3"/>
  <c r="G17" i="3"/>
  <c r="G19" i="3"/>
  <c r="D28" i="3"/>
  <c r="D33" i="2"/>
  <c r="F8" i="2" s="1"/>
  <c r="G8" i="2" s="1"/>
  <c r="F31" i="2"/>
  <c r="F29" i="2"/>
  <c r="G21" i="2"/>
  <c r="F32" i="2"/>
  <c r="G15" i="2"/>
  <c r="F22" i="2"/>
  <c r="D7" i="2" s="1"/>
  <c r="E7" i="2" s="1"/>
  <c r="F26" i="2"/>
  <c r="F28" i="2"/>
  <c r="G17" i="2"/>
  <c r="G19" i="2"/>
  <c r="F30" i="2"/>
  <c r="D22" i="2"/>
  <c r="D8" i="2" s="1"/>
  <c r="E8" i="2" s="1"/>
  <c r="G16" i="2"/>
  <c r="G18" i="2"/>
  <c r="G20" i="2"/>
  <c r="F27" i="2"/>
  <c r="G28" i="3" l="1"/>
  <c r="D33" i="3"/>
  <c r="F8" i="3" s="1"/>
  <c r="G8" i="3" s="1"/>
  <c r="G31" i="3"/>
  <c r="G32" i="3"/>
  <c r="G22" i="3"/>
  <c r="H18" i="3" s="1"/>
  <c r="G26" i="3"/>
  <c r="F33" i="3"/>
  <c r="F7" i="3" s="1"/>
  <c r="G7" i="3" s="1"/>
  <c r="G10" i="3" s="1"/>
  <c r="G30" i="3"/>
  <c r="G29" i="3"/>
  <c r="F33" i="2"/>
  <c r="F7" i="2" s="1"/>
  <c r="G7" i="2" s="1"/>
  <c r="G10" i="2" s="1"/>
  <c r="E10" i="2"/>
  <c r="E43" i="2" s="1"/>
  <c r="D45" i="2" s="1"/>
  <c r="G22" i="2"/>
  <c r="H20" i="2" s="1"/>
  <c r="G26" i="2"/>
  <c r="H21" i="2"/>
  <c r="G32" i="2"/>
  <c r="G31" i="2"/>
  <c r="G30" i="2"/>
  <c r="G29" i="2"/>
  <c r="H17" i="2"/>
  <c r="G28" i="2"/>
  <c r="H18" i="2" l="1"/>
  <c r="D10" i="3"/>
  <c r="H22" i="3"/>
  <c r="H16" i="3"/>
  <c r="H21" i="3"/>
  <c r="H19" i="3"/>
  <c r="H20" i="3"/>
  <c r="H15" i="3"/>
  <c r="H17" i="3"/>
  <c r="G33" i="3"/>
  <c r="H32" i="3" s="1"/>
  <c r="G33" i="2"/>
  <c r="H26" i="2" s="1"/>
  <c r="H22" i="2"/>
  <c r="D10" i="2"/>
  <c r="H16" i="2"/>
  <c r="H19" i="2"/>
  <c r="H15" i="2"/>
  <c r="H28" i="3" l="1"/>
  <c r="H30" i="3"/>
  <c r="H26" i="3"/>
  <c r="H31" i="3"/>
  <c r="F10" i="3"/>
  <c r="H33" i="3"/>
  <c r="H27" i="3"/>
  <c r="H29" i="3"/>
  <c r="H30" i="2"/>
  <c r="H33" i="2"/>
  <c r="F10" i="2"/>
  <c r="H27" i="2"/>
  <c r="H29" i="2"/>
  <c r="H32" i="2"/>
  <c r="H28" i="2"/>
  <c r="H31" i="2"/>
</calcChain>
</file>

<file path=xl/sharedStrings.xml><?xml version="1.0" encoding="utf-8"?>
<sst xmlns="http://schemas.openxmlformats.org/spreadsheetml/2006/main" count="118" uniqueCount="54">
  <si>
    <t>Uttar Pradesh 2019 Cost Per Child</t>
  </si>
  <si>
    <t>Costing Model Assumptions and Data Sources</t>
  </si>
  <si>
    <t>a. Which costs are reported in this model</t>
  </si>
  <si>
    <r>
      <t xml:space="preserve">1. This model includes </t>
    </r>
    <r>
      <rPr>
        <b/>
        <sz val="10"/>
        <color theme="1"/>
        <rFont val="Prensa Book"/>
        <family val="3"/>
      </rPr>
      <t>all contributing expenditures</t>
    </r>
    <r>
      <rPr>
        <sz val="10"/>
        <color theme="1"/>
        <rFont val="Prensa Book"/>
        <family val="3"/>
      </rPr>
      <t xml:space="preserve"> to the 2019 deworming rounds in Uttar Pradesh, which included one treatment round occurring in February 2019 and another round in August 2019. The cost per child is calculated as a cost-per-child per-round rather than per-year. </t>
    </r>
  </si>
  <si>
    <t>2. The expenditures include costs to Evidence Action (including all donor contributions); partners such as the World Health Organization (WHO); and the Government of Uttar Pradesh and its affiliates.</t>
  </si>
  <si>
    <r>
      <t xml:space="preserve">3. The February 2019 deworming round took place between </t>
    </r>
    <r>
      <rPr>
        <b/>
        <sz val="10"/>
        <color theme="1"/>
        <rFont val="Prensa Book"/>
        <family val="3"/>
      </rPr>
      <t>November 2018 - April 2019</t>
    </r>
    <r>
      <rPr>
        <sz val="10"/>
        <color theme="1"/>
        <rFont val="Prensa Book"/>
        <family val="3"/>
      </rPr>
      <t xml:space="preserve">, and the August treatment round took place between </t>
    </r>
    <r>
      <rPr>
        <b/>
        <sz val="10"/>
        <color theme="1"/>
        <rFont val="Prensa Book"/>
        <family val="3"/>
      </rPr>
      <t>May 2019-October 2019</t>
    </r>
    <r>
      <rPr>
        <sz val="10"/>
        <color theme="1"/>
        <rFont val="Prensa Book"/>
        <family val="3"/>
      </rPr>
      <t xml:space="preserve">. All costs included in each costing model (Feb '19 and Aug '19) fall within this range. </t>
    </r>
  </si>
  <si>
    <t xml:space="preserve">4. An 18% indirect cost rate was applied to all of Evidence Action's global costs in the model </t>
  </si>
  <si>
    <t>5. Service tax was included on all costs incurred by Evidence Action within India.</t>
  </si>
  <si>
    <t>6. Evidences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</si>
  <si>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</si>
  <si>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</si>
  <si>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</si>
  <si>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(cells D37 in the models) is consistent with the UP's government's reported treatment numbers.</t>
    </r>
  </si>
  <si>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(70.4 rupees; cell D38 in the model)</t>
    </r>
    <r>
      <rPr>
        <sz val="10"/>
        <color theme="1"/>
        <rFont val="Prensa Book"/>
        <family val="3"/>
      </rPr>
      <t xml:space="preserve"> is the average exchange rate over the time period of costs included in the model (November 2018-October 2019).</t>
    </r>
  </si>
  <si>
    <t xml:space="preserve">c. Costs associated with prevalence surveys  </t>
  </si>
  <si>
    <r>
      <t xml:space="preserve">1. Prevalence surveys are essential to informing treatment strategy, frequency, and the measurement of impact. For the UP program, a total of 2 prevalence surveys for STH are expected, across an expected 5 successful rounds of treatment. The total costs of implementing these surveys, including Evidence Action's costs and all technical partner costs, are amortized across 5 rounds. 
*Prevalence surveys can be postponed due to low coverage levels during treatment rounds. We believe the number of treatment rounds in UP over which prevalence surveys should be spread is larger than 5 and likely 8 rounds of treatment. </t>
    </r>
    <r>
      <rPr>
        <b/>
        <sz val="10"/>
        <color theme="1"/>
        <rFont val="Prensa Book"/>
      </rPr>
      <t>However</t>
    </r>
    <r>
      <rPr>
        <sz val="10"/>
        <color theme="1"/>
        <rFont val="Prensa Book"/>
        <family val="3"/>
      </rPr>
      <t>, due to ongoing uncertainties around prevalence survey timing and estimation, we are keeping this assumption conservative by assuming costs are still spread across 5 rounds. Prevalence survey amortization will be updated in future models as DtW gains a better understanding of prevalence survey timeframe and actuals.</t>
    </r>
  </si>
  <si>
    <t xml:space="preserve">d. Costs associated with drugs </t>
  </si>
  <si>
    <t xml:space="preserve">Drug costs are included in this model as an imputed cost.  In the February and August round, deworming tablets were  both procured by the state government and donated by the WHO. The value of drugs in the model is calculated  based on the number of drugs disseminated under the program and the local market value of Albendazole. This is a conservative approach, as this assumes that the value of unused drugs remain a cost to the program, when in reality there are many cases where unused drugs are repurposed. </t>
  </si>
  <si>
    <t>e. Average cost per round</t>
  </si>
  <si>
    <r>
      <t xml:space="preserve">Deworming takes place biannually in UP. As mentioned in a.1 above, the model provides a cost per child per round. Cost per child can differ between rounds for a number of reasons, including changes in number of children treated, and cost differentials between rounds. </t>
    </r>
    <r>
      <rPr>
        <b/>
        <sz val="10"/>
        <color theme="1"/>
        <rFont val="Prensa Book"/>
        <family val="3"/>
      </rPr>
      <t>The weighted average cost per child in Uttar Pradesh across both rounds in 2019 is</t>
    </r>
    <r>
      <rPr>
        <b/>
        <sz val="10"/>
        <rFont val="Prensa Book"/>
        <family val="3"/>
      </rPr>
      <t xml:space="preserve"> </t>
    </r>
    <r>
      <rPr>
        <b/>
        <sz val="10"/>
        <rFont val="Prensa Book"/>
      </rPr>
      <t>$0.05.</t>
    </r>
  </si>
  <si>
    <t xml:space="preserve">Uttar Pradesh 2019 Cost Per Child </t>
  </si>
  <si>
    <t>Feb NDD: November 2018-April 2019</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</si>
  <si>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</si>
  <si>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</si>
  <si>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</si>
  <si>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</si>
  <si>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</si>
  <si>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</si>
  <si>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</si>
  <si>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</si>
  <si>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</si>
  <si>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</si>
  <si>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</si>
  <si>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</si>
  <si>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</si>
  <si>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</si>
  <si>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</si>
  <si>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</si>
  <si>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</si>
  <si>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</si>
  <si>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</si>
  <si>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</si>
  <si>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</si>
  <si>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</si>
  <si>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</si>
  <si>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</si>
  <si>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</si>
  <si>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</si>
  <si>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Weighted Average UP</t>
  </si>
  <si>
    <t># of Children Dewormed</t>
  </si>
  <si>
    <t>Feb Round</t>
  </si>
  <si>
    <t xml:space="preserve">Aug Round </t>
  </si>
  <si>
    <t xml:space="preserve">Weighted average cost per child (Feb &amp; Aug) </t>
  </si>
  <si>
    <t>Aug NDD: May 2019-October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</si>
</sst>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INR]\ #,##0"/>
    <numFmt numFmtId="166" formatCode="[$INR]\ #,##0.00"/>
    <numFmt numFmtId="167" formatCode="_(* #,##0_);_(* \(#,##0\);_(* &quot;-&quot;??_);_(@_)"/>
    <numFmt numFmtId="168" formatCode="0.000"/>
  </numFmts>
  <fonts count="21">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1"/>
      <color theme="1"/>
      <name val="TSTAR Mono Round"/>
      <family val="3"/>
    </font>
    <font>
      <sz val="10"/>
      <color rgb="FF000000"/>
      <name val="Arial"/>
      <family val="2"/>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b/>
      <sz val="10"/>
      <color theme="1"/>
      <name val="Prensa Book"/>
    </font>
    <font>
      <b/>
      <sz val="10"/>
      <name val="Prensa Book"/>
      <family val="3"/>
    </font>
    <font>
      <b/>
      <sz val="10"/>
      <name val="Prensa Book"/>
    </font>
    <font>
      <sz val="12"/>
      <color theme="1"/>
      <name val="Tahoma"/>
      <family val="2"/>
    </font>
    <font>
      <sz val="10"/>
      <color theme="1"/>
      <name val="Tahoma"/>
      <family val="2"/>
    </font>
    <font>
      <b/>
      <sz val="8"/>
      <color theme="1"/>
      <name val="Tahoma"/>
      <family val="2"/>
    </font>
    <font>
      <sz val="11"/>
      <color indexed="8"/>
      <name val="Calibri"/>
      <family val="2"/>
      <scheme val="minor"/>
    </font>
    <font>
      <sz val="8"/>
      <name val="Tahoma"/>
      <family val="2"/>
    </font>
    <font>
      <sz val="12"/>
      <color indexed="8"/>
      <name val="Tahoma"/>
      <family val="2"/>
    </font>
    <font>
      <sz val="8"/>
      <color indexed="8"/>
      <name val="Tahoma"/>
      <family val="2"/>
    </font>
  </fonts>
  <fills count="4">
    <fill>
      <patternFill patternType="none"/>
    </fill>
    <fill>
      <patternFill patternType="gray125"/>
    </fill>
    <fill>
      <patternFill patternType="solid">
        <fgColor rgb="FF7030A0"/>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1" fillId="0" borderId="0"/>
    <xf numFmtId="0" fontId="5" fillId="0" borderId="0"/>
    <xf numFmtId="44" fontId="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0" fillId="0" borderId="0" xfId="0" applyAlignment="1">
      <alignment wrapText="1"/>
    </xf>
    <xf numFmtId="0" fontId="1" fillId="3" borderId="0" xfId="2" applyFill="1"/>
    <xf numFmtId="0" fontId="14" fillId="3" borderId="0" xfId="2" applyFont="1" applyFill="1"/>
    <xf numFmtId="0" fontId="14" fillId="3" borderId="0" xfId="1" applyFont="1" applyFill="1"/>
    <xf numFmtId="0" fontId="2" fillId="3" borderId="0" xfId="1" applyFont="1" applyFill="1"/>
    <xf numFmtId="0" fontId="16" fillId="3" borderId="2" xfId="1" applyFont="1" applyFill="1" applyBorder="1"/>
    <xf numFmtId="0" fontId="16" fillId="3" borderId="2" xfId="1" applyFont="1" applyFill="1" applyBorder="1" applyAlignment="1">
      <alignment wrapText="1"/>
    </xf>
    <xf numFmtId="0" fontId="2" fillId="3" borderId="2" xfId="1" applyFont="1" applyFill="1" applyBorder="1"/>
    <xf numFmtId="164" fontId="2" fillId="3" borderId="2" xfId="4" applyNumberFormat="1" applyFont="1" applyFill="1" applyBorder="1"/>
    <xf numFmtId="44" fontId="2" fillId="3" borderId="2" xfId="4" applyFont="1" applyFill="1" applyBorder="1"/>
    <xf numFmtId="165" fontId="2" fillId="3" borderId="2" xfId="1" applyNumberFormat="1" applyFont="1" applyFill="1" applyBorder="1"/>
    <xf numFmtId="166" fontId="2" fillId="3" borderId="2" xfId="1" applyNumberFormat="1" applyFont="1" applyFill="1" applyBorder="1"/>
    <xf numFmtId="164" fontId="2" fillId="3" borderId="2" xfId="1" applyNumberFormat="1" applyFont="1" applyFill="1" applyBorder="1"/>
    <xf numFmtId="164" fontId="2" fillId="3" borderId="0" xfId="1" applyNumberFormat="1" applyFont="1" applyFill="1" applyBorder="1"/>
    <xf numFmtId="0" fontId="16" fillId="3" borderId="0" xfId="1" applyFont="1" applyFill="1"/>
    <xf numFmtId="0" fontId="2" fillId="3" borderId="0" xfId="1" applyFill="1"/>
    <xf numFmtId="9" fontId="2" fillId="3" borderId="2" xfId="5" applyFont="1" applyFill="1" applyBorder="1"/>
    <xf numFmtId="164" fontId="2" fillId="0" borderId="2" xfId="4" applyNumberFormat="1" applyFont="1" applyFill="1" applyBorder="1"/>
    <xf numFmtId="0" fontId="2" fillId="3" borderId="0" xfId="1" applyFont="1" applyFill="1" applyBorder="1"/>
    <xf numFmtId="9" fontId="2" fillId="3" borderId="2" xfId="6" applyFont="1" applyFill="1" applyBorder="1"/>
    <xf numFmtId="165" fontId="2" fillId="3" borderId="0" xfId="1" applyNumberFormat="1" applyFont="1" applyFill="1"/>
    <xf numFmtId="167" fontId="18" fillId="3" borderId="2" xfId="7" applyNumberFormat="1" applyFont="1" applyFill="1" applyBorder="1"/>
    <xf numFmtId="168" fontId="18" fillId="0" borderId="2" xfId="1" applyNumberFormat="1" applyFont="1" applyFill="1" applyBorder="1"/>
    <xf numFmtId="0" fontId="1" fillId="3" borderId="2" xfId="2" applyFill="1" applyBorder="1"/>
    <xf numFmtId="0" fontId="20" fillId="3" borderId="2" xfId="2" applyFont="1" applyFill="1" applyBorder="1" applyAlignment="1">
      <alignment wrapText="1"/>
    </xf>
    <xf numFmtId="0" fontId="20" fillId="3" borderId="2" xfId="2" applyFont="1" applyFill="1" applyBorder="1"/>
    <xf numFmtId="167" fontId="20" fillId="3" borderId="2" xfId="2" applyNumberFormat="1" applyFont="1" applyFill="1" applyBorder="1"/>
    <xf numFmtId="44" fontId="20" fillId="3" borderId="2" xfId="2" applyNumberFormat="1" applyFont="1" applyFill="1" applyBorder="1"/>
    <xf numFmtId="44" fontId="2" fillId="3" borderId="2" xfId="8" applyFont="1" applyFill="1" applyBorder="1"/>
    <xf numFmtId="0" fontId="3" fillId="2" borderId="0" xfId="1" applyFont="1" applyFill="1" applyAlignment="1">
      <alignment vertical="center"/>
    </xf>
    <xf numFmtId="0" fontId="1" fillId="0" borderId="0" xfId="2"/>
    <xf numFmtId="0" fontId="4" fillId="0" borderId="0" xfId="2" applyFont="1"/>
    <xf numFmtId="0" fontId="6" fillId="0" borderId="0" xfId="3" applyFont="1" applyAlignment="1">
      <alignment horizontal="left" indent="1"/>
    </xf>
    <xf numFmtId="0" fontId="7" fillId="0" borderId="0" xfId="2" applyFont="1" applyAlignment="1">
      <alignment horizontal="left" wrapText="1" indent="2"/>
    </xf>
    <xf numFmtId="0" fontId="9" fillId="0" borderId="0" xfId="2" applyFont="1" applyAlignment="1">
      <alignment horizontal="left" wrapText="1" indent="2"/>
    </xf>
    <xf numFmtId="0" fontId="10" fillId="0" borderId="0" xfId="2" applyFont="1" applyAlignment="1">
      <alignment horizontal="left" wrapText="1" indent="2"/>
    </xf>
    <xf numFmtId="0" fontId="6" fillId="0" borderId="0" xfId="2" applyFont="1" applyAlignment="1">
      <alignment horizontal="left" indent="1"/>
    </xf>
    <xf numFmtId="44" fontId="20" fillId="3" borderId="3" xfId="8" applyNumberFormat="1" applyFont="1" applyFill="1" applyBorder="1" applyAlignment="1">
      <alignment horizontal="center"/>
    </xf>
    <xf numFmtId="44" fontId="20" fillId="3" borderId="4" xfId="8" applyNumberFormat="1" applyFont="1" applyFill="1" applyBorder="1" applyAlignment="1">
      <alignment horizontal="center"/>
    </xf>
    <xf numFmtId="0" fontId="3" fillId="2" borderId="0" xfId="1" applyFont="1" applyFill="1" applyAlignment="1">
      <alignment horizontal="left" vertical="center"/>
    </xf>
    <xf numFmtId="0" fontId="15" fillId="3" borderId="1" xfId="1" applyFont="1" applyFill="1" applyBorder="1" applyAlignment="1">
      <alignment horizontal="center"/>
    </xf>
    <xf numFmtId="0" fontId="15" fillId="3" borderId="0" xfId="1" applyFont="1" applyFill="1" applyAlignment="1">
      <alignment horizontal="center"/>
    </xf>
    <xf numFmtId="0" fontId="19" fillId="3" borderId="0" xfId="2" applyFont="1" applyFill="1" applyAlignment="1">
      <alignment horizontal="left"/>
    </xf>
  </cellXfs>
  <cellStyles count="9">
    <cellStyle name="Comma 2 2 2 2" xfId="7" xr:uid="{A7D15E9D-3912-40A9-894E-543AA4FC9078}"/>
    <cellStyle name="Currency 2" xfId="8" xr:uid="{6E12BEB6-250E-492C-81E7-81F0C89C50D5}"/>
    <cellStyle name="Currency 2 2" xfId="4" xr:uid="{13704880-A2DA-4331-96AC-4C2A4CF138C2}"/>
    <cellStyle name="Normal" xfId="0" builtinId="0"/>
    <cellStyle name="Normal 2" xfId="2" xr:uid="{C466C461-3D31-41B0-8EAD-1D37981A020D}"/>
    <cellStyle name="Normal 2 2" xfId="1" xr:uid="{8E5FA2C2-D87D-4318-8095-DC71F4C1A377}"/>
    <cellStyle name="Normal 3" xfId="3" xr:uid="{B4C7C4E9-01C3-4F03-AB75-5AE56FBC5EDB}"/>
    <cellStyle name="Percent 2" xfId="5" xr:uid="{897D62E8-66F5-4077-B2D9-19C70828C644}"/>
    <cellStyle name="Percent 3" xfId="6" xr:uid="{395F07D5-A79C-435D-81D0-9605DA6DD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BC7E5-8432-4A31-8AB7-E149ECA21DF9}">
  <dimension ref="A1:A21"/>
  <sheetViews>
    <sheetView tabSelected="1" workbookViewId="0">
      <selection activeCell="D10" sqref="D10"/>
    </sheetView>
  </sheetViews>
  <sheetFormatPr baseColWidth="10" defaultColWidth="8.83203125" defaultRowHeight="15"/>
  <cols>
    <col min="1" max="1" width="101" style="1" customWidth="1"/>
  </cols>
  <sheetData>
    <row r="1" spans="1:1" ht="18">
      <c r="A1" s="30" t="s">
        <v>0</v>
      </c>
    </row>
    <row r="2" spans="1:1">
      <c r="A2" s="31"/>
    </row>
    <row r="3" spans="1:1">
      <c r="A3" s="32" t="s">
        <v>1</v>
      </c>
    </row>
    <row r="4" spans="1:1">
      <c r="A4" s="33" t="s">
        <v>2</v>
      </c>
    </row>
    <row r="5" spans="1:1" ht="43">
      <c r="A5" s="34" t="s">
        <v>3</v>
      </c>
    </row>
    <row r="6" spans="1:1" ht="29">
      <c r="A6" s="35" t="s">
        <v>4</v>
      </c>
    </row>
    <row r="7" spans="1:1" ht="29">
      <c r="A7" s="34" t="s">
        <v>5</v>
      </c>
    </row>
    <row r="8" spans="1:1">
      <c r="A8" s="36" t="s">
        <v>6</v>
      </c>
    </row>
    <row r="9" spans="1:1">
      <c r="A9" s="36" t="s">
        <v>7</v>
      </c>
    </row>
    <row r="10" spans="1:1" ht="29">
      <c r="A10" s="34" t="s">
        <v>8</v>
      </c>
    </row>
    <row r="11" spans="1:1">
      <c r="A11" s="37" t="s">
        <v>9</v>
      </c>
    </row>
    <row r="12" spans="1:1">
      <c r="A12" s="36" t="s">
        <v>10</v>
      </c>
    </row>
    <row r="13" spans="1:1" ht="29">
      <c r="A13" s="36" t="s">
        <v>11</v>
      </c>
    </row>
    <row r="14" spans="1:1" ht="29">
      <c r="A14" s="34" t="s">
        <v>12</v>
      </c>
    </row>
    <row r="15" spans="1:1" ht="29">
      <c r="A15" s="34" t="s">
        <v>13</v>
      </c>
    </row>
    <row r="16" spans="1:1">
      <c r="A16" s="37" t="s">
        <v>14</v>
      </c>
    </row>
    <row r="17" spans="1:1" ht="127">
      <c r="A17" s="34" t="s">
        <v>15</v>
      </c>
    </row>
    <row r="18" spans="1:1">
      <c r="A18" s="37" t="s">
        <v>16</v>
      </c>
    </row>
    <row r="19" spans="1:1" ht="57">
      <c r="A19" s="35" t="s">
        <v>17</v>
      </c>
    </row>
    <row r="20" spans="1:1">
      <c r="A20" s="37" t="s">
        <v>18</v>
      </c>
    </row>
    <row r="21" spans="1:1" ht="43">
      <c r="A21" s="34"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AE80E-88B0-4028-8775-BF6C31CE78EC}">
  <dimension ref="A1:I48"/>
  <sheetViews>
    <sheetView workbookViewId="0">
      <selection activeCell="D45" sqref="D45:E45"/>
    </sheetView>
  </sheetViews>
  <sheetFormatPr baseColWidth="10" defaultColWidth="8.83203125" defaultRowHeight="15"/>
  <cols>
    <col min="3" max="3" width="32.33203125" bestFit="1" customWidth="1"/>
    <col min="4" max="4" width="11.1640625" bestFit="1" customWidth="1"/>
    <col min="5" max="5" width="10.33203125" bestFit="1" customWidth="1"/>
    <col min="6" max="7" width="11.1640625" bestFit="1" customWidth="1"/>
    <col min="8" max="8" width="9.33203125" bestFit="1" customWidth="1"/>
  </cols>
  <sheetData>
    <row r="1" spans="1:9" ht="18">
      <c r="A1" s="40" t="s">
        <v>20</v>
      </c>
      <c r="B1" s="40"/>
      <c r="C1" s="40"/>
      <c r="D1" s="40"/>
      <c r="E1" s="40"/>
      <c r="F1" s="40"/>
      <c r="G1" s="40"/>
      <c r="H1" s="2"/>
      <c r="I1" s="2"/>
    </row>
    <row r="2" spans="1:9" ht="16">
      <c r="A2" s="3" t="s">
        <v>21</v>
      </c>
      <c r="B2" s="2"/>
      <c r="C2" s="2"/>
      <c r="D2" s="2"/>
      <c r="E2" s="2"/>
      <c r="F2" s="2"/>
      <c r="G2" s="2"/>
      <c r="H2" s="2"/>
      <c r="I2" s="2"/>
    </row>
    <row r="3" spans="1:9">
      <c r="A3" s="2"/>
      <c r="B3" s="2"/>
      <c r="C3" s="2"/>
      <c r="D3" s="2"/>
      <c r="E3" s="2"/>
      <c r="F3" s="2"/>
      <c r="G3" s="2"/>
      <c r="H3" s="2"/>
      <c r="I3" s="2"/>
    </row>
    <row r="4" spans="1:9" ht="16">
      <c r="A4" s="2"/>
      <c r="B4" s="2"/>
      <c r="C4" s="4" t="s">
        <v>22</v>
      </c>
      <c r="D4" s="5"/>
      <c r="E4" s="5"/>
      <c r="F4" s="5"/>
      <c r="G4" s="5"/>
      <c r="H4" s="5"/>
      <c r="I4" s="2"/>
    </row>
    <row r="5" spans="1:9">
      <c r="A5" s="2"/>
      <c r="B5" s="2"/>
      <c r="C5" s="41" t="s">
        <v>23</v>
      </c>
      <c r="D5" s="41"/>
      <c r="E5" s="41"/>
      <c r="F5" s="41"/>
      <c r="G5" s="41"/>
      <c r="H5" s="5"/>
      <c r="I5" s="2"/>
    </row>
    <row r="6" spans="1:9" ht="25">
      <c r="A6" s="2"/>
      <c r="B6" s="2"/>
      <c r="C6" s="6" t="s">
        <v>24</v>
      </c>
      <c r="D6" s="6" t="s">
        <v>25</v>
      </c>
      <c r="E6" s="7" t="s">
        <v>26</v>
      </c>
      <c r="F6" s="7" t="s">
        <v>27</v>
      </c>
      <c r="G6" s="7" t="s">
        <v>28</v>
      </c>
      <c r="H6" s="5"/>
      <c r="I6" s="2"/>
    </row>
    <row r="7" spans="1:9">
      <c r="A7" s="2"/>
      <c r="B7" s="2"/>
      <c r="C7" s="8" t="s">
        <v>29</v>
      </c>
      <c r="D7" s="9">
        <f>F22</f>
        <v>400202.50899446482</v>
      </c>
      <c r="E7" s="10">
        <f>D7/$D$37</f>
        <v>2.4182786700908166E-2</v>
      </c>
      <c r="F7" s="11">
        <f>F33</f>
        <v>28180259.67084524</v>
      </c>
      <c r="G7" s="12">
        <f>F7/$D$37</f>
        <v>1.7028309255444487</v>
      </c>
      <c r="H7" s="5"/>
      <c r="I7" s="2"/>
    </row>
    <row r="8" spans="1:9">
      <c r="A8" s="2"/>
      <c r="B8" s="2"/>
      <c r="C8" s="8" t="s">
        <v>30</v>
      </c>
      <c r="D8" s="9">
        <f>D22</f>
        <v>660633.88823404105</v>
      </c>
      <c r="E8" s="10">
        <f t="shared" ref="E8:E9" si="0">D8/$D$37</f>
        <v>3.9919710765172596E-2</v>
      </c>
      <c r="F8" s="11">
        <f>D33</f>
        <v>46518535.239999995</v>
      </c>
      <c r="G8" s="12">
        <f>F8/$D$37</f>
        <v>2.8109464335296281</v>
      </c>
      <c r="H8" s="5"/>
      <c r="I8" s="2"/>
    </row>
    <row r="9" spans="1:9">
      <c r="A9" s="2"/>
      <c r="B9" s="2"/>
      <c r="C9" s="8" t="s">
        <v>31</v>
      </c>
      <c r="D9" s="9">
        <f>E22</f>
        <v>120712.91628204216</v>
      </c>
      <c r="E9" s="10">
        <f t="shared" si="0"/>
        <v>7.2942438912435336E-3</v>
      </c>
      <c r="F9" s="11">
        <f>E33</f>
        <v>8500000</v>
      </c>
      <c r="G9" s="12">
        <f>F9/$D$37</f>
        <v>0.51362418360191342</v>
      </c>
      <c r="H9" s="5"/>
      <c r="I9" s="2"/>
    </row>
    <row r="10" spans="1:9">
      <c r="A10" s="2"/>
      <c r="B10" s="2"/>
      <c r="C10" s="8" t="s">
        <v>32</v>
      </c>
      <c r="D10" s="13">
        <f>G22</f>
        <v>1181549.3135105479</v>
      </c>
      <c r="E10" s="10">
        <f>SUM(E7:E9)</f>
        <v>7.1396741357324295E-2</v>
      </c>
      <c r="F10" s="11">
        <f>G33</f>
        <v>83198794.910845235</v>
      </c>
      <c r="G10" s="12">
        <f>SUM(G7:G8)</f>
        <v>4.5137773590740764</v>
      </c>
      <c r="H10" s="14"/>
      <c r="I10" s="2"/>
    </row>
    <row r="11" spans="1:9">
      <c r="A11" s="2"/>
      <c r="B11" s="2"/>
      <c r="C11" s="5"/>
      <c r="D11" s="5"/>
      <c r="E11" s="5"/>
      <c r="F11" s="5"/>
      <c r="G11" s="5"/>
      <c r="H11" s="5"/>
      <c r="I11" s="2"/>
    </row>
    <row r="12" spans="1:9">
      <c r="A12" s="2"/>
      <c r="B12" s="2"/>
      <c r="C12" s="5"/>
      <c r="D12" s="5"/>
      <c r="E12" s="5"/>
      <c r="F12" s="5"/>
      <c r="G12" s="5"/>
      <c r="H12" s="5"/>
      <c r="I12" s="2"/>
    </row>
    <row r="13" spans="1:9">
      <c r="A13" s="2"/>
      <c r="B13" s="2"/>
      <c r="C13" s="42" t="s">
        <v>33</v>
      </c>
      <c r="D13" s="42"/>
      <c r="E13" s="42"/>
      <c r="F13" s="42"/>
      <c r="G13" s="42"/>
      <c r="H13" s="42"/>
      <c r="I13" s="2"/>
    </row>
    <row r="14" spans="1:9">
      <c r="A14" s="2"/>
      <c r="B14" s="2"/>
      <c r="C14" s="15" t="s">
        <v>34</v>
      </c>
      <c r="D14" s="15" t="s">
        <v>30</v>
      </c>
      <c r="E14" s="15" t="s">
        <v>31</v>
      </c>
      <c r="F14" s="15" t="s">
        <v>29</v>
      </c>
      <c r="G14" s="15" t="s">
        <v>35</v>
      </c>
      <c r="H14" s="15" t="s">
        <v>36</v>
      </c>
      <c r="I14" s="16"/>
    </row>
    <row r="15" spans="1:9">
      <c r="A15" s="2"/>
      <c r="B15" s="2"/>
      <c r="C15" s="8" t="s">
        <v>37</v>
      </c>
      <c r="D15" s="9">
        <v>1113.1151033160547</v>
      </c>
      <c r="E15" s="9"/>
      <c r="F15" s="9">
        <v>8839.7254567067394</v>
      </c>
      <c r="G15" s="9">
        <f t="shared" ref="G15:G21" si="1">SUM(D15:F15)</f>
        <v>9952.8405600227943</v>
      </c>
      <c r="H15" s="17">
        <f>G15/$G$22</f>
        <v>8.4235507111011017E-3</v>
      </c>
      <c r="I15" s="16"/>
    </row>
    <row r="16" spans="1:9">
      <c r="A16" s="2"/>
      <c r="B16" s="2"/>
      <c r="C16" s="8" t="s">
        <v>38</v>
      </c>
      <c r="D16" s="9"/>
      <c r="E16" s="9"/>
      <c r="F16" s="9">
        <v>68396.351999999999</v>
      </c>
      <c r="G16" s="9">
        <f t="shared" si="1"/>
        <v>68396.351999999999</v>
      </c>
      <c r="H16" s="17">
        <f>F16/$G$22</f>
        <v>5.7887005830323655E-2</v>
      </c>
      <c r="I16" s="16"/>
    </row>
    <row r="17" spans="1:9">
      <c r="A17" s="2"/>
      <c r="B17" s="2"/>
      <c r="C17" s="8" t="s">
        <v>39</v>
      </c>
      <c r="D17" s="18">
        <v>219697.50763331674</v>
      </c>
      <c r="E17" s="18">
        <v>120712.91628204216</v>
      </c>
      <c r="F17" s="9">
        <v>11937.715219825188</v>
      </c>
      <c r="G17" s="9">
        <f t="shared" si="1"/>
        <v>352348.13913518412</v>
      </c>
      <c r="H17" s="17">
        <f t="shared" ref="H17:H22" si="2">G17/$G$22</f>
        <v>0.29820857674429907</v>
      </c>
      <c r="I17" s="16"/>
    </row>
    <row r="18" spans="1:9">
      <c r="A18" s="2"/>
      <c r="B18" s="2"/>
      <c r="C18" s="8" t="s">
        <v>40</v>
      </c>
      <c r="D18" s="9">
        <v>76490.65341191506</v>
      </c>
      <c r="E18" s="9"/>
      <c r="F18" s="9">
        <v>13794.654545543752</v>
      </c>
      <c r="G18" s="9">
        <f t="shared" si="1"/>
        <v>90285.307957458805</v>
      </c>
      <c r="H18" s="17">
        <f t="shared" si="2"/>
        <v>7.641264475810032E-2</v>
      </c>
      <c r="I18" s="16"/>
    </row>
    <row r="19" spans="1:9">
      <c r="A19" s="2"/>
      <c r="B19" s="2"/>
      <c r="C19" s="8" t="s">
        <v>41</v>
      </c>
      <c r="D19" s="9">
        <v>363114.434140453</v>
      </c>
      <c r="E19" s="9"/>
      <c r="F19" s="9">
        <v>1996.7036607758891</v>
      </c>
      <c r="G19" s="9">
        <f t="shared" si="1"/>
        <v>365111.13780122891</v>
      </c>
      <c r="H19" s="17">
        <f t="shared" si="2"/>
        <v>0.30901049463304481</v>
      </c>
      <c r="I19" s="16"/>
    </row>
    <row r="20" spans="1:9">
      <c r="A20" s="2"/>
      <c r="B20" s="2"/>
      <c r="C20" s="8" t="s">
        <v>42</v>
      </c>
      <c r="D20" s="9">
        <v>218.17794504011928</v>
      </c>
      <c r="E20" s="9"/>
      <c r="F20" s="9">
        <v>77080.084840156342</v>
      </c>
      <c r="G20" s="9">
        <f t="shared" si="1"/>
        <v>77298.262785196464</v>
      </c>
      <c r="H20" s="17">
        <f t="shared" si="2"/>
        <v>6.5421105916885131E-2</v>
      </c>
      <c r="I20" s="16"/>
    </row>
    <row r="21" spans="1:9">
      <c r="A21" s="2"/>
      <c r="B21" s="2"/>
      <c r="C21" s="8" t="s">
        <v>43</v>
      </c>
      <c r="D21" s="9"/>
      <c r="E21" s="9"/>
      <c r="F21" s="9">
        <v>218157.27327145688</v>
      </c>
      <c r="G21" s="9">
        <f t="shared" si="1"/>
        <v>218157.27327145688</v>
      </c>
      <c r="H21" s="17">
        <f t="shared" si="2"/>
        <v>0.18463662140624601</v>
      </c>
      <c r="I21" s="16"/>
    </row>
    <row r="22" spans="1:9">
      <c r="A22" s="2"/>
      <c r="B22" s="2"/>
      <c r="C22" s="8" t="s">
        <v>32</v>
      </c>
      <c r="D22" s="13">
        <f>SUM(D15:D21)</f>
        <v>660633.88823404105</v>
      </c>
      <c r="E22" s="13">
        <f>SUM(E15:E21)</f>
        <v>120712.91628204216</v>
      </c>
      <c r="F22" s="13">
        <f>SUM(F15:F21)</f>
        <v>400202.50899446482</v>
      </c>
      <c r="G22" s="13">
        <f>SUM(G15:G21)</f>
        <v>1181549.3135105479</v>
      </c>
      <c r="H22" s="17">
        <f t="shared" si="2"/>
        <v>1</v>
      </c>
      <c r="I22" s="16"/>
    </row>
    <row r="23" spans="1:9">
      <c r="A23" s="2"/>
      <c r="B23" s="2"/>
      <c r="C23" s="19"/>
      <c r="D23" s="19"/>
      <c r="E23" s="19"/>
      <c r="F23" s="19"/>
      <c r="G23" s="19"/>
      <c r="H23" s="19"/>
      <c r="I23" s="2"/>
    </row>
    <row r="24" spans="1:9">
      <c r="A24" s="2"/>
      <c r="B24" s="2"/>
      <c r="C24" s="42" t="s">
        <v>44</v>
      </c>
      <c r="D24" s="42"/>
      <c r="E24" s="42"/>
      <c r="F24" s="42"/>
      <c r="G24" s="42"/>
      <c r="H24" s="42"/>
      <c r="I24" s="2"/>
    </row>
    <row r="25" spans="1:9">
      <c r="A25" s="2"/>
      <c r="B25" s="2"/>
      <c r="C25" s="15" t="s">
        <v>34</v>
      </c>
      <c r="D25" s="15" t="s">
        <v>30</v>
      </c>
      <c r="E25" s="15" t="s">
        <v>31</v>
      </c>
      <c r="F25" s="15" t="s">
        <v>29</v>
      </c>
      <c r="G25" s="15" t="s">
        <v>35</v>
      </c>
      <c r="H25" s="15" t="s">
        <v>36</v>
      </c>
      <c r="I25" s="16"/>
    </row>
    <row r="26" spans="1:9">
      <c r="A26" s="2"/>
      <c r="B26" s="2"/>
      <c r="C26" s="8" t="s">
        <v>37</v>
      </c>
      <c r="D26" s="11">
        <f>D15*$D$38</f>
        <v>78380</v>
      </c>
      <c r="E26" s="11">
        <f>E15*$D$38</f>
        <v>0</v>
      </c>
      <c r="F26" s="11">
        <f>F15*$D$38</f>
        <v>622449.26803400507</v>
      </c>
      <c r="G26" s="11">
        <f>G15*$D$38</f>
        <v>700829.26803400507</v>
      </c>
      <c r="H26" s="20">
        <f t="shared" ref="H26:H33" si="3">G26/$G$33</f>
        <v>8.4235507111011017E-3</v>
      </c>
      <c r="I26" s="16"/>
    </row>
    <row r="27" spans="1:9">
      <c r="A27" s="2"/>
      <c r="B27" s="2"/>
      <c r="C27" s="8" t="s">
        <v>38</v>
      </c>
      <c r="D27" s="11">
        <f t="shared" ref="D27:F32" si="4">D16*$D$38</f>
        <v>0</v>
      </c>
      <c r="E27" s="11">
        <f t="shared" si="4"/>
        <v>0</v>
      </c>
      <c r="F27" s="11">
        <f t="shared" si="4"/>
        <v>4816129.1260800008</v>
      </c>
      <c r="G27" s="11">
        <f>F16*$D$38</f>
        <v>4816129.1260800008</v>
      </c>
      <c r="H27" s="20">
        <f t="shared" si="3"/>
        <v>5.7887005830323662E-2</v>
      </c>
      <c r="I27" s="16"/>
    </row>
    <row r="28" spans="1:9">
      <c r="A28" s="2"/>
      <c r="B28" s="2"/>
      <c r="C28" s="8" t="s">
        <v>39</v>
      </c>
      <c r="D28" s="11">
        <f t="shared" si="4"/>
        <v>15470000</v>
      </c>
      <c r="E28" s="11">
        <f t="shared" si="4"/>
        <v>8500000</v>
      </c>
      <c r="F28" s="11">
        <f t="shared" si="4"/>
        <v>840594.21720399067</v>
      </c>
      <c r="G28" s="11">
        <f>G17*$D$38</f>
        <v>24810594.217203993</v>
      </c>
      <c r="H28" s="20">
        <f t="shared" si="3"/>
        <v>0.29820857674429913</v>
      </c>
      <c r="I28" s="16"/>
    </row>
    <row r="29" spans="1:9">
      <c r="A29" s="2"/>
      <c r="B29" s="2"/>
      <c r="C29" s="8" t="s">
        <v>40</v>
      </c>
      <c r="D29" s="11">
        <f t="shared" si="4"/>
        <v>5386089.3599999994</v>
      </c>
      <c r="E29" s="11">
        <f t="shared" si="4"/>
        <v>0</v>
      </c>
      <c r="F29" s="11">
        <f t="shared" si="4"/>
        <v>971350.59982446337</v>
      </c>
      <c r="G29" s="11">
        <f>G18*$D$38</f>
        <v>6357439.9598244624</v>
      </c>
      <c r="H29" s="20">
        <f t="shared" si="3"/>
        <v>7.6412644758100334E-2</v>
      </c>
      <c r="I29" s="16"/>
    </row>
    <row r="30" spans="1:9">
      <c r="A30" s="2"/>
      <c r="B30" s="2"/>
      <c r="C30" s="8" t="s">
        <v>41</v>
      </c>
      <c r="D30" s="11">
        <f t="shared" si="4"/>
        <v>25568702.879999999</v>
      </c>
      <c r="E30" s="11">
        <f t="shared" si="4"/>
        <v>0</v>
      </c>
      <c r="F30" s="11">
        <f t="shared" si="4"/>
        <v>140597.88827353425</v>
      </c>
      <c r="G30" s="11">
        <f>G19*$D$38</f>
        <v>25709300.768273536</v>
      </c>
      <c r="H30" s="20">
        <f t="shared" si="3"/>
        <v>0.30901049463304481</v>
      </c>
      <c r="I30" s="16"/>
    </row>
    <row r="31" spans="1:9">
      <c r="A31" s="2"/>
      <c r="B31" s="2"/>
      <c r="C31" s="8" t="s">
        <v>42</v>
      </c>
      <c r="D31" s="11">
        <f t="shared" si="4"/>
        <v>15363</v>
      </c>
      <c r="E31" s="11">
        <f t="shared" si="4"/>
        <v>0</v>
      </c>
      <c r="F31" s="11">
        <f t="shared" si="4"/>
        <v>5427594.1740196096</v>
      </c>
      <c r="G31" s="11">
        <f>G20*$D$38</f>
        <v>5442957.1740196096</v>
      </c>
      <c r="H31" s="20">
        <f t="shared" si="3"/>
        <v>6.5421105916885131E-2</v>
      </c>
      <c r="I31" s="16"/>
    </row>
    <row r="32" spans="1:9">
      <c r="A32" s="2"/>
      <c r="B32" s="2"/>
      <c r="C32" s="8" t="s">
        <v>43</v>
      </c>
      <c r="D32" s="11">
        <f t="shared" si="4"/>
        <v>0</v>
      </c>
      <c r="E32" s="11">
        <f t="shared" si="4"/>
        <v>0</v>
      </c>
      <c r="F32" s="11">
        <f t="shared" si="4"/>
        <v>15361544.397409638</v>
      </c>
      <c r="G32" s="11">
        <f>G21*$D$38</f>
        <v>15361544.397409638</v>
      </c>
      <c r="H32" s="20">
        <f t="shared" si="3"/>
        <v>0.18463662140624601</v>
      </c>
      <c r="I32" s="16"/>
    </row>
    <row r="33" spans="1:9">
      <c r="A33" s="2"/>
      <c r="B33" s="2"/>
      <c r="C33" s="8" t="s">
        <v>35</v>
      </c>
      <c r="D33" s="11">
        <f>SUM(D26:D32)</f>
        <v>46518535.239999995</v>
      </c>
      <c r="E33" s="11">
        <f>SUM(E26:E32)</f>
        <v>8500000</v>
      </c>
      <c r="F33" s="11">
        <f>SUM(F26:F32)</f>
        <v>28180259.67084524</v>
      </c>
      <c r="G33" s="11">
        <f>SUM(G26:G32)</f>
        <v>83198794.910845235</v>
      </c>
      <c r="H33" s="20">
        <f t="shared" si="3"/>
        <v>1</v>
      </c>
      <c r="I33" s="16"/>
    </row>
    <row r="34" spans="1:9">
      <c r="A34" s="2"/>
      <c r="B34" s="2"/>
      <c r="C34" s="5"/>
      <c r="D34" s="21"/>
      <c r="E34" s="21"/>
      <c r="F34" s="21"/>
      <c r="G34" s="5"/>
      <c r="H34" s="5"/>
      <c r="I34" s="2"/>
    </row>
    <row r="35" spans="1:9">
      <c r="A35" s="2"/>
      <c r="B35" s="2"/>
      <c r="C35" s="5"/>
      <c r="D35" s="5"/>
      <c r="E35" s="5"/>
      <c r="F35" s="5"/>
      <c r="G35" s="5"/>
      <c r="H35" s="5"/>
      <c r="I35" s="2"/>
    </row>
    <row r="36" spans="1:9" ht="16">
      <c r="A36" s="2"/>
      <c r="B36" s="2"/>
      <c r="C36" s="4" t="s">
        <v>45</v>
      </c>
      <c r="D36" s="5"/>
      <c r="E36" s="5"/>
      <c r="F36" s="5"/>
      <c r="G36" s="5"/>
      <c r="H36" s="5"/>
      <c r="I36" s="2"/>
    </row>
    <row r="37" spans="1:9">
      <c r="A37" s="2"/>
      <c r="B37" s="2"/>
      <c r="C37" s="8" t="s">
        <v>46</v>
      </c>
      <c r="D37" s="22">
        <v>16549065</v>
      </c>
      <c r="E37" s="5"/>
      <c r="F37" s="5"/>
      <c r="G37" s="5"/>
      <c r="H37" s="5"/>
      <c r="I37" s="2"/>
    </row>
    <row r="38" spans="1:9">
      <c r="A38" s="2"/>
      <c r="B38" s="2"/>
      <c r="C38" s="8" t="s">
        <v>47</v>
      </c>
      <c r="D38" s="23">
        <v>70.415000000000006</v>
      </c>
      <c r="E38" s="5"/>
      <c r="F38" s="5"/>
      <c r="G38" s="5"/>
      <c r="H38" s="5"/>
      <c r="I38" s="2"/>
    </row>
    <row r="39" spans="1:9">
      <c r="A39" s="2"/>
      <c r="B39" s="2"/>
      <c r="C39" s="2"/>
      <c r="D39" s="2"/>
      <c r="E39" s="2"/>
      <c r="F39" s="2"/>
      <c r="G39" s="2"/>
      <c r="H39" s="2"/>
      <c r="I39" s="2"/>
    </row>
    <row r="40" spans="1:9">
      <c r="A40" s="2"/>
      <c r="B40" s="2"/>
      <c r="C40" s="2"/>
      <c r="D40" s="2"/>
      <c r="E40" s="2"/>
      <c r="F40" s="2"/>
      <c r="G40" s="2"/>
      <c r="H40" s="2"/>
      <c r="I40" s="2"/>
    </row>
    <row r="41" spans="1:9" ht="16">
      <c r="A41" s="2"/>
      <c r="B41" s="2"/>
      <c r="C41" s="43" t="s">
        <v>48</v>
      </c>
      <c r="D41" s="43"/>
      <c r="E41" s="43"/>
      <c r="F41" s="2"/>
      <c r="G41" s="2"/>
      <c r="H41" s="2"/>
      <c r="I41" s="2"/>
    </row>
    <row r="42" spans="1:9" ht="25">
      <c r="A42" s="2"/>
      <c r="B42" s="2"/>
      <c r="C42" s="24"/>
      <c r="D42" s="25" t="s">
        <v>49</v>
      </c>
      <c r="E42" s="25" t="s">
        <v>23</v>
      </c>
      <c r="F42" s="2"/>
      <c r="G42" s="2"/>
      <c r="H42" s="2"/>
      <c r="I42" s="2"/>
    </row>
    <row r="43" spans="1:9">
      <c r="A43" s="2"/>
      <c r="B43" s="2"/>
      <c r="C43" s="26" t="s">
        <v>50</v>
      </c>
      <c r="D43" s="27">
        <f>D37</f>
        <v>16549065</v>
      </c>
      <c r="E43" s="28">
        <f>E10</f>
        <v>7.1396741357324295E-2</v>
      </c>
      <c r="F43" s="2"/>
      <c r="G43" s="2"/>
      <c r="H43" s="2"/>
      <c r="I43" s="2"/>
    </row>
    <row r="44" spans="1:9">
      <c r="A44" s="2"/>
      <c r="B44" s="2"/>
      <c r="C44" s="26" t="s">
        <v>51</v>
      </c>
      <c r="D44" s="27">
        <f>'Aug Costing Model'!D37</f>
        <v>43870748</v>
      </c>
      <c r="E44" s="28">
        <f>'Aug Costing Model'!E10</f>
        <v>3.8783162216086166E-2</v>
      </c>
      <c r="F44" s="2"/>
      <c r="G44" s="2"/>
      <c r="H44" s="2"/>
      <c r="I44" s="2"/>
    </row>
    <row r="45" spans="1:9">
      <c r="A45" s="2"/>
      <c r="B45" s="2"/>
      <c r="C45" s="26" t="s">
        <v>52</v>
      </c>
      <c r="D45" s="38">
        <f>SUMPRODUCT(D43:D44,E43:E44)/(SUM(D43:D44))</f>
        <v>4.7716063764308335E-2</v>
      </c>
      <c r="E45" s="39"/>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sheetData>
  <mergeCells count="6">
    <mergeCell ref="D45:E45"/>
    <mergeCell ref="A1:G1"/>
    <mergeCell ref="C5:G5"/>
    <mergeCell ref="C13:H13"/>
    <mergeCell ref="C24:H24"/>
    <mergeCell ref="C41:E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AC6D9-84FA-447A-81ED-332126635191}">
  <dimension ref="A1:I39"/>
  <sheetViews>
    <sheetView workbookViewId="0">
      <selection activeCell="G21" sqref="G21"/>
    </sheetView>
  </sheetViews>
  <sheetFormatPr baseColWidth="10" defaultColWidth="8.83203125" defaultRowHeight="15"/>
  <cols>
    <col min="3" max="3" width="32.33203125" bestFit="1" customWidth="1"/>
    <col min="4" max="5" width="11.1640625" bestFit="1" customWidth="1"/>
    <col min="6" max="7" width="12" bestFit="1" customWidth="1"/>
    <col min="8" max="8" width="9.33203125" bestFit="1" customWidth="1"/>
  </cols>
  <sheetData>
    <row r="1" spans="1:9" ht="18">
      <c r="A1" s="40" t="s">
        <v>20</v>
      </c>
      <c r="B1" s="40"/>
      <c r="C1" s="40"/>
      <c r="D1" s="40"/>
      <c r="E1" s="40"/>
      <c r="F1" s="40"/>
      <c r="G1" s="40"/>
      <c r="H1" s="2"/>
      <c r="I1" s="2"/>
    </row>
    <row r="2" spans="1:9" ht="16">
      <c r="A2" s="3" t="s">
        <v>53</v>
      </c>
      <c r="B2" s="2"/>
      <c r="C2" s="2"/>
      <c r="D2" s="2"/>
      <c r="E2" s="2"/>
      <c r="F2" s="2"/>
      <c r="G2" s="2"/>
      <c r="H2" s="2"/>
      <c r="I2" s="2"/>
    </row>
    <row r="3" spans="1:9">
      <c r="A3" s="2"/>
      <c r="B3" s="2"/>
      <c r="C3" s="2"/>
      <c r="D3" s="2"/>
      <c r="E3" s="2"/>
      <c r="F3" s="2"/>
      <c r="G3" s="2"/>
      <c r="H3" s="2"/>
      <c r="I3" s="2"/>
    </row>
    <row r="4" spans="1:9" ht="16">
      <c r="A4" s="2"/>
      <c r="B4" s="2"/>
      <c r="C4" s="4" t="s">
        <v>22</v>
      </c>
      <c r="D4" s="5"/>
      <c r="E4" s="5"/>
      <c r="F4" s="5"/>
      <c r="G4" s="5"/>
      <c r="H4" s="5"/>
      <c r="I4" s="2"/>
    </row>
    <row r="5" spans="1:9">
      <c r="A5" s="2"/>
      <c r="B5" s="2"/>
      <c r="C5" s="41" t="s">
        <v>23</v>
      </c>
      <c r="D5" s="41"/>
      <c r="E5" s="41"/>
      <c r="F5" s="41"/>
      <c r="G5" s="41"/>
      <c r="H5" s="5"/>
      <c r="I5" s="2"/>
    </row>
    <row r="6" spans="1:9" ht="25">
      <c r="A6" s="2"/>
      <c r="B6" s="2"/>
      <c r="C6" s="6" t="s">
        <v>24</v>
      </c>
      <c r="D6" s="6" t="s">
        <v>25</v>
      </c>
      <c r="E6" s="7" t="s">
        <v>26</v>
      </c>
      <c r="F6" s="7" t="s">
        <v>27</v>
      </c>
      <c r="G6" s="7" t="s">
        <v>28</v>
      </c>
      <c r="H6" s="5"/>
      <c r="I6" s="2"/>
    </row>
    <row r="7" spans="1:9">
      <c r="A7" s="2"/>
      <c r="B7" s="2"/>
      <c r="C7" s="8" t="s">
        <v>29</v>
      </c>
      <c r="D7" s="9">
        <f>F22</f>
        <v>442112.36154634727</v>
      </c>
      <c r="E7" s="10">
        <f>D7/$D$37</f>
        <v>1.0077611659284844E-2</v>
      </c>
      <c r="F7" s="11">
        <f>F33</f>
        <v>31131341.938286044</v>
      </c>
      <c r="G7" s="12">
        <f>F7/$D$37</f>
        <v>0.70961502498854234</v>
      </c>
      <c r="H7" s="5"/>
      <c r="I7" s="2"/>
    </row>
    <row r="8" spans="1:9">
      <c r="A8" s="2"/>
      <c r="B8" s="2"/>
      <c r="C8" s="8" t="s">
        <v>30</v>
      </c>
      <c r="D8" s="9">
        <f>D22</f>
        <v>972463.27951430785</v>
      </c>
      <c r="E8" s="10">
        <f>D8/$D$37</f>
        <v>2.2166553429048164E-2</v>
      </c>
      <c r="F8" s="11">
        <f>D33</f>
        <v>68476001.826999992</v>
      </c>
      <c r="G8" s="12">
        <f>F8/$D$37</f>
        <v>1.5608578597064264</v>
      </c>
      <c r="H8" s="5"/>
      <c r="I8" s="2"/>
    </row>
    <row r="9" spans="1:9">
      <c r="A9" s="2"/>
      <c r="B9" s="2"/>
      <c r="C9" s="8" t="s">
        <v>31</v>
      </c>
      <c r="D9" s="9">
        <f>E22</f>
        <v>286870.69516438257</v>
      </c>
      <c r="E9" s="10">
        <f>D9/$D$37</f>
        <v>6.5389971277531574E-3</v>
      </c>
      <c r="F9" s="11">
        <f>E33</f>
        <v>20200000</v>
      </c>
      <c r="G9" s="12">
        <f>F9/$D$37</f>
        <v>0.4604434827507386</v>
      </c>
      <c r="H9" s="5"/>
      <c r="I9" s="2"/>
    </row>
    <row r="10" spans="1:9">
      <c r="A10" s="2"/>
      <c r="B10" s="2"/>
      <c r="C10" s="8" t="s">
        <v>32</v>
      </c>
      <c r="D10" s="13">
        <f>G22</f>
        <v>1701446.3362250377</v>
      </c>
      <c r="E10" s="29">
        <f>SUM(E7:E9)</f>
        <v>3.8783162216086166E-2</v>
      </c>
      <c r="F10" s="11">
        <f>G33</f>
        <v>119807343.76528604</v>
      </c>
      <c r="G10" s="12">
        <f>SUM(G7:G8)</f>
        <v>2.2704728846949687</v>
      </c>
      <c r="H10" s="14"/>
      <c r="I10" s="2"/>
    </row>
    <row r="11" spans="1:9">
      <c r="A11" s="2"/>
      <c r="B11" s="2"/>
      <c r="C11" s="5"/>
      <c r="D11" s="5"/>
      <c r="E11" s="5"/>
      <c r="F11" s="5"/>
      <c r="G11" s="5"/>
      <c r="H11" s="5"/>
      <c r="I11" s="2"/>
    </row>
    <row r="12" spans="1:9">
      <c r="A12" s="2"/>
      <c r="B12" s="2"/>
      <c r="C12" s="5"/>
      <c r="D12" s="5"/>
      <c r="E12" s="5"/>
      <c r="F12" s="5"/>
      <c r="G12" s="5"/>
      <c r="H12" s="5"/>
      <c r="I12" s="2"/>
    </row>
    <row r="13" spans="1:9">
      <c r="A13" s="2"/>
      <c r="B13" s="2"/>
      <c r="C13" s="42" t="s">
        <v>33</v>
      </c>
      <c r="D13" s="42"/>
      <c r="E13" s="42"/>
      <c r="F13" s="42"/>
      <c r="G13" s="42"/>
      <c r="H13" s="42"/>
      <c r="I13" s="2"/>
    </row>
    <row r="14" spans="1:9">
      <c r="A14" s="2"/>
      <c r="B14" s="2"/>
      <c r="C14" s="15" t="s">
        <v>34</v>
      </c>
      <c r="D14" s="15" t="s">
        <v>30</v>
      </c>
      <c r="E14" s="15" t="s">
        <v>31</v>
      </c>
      <c r="F14" s="15" t="s">
        <v>29</v>
      </c>
      <c r="G14" s="15" t="s">
        <v>35</v>
      </c>
      <c r="H14" s="15" t="s">
        <v>36</v>
      </c>
      <c r="I14" s="16"/>
    </row>
    <row r="15" spans="1:9">
      <c r="A15" s="2"/>
      <c r="B15" s="2"/>
      <c r="C15" s="8" t="s">
        <v>37</v>
      </c>
      <c r="D15" s="9">
        <v>1539.3027053894766</v>
      </c>
      <c r="E15" s="9"/>
      <c r="F15" s="18">
        <v>7526.7913248769491</v>
      </c>
      <c r="G15" s="9">
        <f t="shared" ref="G15:G21" si="0">SUM(D15:F15)</f>
        <v>9066.0940302664258</v>
      </c>
      <c r="H15" s="17">
        <f t="shared" ref="H15:H22" si="1">G15/$G$22</f>
        <v>5.3284631065010097E-3</v>
      </c>
      <c r="I15" s="16"/>
    </row>
    <row r="16" spans="1:9">
      <c r="A16" s="2"/>
      <c r="B16" s="2"/>
      <c r="C16" s="8" t="s">
        <v>38</v>
      </c>
      <c r="D16" s="9"/>
      <c r="E16" s="9"/>
      <c r="F16" s="18">
        <v>68396.351999999999</v>
      </c>
      <c r="G16" s="9">
        <f t="shared" si="0"/>
        <v>68396.351999999999</v>
      </c>
      <c r="H16" s="17">
        <f t="shared" si="1"/>
        <v>4.0198947532926313E-2</v>
      </c>
      <c r="I16" s="16"/>
    </row>
    <row r="17" spans="1:9">
      <c r="A17" s="2"/>
      <c r="B17" s="2"/>
      <c r="C17" s="8" t="s">
        <v>39</v>
      </c>
      <c r="D17" s="18">
        <v>374366.25718951924</v>
      </c>
      <c r="E17" s="18">
        <v>286870.69516438257</v>
      </c>
      <c r="F17" s="18">
        <v>16412.172011562558</v>
      </c>
      <c r="G17" s="9">
        <f t="shared" si="0"/>
        <v>677649.12436546432</v>
      </c>
      <c r="H17" s="17">
        <f t="shared" si="1"/>
        <v>0.39827828238706009</v>
      </c>
      <c r="I17" s="16"/>
    </row>
    <row r="18" spans="1:9">
      <c r="A18" s="2"/>
      <c r="B18" s="2"/>
      <c r="C18" s="8" t="s">
        <v>40</v>
      </c>
      <c r="D18" s="9">
        <v>194611.17886813887</v>
      </c>
      <c r="E18" s="9"/>
      <c r="F18" s="18">
        <v>31880.087059019472</v>
      </c>
      <c r="G18" s="9">
        <f t="shared" si="0"/>
        <v>226491.26592715835</v>
      </c>
      <c r="H18" s="17">
        <f t="shared" si="1"/>
        <v>0.13311690242882984</v>
      </c>
      <c r="I18" s="16"/>
    </row>
    <row r="19" spans="1:9">
      <c r="A19" s="2"/>
      <c r="B19" s="2"/>
      <c r="C19" s="8" t="s">
        <v>41</v>
      </c>
      <c r="D19" s="9">
        <v>401612.97545977408</v>
      </c>
      <c r="E19" s="9"/>
      <c r="F19" s="18">
        <v>1088.2201402807086</v>
      </c>
      <c r="G19" s="9">
        <f t="shared" si="0"/>
        <v>402701.19560005481</v>
      </c>
      <c r="H19" s="17">
        <f t="shared" si="1"/>
        <v>0.23668169076288312</v>
      </c>
      <c r="I19" s="16"/>
    </row>
    <row r="20" spans="1:9">
      <c r="A20" s="2"/>
      <c r="B20" s="2"/>
      <c r="C20" s="8" t="s">
        <v>42</v>
      </c>
      <c r="D20" s="9">
        <v>333.56529148618898</v>
      </c>
      <c r="E20" s="9"/>
      <c r="F20" s="18">
        <v>79743.519464531215</v>
      </c>
      <c r="G20" s="9">
        <f t="shared" si="0"/>
        <v>80077.084756017401</v>
      </c>
      <c r="H20" s="17">
        <f t="shared" si="1"/>
        <v>4.7064126003340603E-2</v>
      </c>
      <c r="I20" s="16"/>
    </row>
    <row r="21" spans="1:9">
      <c r="A21" s="2"/>
      <c r="B21" s="2"/>
      <c r="C21" s="8" t="s">
        <v>43</v>
      </c>
      <c r="D21" s="9"/>
      <c r="E21" s="9"/>
      <c r="F21" s="18">
        <v>237065.21954607638</v>
      </c>
      <c r="G21" s="9">
        <f t="shared" si="0"/>
        <v>237065.21954607638</v>
      </c>
      <c r="H21" s="17">
        <f t="shared" si="1"/>
        <v>0.13933158777845905</v>
      </c>
      <c r="I21" s="16"/>
    </row>
    <row r="22" spans="1:9">
      <c r="A22" s="2"/>
      <c r="B22" s="2"/>
      <c r="C22" s="8" t="s">
        <v>32</v>
      </c>
      <c r="D22" s="13">
        <f>SUM(D15:D21)</f>
        <v>972463.27951430785</v>
      </c>
      <c r="E22" s="13">
        <f>SUM(E15:E21)</f>
        <v>286870.69516438257</v>
      </c>
      <c r="F22" s="13">
        <f>SUM(F15:F21)</f>
        <v>442112.36154634727</v>
      </c>
      <c r="G22" s="13">
        <f>SUM(G15:G21)</f>
        <v>1701446.3362250377</v>
      </c>
      <c r="H22" s="17">
        <f t="shared" si="1"/>
        <v>1</v>
      </c>
      <c r="I22" s="16"/>
    </row>
    <row r="23" spans="1:9">
      <c r="A23" s="2"/>
      <c r="B23" s="2"/>
      <c r="C23" s="19"/>
      <c r="D23" s="19"/>
      <c r="E23" s="19"/>
      <c r="F23" s="19"/>
      <c r="G23" s="19"/>
      <c r="H23" s="19"/>
      <c r="I23" s="2"/>
    </row>
    <row r="24" spans="1:9">
      <c r="A24" s="2"/>
      <c r="B24" s="2"/>
      <c r="C24" s="42" t="s">
        <v>44</v>
      </c>
      <c r="D24" s="42"/>
      <c r="E24" s="42"/>
      <c r="F24" s="42"/>
      <c r="G24" s="42"/>
      <c r="H24" s="42"/>
      <c r="I24" s="2"/>
    </row>
    <row r="25" spans="1:9">
      <c r="A25" s="2"/>
      <c r="B25" s="2"/>
      <c r="C25" s="15" t="s">
        <v>34</v>
      </c>
      <c r="D25" s="15" t="s">
        <v>30</v>
      </c>
      <c r="E25" s="15" t="s">
        <v>31</v>
      </c>
      <c r="F25" s="15" t="s">
        <v>29</v>
      </c>
      <c r="G25" s="15" t="s">
        <v>35</v>
      </c>
      <c r="H25" s="15" t="s">
        <v>36</v>
      </c>
      <c r="I25" s="16"/>
    </row>
    <row r="26" spans="1:9">
      <c r="A26" s="2"/>
      <c r="B26" s="2"/>
      <c r="C26" s="8" t="s">
        <v>37</v>
      </c>
      <c r="D26" s="11">
        <f>D15*$D$38</f>
        <v>108390</v>
      </c>
      <c r="E26" s="11">
        <f>E15*$D$38</f>
        <v>0</v>
      </c>
      <c r="F26" s="11">
        <f>F15*$D$38</f>
        <v>529999.01114121045</v>
      </c>
      <c r="G26" s="11">
        <f>G15*$D$38</f>
        <v>638389.01114121045</v>
      </c>
      <c r="H26" s="20">
        <f t="shared" ref="H26:H33" si="2">G26/$G$33</f>
        <v>5.3284631065010097E-3</v>
      </c>
      <c r="I26" s="16"/>
    </row>
    <row r="27" spans="1:9">
      <c r="A27" s="2"/>
      <c r="B27" s="2"/>
      <c r="C27" s="8" t="s">
        <v>38</v>
      </c>
      <c r="D27" s="11">
        <f t="shared" ref="D27:G32" si="3">D16*$D$38</f>
        <v>0</v>
      </c>
      <c r="E27" s="11">
        <f t="shared" si="3"/>
        <v>0</v>
      </c>
      <c r="F27" s="11">
        <f t="shared" si="3"/>
        <v>4816129.1260800008</v>
      </c>
      <c r="G27" s="11">
        <f t="shared" si="3"/>
        <v>4816129.1260800008</v>
      </c>
      <c r="H27" s="20">
        <f t="shared" si="2"/>
        <v>4.019894753292632E-2</v>
      </c>
      <c r="I27" s="16"/>
    </row>
    <row r="28" spans="1:9">
      <c r="A28" s="2"/>
      <c r="B28" s="2"/>
      <c r="C28" s="8" t="s">
        <v>39</v>
      </c>
      <c r="D28" s="11">
        <f t="shared" si="3"/>
        <v>26361000</v>
      </c>
      <c r="E28" s="11">
        <f t="shared" si="3"/>
        <v>20200000</v>
      </c>
      <c r="F28" s="11">
        <f t="shared" si="3"/>
        <v>1155663.0921941777</v>
      </c>
      <c r="G28" s="11">
        <f t="shared" si="3"/>
        <v>47716663.092194177</v>
      </c>
      <c r="H28" s="20">
        <f t="shared" si="2"/>
        <v>0.39827828238706009</v>
      </c>
      <c r="I28" s="16"/>
    </row>
    <row r="29" spans="1:9">
      <c r="A29" s="2"/>
      <c r="B29" s="2"/>
      <c r="C29" s="8" t="s">
        <v>40</v>
      </c>
      <c r="D29" s="11">
        <f t="shared" si="3"/>
        <v>13703546.16</v>
      </c>
      <c r="E29" s="11">
        <f t="shared" si="3"/>
        <v>0</v>
      </c>
      <c r="F29" s="11">
        <f t="shared" si="3"/>
        <v>2244836.3302608561</v>
      </c>
      <c r="G29" s="11">
        <f t="shared" si="3"/>
        <v>15948382.490260856</v>
      </c>
      <c r="H29" s="20">
        <f t="shared" si="2"/>
        <v>0.13311690242882984</v>
      </c>
      <c r="I29" s="16"/>
    </row>
    <row r="30" spans="1:9">
      <c r="A30" s="2"/>
      <c r="B30" s="2"/>
      <c r="C30" s="8" t="s">
        <v>41</v>
      </c>
      <c r="D30" s="11">
        <f t="shared" si="3"/>
        <v>28279577.666999996</v>
      </c>
      <c r="E30" s="11">
        <f t="shared" si="3"/>
        <v>0</v>
      </c>
      <c r="F30" s="11">
        <f t="shared" si="3"/>
        <v>76627.021177866103</v>
      </c>
      <c r="G30" s="11">
        <f t="shared" si="3"/>
        <v>28356204.688177861</v>
      </c>
      <c r="H30" s="20">
        <f t="shared" si="2"/>
        <v>0.23668169076288309</v>
      </c>
      <c r="I30" s="16"/>
    </row>
    <row r="31" spans="1:9">
      <c r="A31" s="2"/>
      <c r="B31" s="2"/>
      <c r="C31" s="8" t="s">
        <v>42</v>
      </c>
      <c r="D31" s="11">
        <f t="shared" si="3"/>
        <v>23488</v>
      </c>
      <c r="E31" s="11">
        <f t="shared" si="3"/>
        <v>0</v>
      </c>
      <c r="F31" s="11">
        <f t="shared" si="3"/>
        <v>5615139.9230949664</v>
      </c>
      <c r="G31" s="11">
        <f t="shared" si="3"/>
        <v>5638627.9230949655</v>
      </c>
      <c r="H31" s="20">
        <f t="shared" si="2"/>
        <v>4.7064126003340603E-2</v>
      </c>
      <c r="I31" s="16"/>
    </row>
    <row r="32" spans="1:9">
      <c r="A32" s="2"/>
      <c r="B32" s="2"/>
      <c r="C32" s="8" t="s">
        <v>43</v>
      </c>
      <c r="D32" s="11">
        <f t="shared" si="3"/>
        <v>0</v>
      </c>
      <c r="E32" s="11">
        <f t="shared" si="3"/>
        <v>0</v>
      </c>
      <c r="F32" s="11">
        <f t="shared" si="3"/>
        <v>16692947.43433697</v>
      </c>
      <c r="G32" s="11">
        <f t="shared" si="3"/>
        <v>16692947.43433697</v>
      </c>
      <c r="H32" s="20">
        <f t="shared" si="2"/>
        <v>0.13933158777845903</v>
      </c>
      <c r="I32" s="16"/>
    </row>
    <row r="33" spans="1:9">
      <c r="A33" s="2"/>
      <c r="B33" s="2"/>
      <c r="C33" s="8" t="s">
        <v>35</v>
      </c>
      <c r="D33" s="11">
        <f>SUM(D26:D32)</f>
        <v>68476001.826999992</v>
      </c>
      <c r="E33" s="11">
        <f>SUM(E26:E32)</f>
        <v>20200000</v>
      </c>
      <c r="F33" s="11">
        <f>SUM(F26:F32)</f>
        <v>31131341.938286044</v>
      </c>
      <c r="G33" s="11">
        <f>SUM(G26:G32)</f>
        <v>119807343.76528604</v>
      </c>
      <c r="H33" s="20">
        <f t="shared" si="2"/>
        <v>1</v>
      </c>
      <c r="I33" s="16"/>
    </row>
    <row r="34" spans="1:9">
      <c r="A34" s="2"/>
      <c r="B34" s="2"/>
      <c r="C34" s="5"/>
      <c r="D34" s="21"/>
      <c r="E34" s="21"/>
      <c r="F34" s="21"/>
      <c r="G34" s="5"/>
      <c r="H34" s="5"/>
      <c r="I34" s="2"/>
    </row>
    <row r="35" spans="1:9">
      <c r="A35" s="2"/>
      <c r="B35" s="2"/>
      <c r="C35" s="5"/>
      <c r="D35" s="5"/>
      <c r="E35" s="5"/>
      <c r="F35" s="5"/>
      <c r="G35" s="5"/>
      <c r="H35" s="5"/>
      <c r="I35" s="2"/>
    </row>
    <row r="36" spans="1:9" ht="16">
      <c r="A36" s="2"/>
      <c r="B36" s="2"/>
      <c r="C36" s="4" t="s">
        <v>45</v>
      </c>
      <c r="D36" s="5"/>
      <c r="E36" s="5"/>
      <c r="F36" s="5"/>
      <c r="G36" s="5"/>
      <c r="H36" s="5"/>
      <c r="I36" s="2"/>
    </row>
    <row r="37" spans="1:9">
      <c r="A37" s="2"/>
      <c r="B37" s="2"/>
      <c r="C37" s="8" t="s">
        <v>46</v>
      </c>
      <c r="D37" s="22">
        <v>43870748</v>
      </c>
      <c r="E37" s="5"/>
      <c r="F37" s="5"/>
      <c r="G37" s="5"/>
      <c r="H37" s="5"/>
      <c r="I37" s="2"/>
    </row>
    <row r="38" spans="1:9">
      <c r="A38" s="2"/>
      <c r="B38" s="2"/>
      <c r="C38" s="8" t="s">
        <v>47</v>
      </c>
      <c r="D38" s="23">
        <v>70.415000000000006</v>
      </c>
      <c r="E38" s="5"/>
      <c r="F38" s="5"/>
      <c r="G38" s="5"/>
      <c r="H38" s="5"/>
      <c r="I38" s="2"/>
    </row>
    <row r="39" spans="1:9">
      <c r="A39" s="2"/>
      <c r="B39" s="2"/>
      <c r="C39" s="2"/>
      <c r="D39" s="2"/>
      <c r="E39" s="2"/>
      <c r="F39" s="2"/>
      <c r="G39" s="2"/>
      <c r="H39" s="2"/>
      <c r="I39" s="2"/>
    </row>
  </sheetData>
  <mergeCells count="4">
    <mergeCell ref="A1:G1"/>
    <mergeCell ref="C5:G5"/>
    <mergeCell ref="C13:H13"/>
    <mergeCell ref="C24: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2020-06-29T19:53:31Z</dcterms:created>
  <dcterms:modified xsi:type="dcterms:W3CDTF">2020-11-06T01:29:42Z</dcterms:modified>
  <cp:category/>
</cp:coreProperties>
</file>