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mc:AlternateContent xmlns:mc="http://schemas.openxmlformats.org/markup-compatibility/2006">
    <mc:Choice Requires="x15">
      <x15ac:absPath xmlns:x15ac="http://schemas.microsoft.com/office/spreadsheetml/2010/11/ac" url="/Users/nicolezok/Downloads/Deworm the World costing models/"/>
    </mc:Choice>
  </mc:AlternateContent>
  <bookViews>
    <workbookView xWindow="0" yWindow="0" windowWidth="28800" windowHeight="18000"/>
  </bookViews>
  <sheets>
    <sheet name="Introduction" sheetId="2" r:id="rId1"/>
    <sheet name="Feb Costing Model" sheetId="10" r:id="rId2"/>
    <sheet name="Aug Costing Model"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2">#REF!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 localSheetId="2">#REF!</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 localSheetId="2">#REF!</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 localSheetId="2">'[13]DATA '!#REF!</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 localSheetId="2">'[13]DATA '!#REF!</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 localSheetId="2">#REF!</definedName>
    <definedName name="Prof1_4">#REF!</definedName>
    <definedName name="Prof5_14" localSheetId="2">#REF!</definedName>
    <definedName name="Prof5_14">#REF!</definedName>
    <definedName name="ProfCovRate">'[3]Price List'!$D$64</definedName>
    <definedName name="ProfDeWorm" localSheetId="2">#REF!</definedName>
    <definedName name="ProfDeWorm">#REF!</definedName>
    <definedName name="ProfDistrict" localSheetId="2">#REF!</definedName>
    <definedName name="ProfDistrict">#REF!</definedName>
    <definedName name="ProfDiv" localSheetId="2">#REF!</definedName>
    <definedName name="ProfDiv">#REF!</definedName>
    <definedName name="ProfEMIS" localSheetId="2">#REF!</definedName>
    <definedName name="ProfEMIS">#REF!</definedName>
    <definedName name="ProfTTSessions" localSheetId="2">#REF!</definedName>
    <definedName name="ProfTTSessions">#REF!</definedName>
    <definedName name="ProfZones" localSheetId="2">#REF!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2">#REF!</definedName>
    <definedName name="ToT_Ayan_income">#REF!</definedName>
    <definedName name="ToT_Deepak_income" localSheetId="2">#REF!</definedName>
    <definedName name="ToT_Deepak_income">#REF!</definedName>
    <definedName name="TrainingForms">[3]Assumptions!$E$21</definedName>
    <definedName name="TrainingPoster">'[3]Price List'!$D$10</definedName>
    <definedName name="TTKit">'[3]Price List'!$D$4</definedName>
    <definedName name="v2DelhiY2" localSheetId="2">#REF!</definedName>
    <definedName name="v2DelhiY2">#REF!</definedName>
    <definedName name="z" localSheetId="2">#REF!</definedName>
    <definedName name="z">#REF!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44" i="10" l="1"/>
  <c r="D43" i="10"/>
  <c r="E27" i="11"/>
  <c r="D28" i="11"/>
  <c r="E29" i="11"/>
  <c r="E30" i="11"/>
  <c r="E31" i="11"/>
  <c r="E32" i="11"/>
  <c r="E26" i="11"/>
  <c r="E27" i="10"/>
  <c r="D28" i="10"/>
  <c r="E29" i="10"/>
  <c r="E30" i="10"/>
  <c r="E31" i="10"/>
  <c r="E32" i="10"/>
  <c r="E26" i="10"/>
  <c r="F28" i="11"/>
  <c r="F31" i="11"/>
  <c r="F28" i="10"/>
  <c r="F32" i="11"/>
  <c r="F26" i="10"/>
  <c r="F31" i="10"/>
  <c r="F30" i="11"/>
  <c r="F32" i="10"/>
  <c r="F30" i="10"/>
  <c r="F29" i="11"/>
  <c r="F29" i="10"/>
  <c r="F27" i="11"/>
  <c r="F27" i="10"/>
  <c r="F26" i="11"/>
  <c r="F22" i="11"/>
  <c r="D7" i="11"/>
  <c r="D31" i="11"/>
  <c r="G20" i="11"/>
  <c r="D30" i="11"/>
  <c r="G30" i="11"/>
  <c r="G19" i="11"/>
  <c r="D32" i="11"/>
  <c r="G32" i="11"/>
  <c r="G21" i="11"/>
  <c r="E28" i="11"/>
  <c r="E33" i="11"/>
  <c r="F9" i="11"/>
  <c r="G9" i="11"/>
  <c r="E22" i="11"/>
  <c r="D9" i="11"/>
  <c r="E9" i="11"/>
  <c r="G17" i="11"/>
  <c r="D27" i="11"/>
  <c r="G27" i="11"/>
  <c r="G16" i="11"/>
  <c r="F22" i="10"/>
  <c r="D7" i="10"/>
  <c r="G31" i="11"/>
  <c r="D29" i="11"/>
  <c r="G29" i="11"/>
  <c r="G18" i="11"/>
  <c r="F33" i="10"/>
  <c r="F7" i="10"/>
  <c r="G28" i="11"/>
  <c r="E7" i="10"/>
  <c r="G7" i="10"/>
  <c r="E7" i="11"/>
  <c r="F33" i="11"/>
  <c r="F7" i="11"/>
  <c r="D26" i="10"/>
  <c r="G15" i="10"/>
  <c r="D22" i="10"/>
  <c r="D8" i="10"/>
  <c r="D32" i="10"/>
  <c r="G32" i="10"/>
  <c r="G21" i="10"/>
  <c r="D30" i="10"/>
  <c r="G30" i="10"/>
  <c r="G19" i="10"/>
  <c r="D27" i="10"/>
  <c r="G27" i="10"/>
  <c r="G16" i="10"/>
  <c r="G7" i="11"/>
  <c r="D26" i="11"/>
  <c r="D22" i="11"/>
  <c r="D8" i="11"/>
  <c r="G15" i="11"/>
  <c r="G22" i="11"/>
  <c r="D31" i="10"/>
  <c r="G31" i="10"/>
  <c r="G20" i="10"/>
  <c r="D29" i="10"/>
  <c r="G29" i="10"/>
  <c r="G18" i="10"/>
  <c r="E8" i="11"/>
  <c r="E10" i="11"/>
  <c r="E44" i="10"/>
  <c r="D10" i="11"/>
  <c r="E8" i="10"/>
  <c r="D33" i="11"/>
  <c r="F8" i="11"/>
  <c r="G26" i="11"/>
  <c r="D33" i="10"/>
  <c r="F8" i="10"/>
  <c r="G26" i="10"/>
  <c r="H15" i="11"/>
  <c r="H22" i="11"/>
  <c r="H21" i="11"/>
  <c r="H19" i="11"/>
  <c r="H18" i="11"/>
  <c r="H20" i="11"/>
  <c r="H17" i="11"/>
  <c r="H16" i="11"/>
  <c r="G8" i="11"/>
  <c r="G10" i="11"/>
  <c r="F10" i="11"/>
  <c r="G8" i="10"/>
  <c r="G33" i="11"/>
  <c r="E28" i="10"/>
  <c r="E22" i="10"/>
  <c r="D9" i="10"/>
  <c r="G17" i="10"/>
  <c r="H33" i="11"/>
  <c r="H32" i="11"/>
  <c r="H30" i="11"/>
  <c r="H28" i="11"/>
  <c r="H31" i="11"/>
  <c r="H27" i="11"/>
  <c r="H29" i="11"/>
  <c r="E9" i="10"/>
  <c r="E10" i="10"/>
  <c r="E43" i="10"/>
  <c r="D45" i="10"/>
  <c r="D10" i="10"/>
  <c r="G22" i="10"/>
  <c r="E33" i="10"/>
  <c r="F9" i="10"/>
  <c r="G28" i="10"/>
  <c r="H26" i="11"/>
  <c r="H22" i="10"/>
  <c r="H16" i="10"/>
  <c r="H21" i="10"/>
  <c r="H19" i="10"/>
  <c r="H20" i="10"/>
  <c r="H15" i="10"/>
  <c r="H18" i="10"/>
  <c r="H17" i="10"/>
  <c r="G33" i="10"/>
  <c r="G9" i="10"/>
  <c r="G10" i="10"/>
  <c r="F10" i="10"/>
  <c r="H33" i="10"/>
  <c r="H29" i="10"/>
  <c r="H30" i="10"/>
  <c r="H32" i="10"/>
  <c r="H27" i="10"/>
  <c r="H31" i="10"/>
  <c r="H26" i="10"/>
  <c r="H28" i="10"/>
</calcChain>
</file>

<file path=xl/sharedStrings.xml><?xml version="1.0" encoding="utf-8"?>
<sst xmlns="http://schemas.openxmlformats.org/spreadsheetml/2006/main" count="118" uniqueCount="54">
  <si>
    <t>Total</t>
  </si>
  <si>
    <t xml:space="preserve">Total </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</si>
  <si>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</si>
  <si>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</si>
  <si>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</si>
  <si>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</si>
  <si>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</si>
  <si>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</si>
  <si>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</si>
  <si>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Tripura 2017 Cost per Child Analysis</t>
  </si>
  <si>
    <t>Feb NDD: November 2017-April 2017</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</si>
  <si>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</si>
  <si>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</si>
  <si>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</si>
  <si>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</si>
  <si>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</si>
  <si>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</si>
  <si>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</si>
  <si>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</si>
  <si>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</si>
  <si>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Cost by Program Area (USD) </t>
  </si>
  <si>
    <t xml:space="preserve">Cost Category </t>
  </si>
  <si>
    <t>Percentage</t>
  </si>
  <si>
    <t>Cost by Program Area (local currency)</t>
  </si>
  <si>
    <t>II. Assumptions</t>
  </si>
  <si>
    <t>Approximate # children treated</t>
  </si>
  <si>
    <t>Exchange rate</t>
  </si>
  <si>
    <t>Aug NDD: May 2017-October 2017</t>
  </si>
  <si>
    <t>Costing Model Assumptions and Data Sources</t>
  </si>
  <si>
    <t>a. Which costs are reported in this model</t>
  </si>
  <si>
    <t>2. The expenditures include costs to Evidence Action (including all donor contributions) and the Government of Tripura and its affiliates.</t>
  </si>
  <si>
    <t xml:space="preserve">b. Sources of this model's data  </t>
  </si>
  <si>
    <t xml:space="preserve">c. Costs associated with prevalence surveys  </t>
  </si>
  <si>
    <t xml:space="preserve">d. Costs associated with drugs </t>
  </si>
  <si>
    <r>
      <t xml:space="preserve">1. This model includes </t>
    </r>
    <r>
      <rPr>
        <b/>
        <sz val="10"/>
        <color theme="1"/>
        <rFont val="Prensa Book"/>
        <family val="3"/>
      </rPr>
      <t>all contributing expenditures</t>
    </r>
    <r>
      <rPr>
        <sz val="10"/>
        <color theme="1"/>
        <rFont val="Prensa Book"/>
        <family val="3"/>
      </rPr>
      <t xml:space="preserve"> to the 2017 deworming rounds in Tripura, which included one treatment round occurring in February 2017 and another round in August 2017. The cost per child is calculated as the cost per child per-round rather than per-year.  </t>
    </r>
  </si>
  <si>
    <t xml:space="preserve">4. A 17% and a 18% indirect cost rate was applied to all of Evidence Action's global costs for 2016 and 2017, respectively. </t>
  </si>
  <si>
    <t>5. Service tax was calculated on all costs incurred by Evidence Action within India. A rate of 15% was applied to all costs incurred between November 2016-June 2017, and a rate of 18% was applied to all costs incurred between July 2017-October 2017.The rate has increased per government of India mandate.</t>
  </si>
  <si>
    <t>1. Expenditures from Evidence Action's financial statements were aggregated and categorized by program area</t>
  </si>
  <si>
    <r>
      <t>3. The "</t>
    </r>
    <r>
      <rPr>
        <b/>
        <sz val="10"/>
        <color theme="1"/>
        <rFont val="Prensa Book"/>
        <family val="3"/>
      </rPr>
      <t>Approximate # children treated</t>
    </r>
    <r>
      <rPr>
        <sz val="10"/>
        <color theme="1"/>
        <rFont val="Prensa Book"/>
        <family val="3"/>
      </rPr>
      <t>" (cell D37 in the model) is consistent with the Tripura government's reported treatment numbers.</t>
    </r>
  </si>
  <si>
    <t>e. Average cost per round</t>
  </si>
  <si>
    <t>Partners</t>
  </si>
  <si>
    <t xml:space="preserve">Partners </t>
  </si>
  <si>
    <t xml:space="preserve">Drug costs are included in this model as an imputed cost.  Deworming tablets were donated through the WHO donation program. The value of drugs in the model is calculated  based on the number of drugs disseminated under the program and the local market value of Albendazole. This is a conservative approach, as this assumes that the value of unused drugs remain a cost to the program, when in reality there are many cases where unused drugs are repurposed.  </t>
  </si>
  <si>
    <t># of Children Dewormed</t>
  </si>
  <si>
    <t>Feb Round</t>
  </si>
  <si>
    <t xml:space="preserve">Aug Round </t>
  </si>
  <si>
    <t xml:space="preserve">Weighted average cost per child (Feb &amp; Aug) </t>
  </si>
  <si>
    <t>Weighted Average Tripura</t>
  </si>
  <si>
    <r>
      <t xml:space="preserve">4. The </t>
    </r>
    <r>
      <rPr>
        <b/>
        <sz val="10"/>
        <color theme="1"/>
        <rFont val="Prensa Book"/>
        <family val="3"/>
      </rPr>
      <t>exchange rate</t>
    </r>
    <r>
      <rPr>
        <sz val="10"/>
        <color theme="1"/>
        <rFont val="Prensa Book"/>
        <family val="3"/>
      </rPr>
      <t xml:space="preserve"> for cost conversions (</t>
    </r>
    <r>
      <rPr>
        <sz val="10"/>
        <rFont val="Prensa Book"/>
        <family val="3"/>
      </rPr>
      <t>66 rupees</t>
    </r>
    <r>
      <rPr>
        <sz val="10"/>
        <color theme="1"/>
        <rFont val="Prensa Book"/>
        <family val="3"/>
      </rPr>
      <t>; cell D38 in the model) is the average exchange rate over the time period of costs included in the model (November 2016-October 2017).</t>
    </r>
  </si>
  <si>
    <t>1. Prevalence surveys are essential to informing treatment strategy, frequency, and the measurement of impact. For the Tripura program, a total of 2 prevalence surveys for STH are expected, across an expected 5 years of treatment (or 10 rounds of treatment). The total costs of implementing these surveys, including Evidence Action's costs and all technical partner costs, are amortized across the 5 year duration.</t>
  </si>
  <si>
    <r>
      <t xml:space="preserve">3. The February 2017 deworming round took place between </t>
    </r>
    <r>
      <rPr>
        <b/>
        <sz val="10"/>
        <color theme="1"/>
        <rFont val="Prensa Book"/>
        <family val="3"/>
      </rPr>
      <t>November 2016-April 2017</t>
    </r>
    <r>
      <rPr>
        <sz val="10"/>
        <color theme="1"/>
        <rFont val="Prensa Book"/>
        <family val="3"/>
      </rPr>
      <t xml:space="preserve">, and the August treatment round took place between </t>
    </r>
    <r>
      <rPr>
        <b/>
        <sz val="10"/>
        <color theme="1"/>
        <rFont val="Prensa Book"/>
        <family val="3"/>
      </rPr>
      <t>May 2017 - October 2017</t>
    </r>
    <r>
      <rPr>
        <sz val="10"/>
        <color theme="1"/>
        <rFont val="Prensa Book"/>
        <family val="3"/>
      </rPr>
      <t>, so all costs included in the model fall within this range.</t>
    </r>
  </si>
  <si>
    <t>6. Evidence Action's personnel costs are accounted for under the Program Management even though they are applicable across program areas. This is due to the way these costs are captured by Evidence Action's accounting system.</t>
  </si>
  <si>
    <r>
      <t xml:space="preserve">Deworming takes place biannually in Tripura. As mentioned in a.1 above, the model provides a cost per child per round. Cost per child can differ between rounds for a number of reasons, including changes in number of children treated, and cost differentials between rounds. The weighted average cost per child in Tripura across both rounds in 2017 is </t>
    </r>
    <r>
      <rPr>
        <sz val="10"/>
        <rFont val="Prensa Book"/>
        <family val="3"/>
      </rPr>
      <t>$0.29</t>
    </r>
    <r>
      <rPr>
        <sz val="10"/>
        <color rgb="FFFF0000"/>
        <rFont val="Prensa Book"/>
        <family val="3"/>
      </rPr>
      <t>.</t>
    </r>
  </si>
  <si>
    <t>2. Government and partner expenditures were aggregated by program area within a separate data sheet and fed into the cost per child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</si>
</sst>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_(* #,##0.00_);_(* \(#,##0.00\);_(* &quot;-&quot;??_);_(@_)"/>
    <numFmt numFmtId="166" formatCode="_(&quot;$&quot;* #,##0_);_(&quot;$&quot;* \(#,##0\);_(&quot;$&quot;* &quot;-&quot;??_);_(@_)"/>
    <numFmt numFmtId="167" formatCode="_ * #,##0.00_ ;_ * \-#,##0.00_ ;_ * &quot;-&quot;??_ ;_ @_ "/>
    <numFmt numFmtId="168" formatCode="[$INR]\ #,##0"/>
    <numFmt numFmtId="169" formatCode="[$INR]\ #,##0.00"/>
    <numFmt numFmtId="170" formatCode="_(* #,##0_);_(* \(#,##0\);_(* &quot;-&quot;??_);_(@_)"/>
    <numFmt numFmtId="171" formatCode="_(&quot;$&quot;* #,##0.0000_);_(&quot;$&quot;* \(#,##0.0000\);_(&quot;$&quot;* &quot;-&quot;??_);_(@_)"/>
  </numFmts>
  <fonts count="19" x14ac:knownFonts="1">
    <font>
      <sz val="11"/>
      <color theme="1"/>
      <name val="Calibri"/>
      <family val="2"/>
      <scheme val="minor"/>
    </font>
    <font>
      <sz val="11"/>
      <color theme="1"/>
      <name val="Calibri"/>
      <family val="2"/>
      <scheme val="minor"/>
    </font>
    <font>
      <sz val="8"/>
      <color theme="1"/>
      <name val="Tahoma"/>
      <family val="2"/>
    </font>
    <font>
      <b/>
      <sz val="14"/>
      <color theme="0"/>
      <name val="Tahoma"/>
      <family val="2"/>
    </font>
    <font>
      <sz val="10"/>
      <color rgb="FF000000"/>
      <name val="Arial"/>
      <family val="2"/>
    </font>
    <font>
      <u/>
      <sz val="10"/>
      <color theme="10"/>
      <name val="Arial"/>
      <family val="2"/>
    </font>
    <font>
      <b/>
      <sz val="10"/>
      <color theme="1"/>
      <name val="Prensa Book"/>
      <family val="3"/>
    </font>
    <font>
      <sz val="10"/>
      <color theme="1"/>
      <name val="Prensa Book"/>
      <family val="3"/>
    </font>
    <font>
      <sz val="11"/>
      <color indexed="8"/>
      <name val="Calibri"/>
      <family val="2"/>
      <scheme val="minor"/>
    </font>
    <font>
      <sz val="12"/>
      <color theme="1"/>
      <name val="Tahoma"/>
      <family val="2"/>
    </font>
    <font>
      <sz val="10"/>
      <color theme="1"/>
      <name val="Tahoma"/>
      <family val="2"/>
    </font>
    <font>
      <b/>
      <sz val="8"/>
      <color theme="1"/>
      <name val="Tahoma"/>
      <family val="2"/>
    </font>
    <font>
      <sz val="12"/>
      <color indexed="8"/>
      <name val="Tahoma"/>
      <family val="2"/>
    </font>
    <font>
      <sz val="11"/>
      <color theme="1"/>
      <name val="TSTAR Mono Round"/>
      <family val="3"/>
    </font>
    <font>
      <u/>
      <sz val="10"/>
      <color theme="1"/>
      <name val="Prensa Book"/>
      <family val="3"/>
    </font>
    <font>
      <sz val="10"/>
      <name val="Prensa Book"/>
      <family val="3"/>
    </font>
    <font>
      <sz val="10"/>
      <color indexed="8"/>
      <name val="Prensa Book"/>
      <family val="3"/>
    </font>
    <font>
      <sz val="10"/>
      <color rgb="FFFF0000"/>
      <name val="Prensa Book"/>
      <family val="3"/>
    </font>
    <font>
      <sz val="8"/>
      <color indexed="8"/>
      <name val="Tahoma"/>
      <family val="2"/>
    </font>
  </fonts>
  <fills count="4">
    <fill>
      <patternFill patternType="none"/>
    </fill>
    <fill>
      <patternFill patternType="gray125"/>
    </fill>
    <fill>
      <patternFill patternType="solid">
        <fgColor theme="9" tint="-0.249977111117893"/>
        <bgColor indexed="64"/>
      </patternFill>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4" fillId="0" borderId="0"/>
    <xf numFmtId="167" fontId="4"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5" fillId="0" borderId="0" applyNumberFormat="0" applyFill="0" applyBorder="0" applyAlignment="0" applyProtection="0">
      <alignment vertical="top"/>
      <protection locked="0"/>
    </xf>
    <xf numFmtId="164" fontId="2"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cellStyleXfs>
  <cellXfs count="44">
    <xf numFmtId="0" fontId="0" fillId="0" borderId="0" xfId="0"/>
    <xf numFmtId="0" fontId="3" fillId="2" borderId="0" xfId="4" applyFont="1" applyFill="1" applyAlignment="1">
      <alignment vertical="center"/>
    </xf>
    <xf numFmtId="0" fontId="9" fillId="3" borderId="0" xfId="4" applyFont="1" applyFill="1"/>
    <xf numFmtId="0" fontId="2" fillId="3" borderId="0" xfId="4" applyFont="1" applyFill="1"/>
    <xf numFmtId="0" fontId="11" fillId="3" borderId="2" xfId="4" applyFont="1" applyFill="1" applyBorder="1"/>
    <xf numFmtId="0" fontId="11" fillId="3" borderId="2" xfId="4" applyFont="1" applyFill="1" applyBorder="1" applyAlignment="1">
      <alignment wrapText="1"/>
    </xf>
    <xf numFmtId="0" fontId="2" fillId="3" borderId="2" xfId="4" applyFont="1" applyFill="1" applyBorder="1"/>
    <xf numFmtId="166" fontId="2" fillId="3" borderId="2" xfId="10" applyNumberFormat="1" applyFont="1" applyFill="1" applyBorder="1"/>
    <xf numFmtId="164" fontId="2" fillId="3" borderId="2" xfId="10" applyFont="1" applyFill="1" applyBorder="1"/>
    <xf numFmtId="168" fontId="2" fillId="3" borderId="2" xfId="4" applyNumberFormat="1" applyFont="1" applyFill="1" applyBorder="1"/>
    <xf numFmtId="169" fontId="2" fillId="3" borderId="2" xfId="4" applyNumberFormat="1" applyFont="1" applyFill="1" applyBorder="1"/>
    <xf numFmtId="166" fontId="2" fillId="3" borderId="2" xfId="4" applyNumberFormat="1" applyFont="1" applyFill="1" applyBorder="1"/>
    <xf numFmtId="165" fontId="2" fillId="3" borderId="2" xfId="2" applyNumberFormat="1" applyFont="1" applyFill="1" applyBorder="1"/>
    <xf numFmtId="166" fontId="2" fillId="3" borderId="0" xfId="4" applyNumberFormat="1" applyFont="1" applyFill="1" applyBorder="1"/>
    <xf numFmtId="0" fontId="11" fillId="3" borderId="0" xfId="4" applyFont="1" applyFill="1"/>
    <xf numFmtId="0" fontId="2" fillId="3" borderId="0" xfId="4" applyFill="1"/>
    <xf numFmtId="9" fontId="2" fillId="3" borderId="2" xfId="13" applyFont="1" applyFill="1" applyBorder="1"/>
    <xf numFmtId="0" fontId="2" fillId="3" borderId="0" xfId="4" applyFont="1" applyFill="1" applyBorder="1"/>
    <xf numFmtId="9" fontId="2" fillId="3" borderId="2" xfId="7" applyFont="1" applyFill="1" applyBorder="1"/>
    <xf numFmtId="170" fontId="2" fillId="3" borderId="2" xfId="2" applyNumberFormat="1" applyFont="1" applyFill="1" applyBorder="1"/>
    <xf numFmtId="0" fontId="9" fillId="3" borderId="0" xfId="0" applyFont="1" applyFill="1"/>
    <xf numFmtId="0" fontId="0" fillId="3" borderId="0" xfId="0" applyFill="1"/>
    <xf numFmtId="9" fontId="0" fillId="3" borderId="0" xfId="7" applyFont="1" applyFill="1"/>
    <xf numFmtId="0" fontId="13" fillId="0" borderId="0" xfId="0" applyFont="1"/>
    <xf numFmtId="0" fontId="14" fillId="0" borderId="0" xfId="5" applyFont="1" applyAlignment="1">
      <alignment horizontal="left" indent="1"/>
    </xf>
    <xf numFmtId="0" fontId="7" fillId="0" borderId="0" xfId="0" applyFont="1" applyAlignment="1">
      <alignment horizontal="left" wrapText="1" indent="2"/>
    </xf>
    <xf numFmtId="0" fontId="15" fillId="0" borderId="0" xfId="0" applyFont="1" applyAlignment="1">
      <alignment horizontal="left" wrapText="1" indent="2"/>
    </xf>
    <xf numFmtId="0" fontId="14" fillId="0" borderId="0" xfId="0" applyFont="1" applyAlignment="1">
      <alignment horizontal="left" indent="1"/>
    </xf>
    <xf numFmtId="0" fontId="16" fillId="0" borderId="0" xfId="0" applyFont="1" applyAlignment="1">
      <alignment horizontal="left" wrapText="1" indent="2"/>
    </xf>
    <xf numFmtId="166" fontId="2" fillId="0" borderId="2" xfId="10" applyNumberFormat="1" applyFont="1" applyFill="1" applyBorder="1"/>
    <xf numFmtId="171" fontId="0" fillId="3" borderId="0" xfId="1" applyNumberFormat="1" applyFont="1" applyFill="1"/>
    <xf numFmtId="166" fontId="0" fillId="3" borderId="0" xfId="1" applyNumberFormat="1" applyFont="1" applyFill="1"/>
    <xf numFmtId="0" fontId="0" fillId="3" borderId="2" xfId="0" applyFill="1" applyBorder="1"/>
    <xf numFmtId="0" fontId="18" fillId="3" borderId="2" xfId="0" applyFont="1" applyFill="1" applyBorder="1" applyAlignment="1">
      <alignment wrapText="1"/>
    </xf>
    <xf numFmtId="0" fontId="18" fillId="3" borderId="2" xfId="0" applyFont="1" applyFill="1" applyBorder="1"/>
    <xf numFmtId="170" fontId="18" fillId="3" borderId="2" xfId="0" applyNumberFormat="1" applyFont="1" applyFill="1" applyBorder="1"/>
    <xf numFmtId="164" fontId="18" fillId="3" borderId="2" xfId="0" applyNumberFormat="1" applyFont="1" applyFill="1" applyBorder="1"/>
    <xf numFmtId="1" fontId="2" fillId="3" borderId="2" xfId="4" applyNumberFormat="1" applyFont="1" applyFill="1" applyBorder="1"/>
    <xf numFmtId="164" fontId="18" fillId="3" borderId="3" xfId="1" applyNumberFormat="1" applyFont="1" applyFill="1" applyBorder="1" applyAlignment="1">
      <alignment horizontal="center"/>
    </xf>
    <xf numFmtId="164" fontId="18" fillId="3" borderId="4" xfId="1" applyNumberFormat="1" applyFont="1" applyFill="1" applyBorder="1" applyAlignment="1">
      <alignment horizontal="center"/>
    </xf>
    <xf numFmtId="0" fontId="3" fillId="2" borderId="0" xfId="4" applyFont="1" applyFill="1" applyAlignment="1">
      <alignment horizontal="left" vertical="center"/>
    </xf>
    <xf numFmtId="0" fontId="10" fillId="3" borderId="1" xfId="4" applyFont="1" applyFill="1" applyBorder="1" applyAlignment="1">
      <alignment horizontal="center"/>
    </xf>
    <xf numFmtId="0" fontId="10" fillId="3" borderId="0" xfId="4" applyFont="1" applyFill="1" applyAlignment="1">
      <alignment horizontal="center"/>
    </xf>
    <xf numFmtId="0" fontId="12" fillId="3" borderId="0" xfId="0" applyFont="1" applyFill="1" applyAlignment="1">
      <alignment horizontal="left"/>
    </xf>
  </cellXfs>
  <cellStyles count="15">
    <cellStyle name="Comma 2" xfId="2"/>
    <cellStyle name="Comma 3" xfId="6"/>
    <cellStyle name="Comma 4" xfId="8"/>
    <cellStyle name="Currency" xfId="1" builtinId="4"/>
    <cellStyle name="Currency 2" xfId="3"/>
    <cellStyle name="Currency 2 2" xfId="10"/>
    <cellStyle name="Currency 3" xfId="12"/>
    <cellStyle name="Currency 4" xfId="14"/>
    <cellStyle name="Hyperlink 2" xfId="9"/>
    <cellStyle name="Normal" xfId="0" builtinId="0"/>
    <cellStyle name="Normal 2" xfId="4"/>
    <cellStyle name="Normal 3" xfId="5"/>
    <cellStyle name="Normal 4" xfId="11"/>
    <cellStyle name="Percent" xfId="7" builtinId="5"/>
    <cellStyle name="Percent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20" Type="http://schemas.openxmlformats.org/officeDocument/2006/relationships/externalLink" Target="externalLinks/externalLink17.xml"/><Relationship Id="rId21" Type="http://schemas.openxmlformats.org/officeDocument/2006/relationships/externalLink" Target="externalLinks/externalLink18.xml"/><Relationship Id="rId22" Type="http://schemas.openxmlformats.org/officeDocument/2006/relationships/externalLink" Target="externalLinks/externalLink19.xml"/><Relationship Id="rId23" Type="http://schemas.openxmlformats.org/officeDocument/2006/relationships/externalLink" Target="externalLinks/externalLink20.xml"/><Relationship Id="rId24" Type="http://schemas.openxmlformats.org/officeDocument/2006/relationships/externalLink" Target="externalLinks/externalLink21.xml"/><Relationship Id="rId25" Type="http://schemas.openxmlformats.org/officeDocument/2006/relationships/externalLink" Target="externalLinks/externalLink22.xml"/><Relationship Id="rId26" Type="http://schemas.openxmlformats.org/officeDocument/2006/relationships/externalLink" Target="externalLinks/externalLink23.xml"/><Relationship Id="rId27" Type="http://schemas.openxmlformats.org/officeDocument/2006/relationships/externalLink" Target="externalLinks/externalLink24.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externalLink" Target="externalLinks/externalLink7.xml"/><Relationship Id="rId11" Type="http://schemas.openxmlformats.org/officeDocument/2006/relationships/externalLink" Target="externalLinks/externalLink8.xml"/><Relationship Id="rId12" Type="http://schemas.openxmlformats.org/officeDocument/2006/relationships/externalLink" Target="externalLinks/externalLink9.xml"/><Relationship Id="rId13" Type="http://schemas.openxmlformats.org/officeDocument/2006/relationships/externalLink" Target="externalLinks/externalLink10.xml"/><Relationship Id="rId14" Type="http://schemas.openxmlformats.org/officeDocument/2006/relationships/externalLink" Target="externalLinks/externalLink11.xml"/><Relationship Id="rId15" Type="http://schemas.openxmlformats.org/officeDocument/2006/relationships/externalLink" Target="externalLinks/externalLink12.xml"/><Relationship Id="rId16" Type="http://schemas.openxmlformats.org/officeDocument/2006/relationships/externalLink" Target="externalLinks/externalLink13.xml"/><Relationship Id="rId17" Type="http://schemas.openxmlformats.org/officeDocument/2006/relationships/externalLink" Target="externalLinks/externalLink14.xml"/><Relationship Id="rId18" Type="http://schemas.openxmlformats.org/officeDocument/2006/relationships/externalLink" Target="externalLinks/externalLink15.xml"/><Relationship Id="rId19" Type="http://schemas.openxmlformats.org/officeDocument/2006/relationships/externalLink" Target="externalLinks/externalLink1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heetViews>
  <sheetFormatPr baseColWidth="10" defaultColWidth="8.83203125" defaultRowHeight="15" x14ac:dyDescent="0.2"/>
  <cols>
    <col min="1" max="1" width="107.1640625" customWidth="1"/>
  </cols>
  <sheetData>
    <row r="1" spans="1:1" ht="18" x14ac:dyDescent="0.2">
      <c r="A1" s="1" t="s">
        <v>9</v>
      </c>
    </row>
    <row r="3" spans="1:1" x14ac:dyDescent="0.2">
      <c r="A3" s="23" t="s">
        <v>28</v>
      </c>
    </row>
    <row r="4" spans="1:1" ht="23" customHeight="1" x14ac:dyDescent="0.2">
      <c r="A4" s="24" t="s">
        <v>29</v>
      </c>
    </row>
    <row r="5" spans="1:1" ht="27" x14ac:dyDescent="0.2">
      <c r="A5" s="25" t="s">
        <v>34</v>
      </c>
    </row>
    <row r="6" spans="1:1" x14ac:dyDescent="0.2">
      <c r="A6" s="26" t="s">
        <v>30</v>
      </c>
    </row>
    <row r="7" spans="1:1" ht="27" x14ac:dyDescent="0.2">
      <c r="A7" s="25" t="s">
        <v>50</v>
      </c>
    </row>
    <row r="8" spans="1:1" x14ac:dyDescent="0.2">
      <c r="A8" s="28" t="s">
        <v>35</v>
      </c>
    </row>
    <row r="9" spans="1:1" ht="40" x14ac:dyDescent="0.2">
      <c r="A9" s="28" t="s">
        <v>36</v>
      </c>
    </row>
    <row r="10" spans="1:1" ht="27" x14ac:dyDescent="0.2">
      <c r="A10" s="25" t="s">
        <v>51</v>
      </c>
    </row>
    <row r="11" spans="1:1" x14ac:dyDescent="0.2">
      <c r="A11" s="27" t="s">
        <v>31</v>
      </c>
    </row>
    <row r="12" spans="1:1" x14ac:dyDescent="0.2">
      <c r="A12" s="28" t="s">
        <v>37</v>
      </c>
    </row>
    <row r="13" spans="1:1" x14ac:dyDescent="0.2">
      <c r="A13" s="28" t="s">
        <v>53</v>
      </c>
    </row>
    <row r="14" spans="1:1" x14ac:dyDescent="0.2">
      <c r="A14" s="25" t="s">
        <v>38</v>
      </c>
    </row>
    <row r="15" spans="1:1" ht="27" x14ac:dyDescent="0.2">
      <c r="A15" s="25" t="s">
        <v>48</v>
      </c>
    </row>
    <row r="16" spans="1:1" x14ac:dyDescent="0.2">
      <c r="A16" s="27" t="s">
        <v>32</v>
      </c>
    </row>
    <row r="17" spans="1:1" ht="40" x14ac:dyDescent="0.2">
      <c r="A17" s="25" t="s">
        <v>49</v>
      </c>
    </row>
    <row r="18" spans="1:1" x14ac:dyDescent="0.2">
      <c r="A18" s="27" t="s">
        <v>33</v>
      </c>
    </row>
    <row r="19" spans="1:1" ht="53" x14ac:dyDescent="0.2">
      <c r="A19" s="26" t="s">
        <v>42</v>
      </c>
    </row>
    <row r="20" spans="1:1" x14ac:dyDescent="0.2">
      <c r="A20" s="27" t="s">
        <v>39</v>
      </c>
    </row>
    <row r="21" spans="1:1" ht="40" x14ac:dyDescent="0.2">
      <c r="A21" s="25"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7"/>
  <sheetViews>
    <sheetView workbookViewId="0">
      <selection sqref="A1:G1"/>
    </sheetView>
  </sheetViews>
  <sheetFormatPr baseColWidth="10" defaultColWidth="8.83203125" defaultRowHeight="15" x14ac:dyDescent="0.2"/>
  <cols>
    <col min="3" max="3" width="32.1640625" customWidth="1"/>
    <col min="4" max="4" width="14.6640625" customWidth="1"/>
    <col min="5" max="5" width="13.83203125" customWidth="1"/>
    <col min="6" max="6" width="13.6640625" customWidth="1"/>
    <col min="7" max="8" width="12.33203125" customWidth="1"/>
    <col min="11" max="11" width="14.6640625" bestFit="1" customWidth="1"/>
  </cols>
  <sheetData>
    <row r="1" spans="1:49" ht="18" x14ac:dyDescent="0.2">
      <c r="A1" s="40" t="s">
        <v>9</v>
      </c>
      <c r="B1" s="40"/>
      <c r="C1" s="40"/>
      <c r="D1" s="40"/>
      <c r="E1" s="40"/>
      <c r="F1" s="40"/>
      <c r="G1" s="40"/>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row>
    <row r="2" spans="1:49" s="21" customFormat="1" ht="16" x14ac:dyDescent="0.2">
      <c r="A2" s="20" t="s">
        <v>10</v>
      </c>
    </row>
    <row r="3" spans="1:49" s="21" customFormat="1" x14ac:dyDescent="0.2"/>
    <row r="4" spans="1:49" s="21" customFormat="1" ht="16" x14ac:dyDescent="0.2">
      <c r="C4" s="2" t="s">
        <v>11</v>
      </c>
      <c r="D4" s="3"/>
      <c r="E4" s="3"/>
      <c r="F4" s="3"/>
      <c r="G4" s="3"/>
      <c r="H4" s="3"/>
    </row>
    <row r="5" spans="1:49" s="21" customFormat="1" x14ac:dyDescent="0.2">
      <c r="C5" s="41" t="s">
        <v>12</v>
      </c>
      <c r="D5" s="41"/>
      <c r="E5" s="41"/>
      <c r="F5" s="41"/>
      <c r="G5" s="41"/>
      <c r="H5" s="3"/>
    </row>
    <row r="6" spans="1:49" s="21" customFormat="1" ht="23" x14ac:dyDescent="0.2">
      <c r="C6" s="4" t="s">
        <v>13</v>
      </c>
      <c r="D6" s="4" t="s">
        <v>14</v>
      </c>
      <c r="E6" s="5" t="s">
        <v>15</v>
      </c>
      <c r="F6" s="5" t="s">
        <v>16</v>
      </c>
      <c r="G6" s="5" t="s">
        <v>17</v>
      </c>
      <c r="H6" s="3"/>
    </row>
    <row r="7" spans="1:49" s="21" customFormat="1" x14ac:dyDescent="0.2">
      <c r="C7" s="6" t="s">
        <v>18</v>
      </c>
      <c r="D7" s="7">
        <f>F22</f>
        <v>123179.47815671601</v>
      </c>
      <c r="E7" s="8">
        <f>D7/$D$37</f>
        <v>0.1174570863660485</v>
      </c>
      <c r="F7" s="9">
        <f>F33</f>
        <v>8086912.5830265153</v>
      </c>
      <c r="G7" s="10">
        <f>F7/$D$37</f>
        <v>7.7112292072771789</v>
      </c>
      <c r="H7" s="3"/>
    </row>
    <row r="8" spans="1:49" s="21" customFormat="1" x14ac:dyDescent="0.2">
      <c r="C8" s="6" t="s">
        <v>19</v>
      </c>
      <c r="D8" s="7">
        <f>D22</f>
        <v>131305.25757575757</v>
      </c>
      <c r="E8" s="8">
        <f t="shared" ref="E8:E9" si="0">D8/$D$37</f>
        <v>0.12520537682234953</v>
      </c>
      <c r="F8" s="9">
        <f>D33</f>
        <v>8620381.8655245453</v>
      </c>
      <c r="G8" s="10">
        <f t="shared" ref="G8:G9" si="1">F8/$D$37</f>
        <v>8.2199157882374063</v>
      </c>
      <c r="H8" s="3"/>
    </row>
    <row r="9" spans="1:49" s="21" customFormat="1" x14ac:dyDescent="0.2">
      <c r="C9" s="6" t="s">
        <v>40</v>
      </c>
      <c r="D9" s="7">
        <f>E22</f>
        <v>44631.757575757576</v>
      </c>
      <c r="E9" s="8">
        <f t="shared" si="0"/>
        <v>4.2558356981953767E-2</v>
      </c>
      <c r="F9" s="9">
        <f>E33</f>
        <v>2930140.0472145453</v>
      </c>
      <c r="G9" s="10">
        <f t="shared" si="1"/>
        <v>2.7940182710664585</v>
      </c>
      <c r="H9" s="3"/>
    </row>
    <row r="10" spans="1:49" s="21" customFormat="1" x14ac:dyDescent="0.2">
      <c r="C10" s="6" t="s">
        <v>1</v>
      </c>
      <c r="D10" s="11">
        <f>SUM(D7:D9)</f>
        <v>299116.49330823118</v>
      </c>
      <c r="E10" s="8">
        <f>SUM(E7:E9)</f>
        <v>0.28522082017035177</v>
      </c>
      <c r="F10" s="9">
        <f>SUM(F7:F9)</f>
        <v>19637434.495765604</v>
      </c>
      <c r="G10" s="10">
        <f>SUM(G7:G9)</f>
        <v>18.725163266581045</v>
      </c>
      <c r="H10" s="13"/>
    </row>
    <row r="11" spans="1:49" s="21" customFormat="1" x14ac:dyDescent="0.2">
      <c r="C11" s="3"/>
      <c r="D11" s="3"/>
      <c r="E11" s="3"/>
      <c r="F11" s="3"/>
      <c r="G11" s="3"/>
      <c r="H11" s="3"/>
    </row>
    <row r="12" spans="1:49" s="21" customFormat="1" x14ac:dyDescent="0.2">
      <c r="C12" s="3"/>
      <c r="D12" s="3"/>
      <c r="E12" s="3"/>
      <c r="F12" s="3"/>
      <c r="G12" s="3"/>
      <c r="H12" s="3"/>
    </row>
    <row r="13" spans="1:49" s="21" customFormat="1" x14ac:dyDescent="0.2">
      <c r="C13" s="42" t="s">
        <v>20</v>
      </c>
      <c r="D13" s="42"/>
      <c r="E13" s="42"/>
      <c r="F13" s="42"/>
      <c r="G13" s="42"/>
      <c r="H13" s="42"/>
    </row>
    <row r="14" spans="1:49" s="21" customFormat="1" x14ac:dyDescent="0.2">
      <c r="C14" s="14" t="s">
        <v>21</v>
      </c>
      <c r="D14" s="14" t="s">
        <v>19</v>
      </c>
      <c r="E14" s="14" t="s">
        <v>40</v>
      </c>
      <c r="F14" s="14" t="s">
        <v>18</v>
      </c>
      <c r="G14" s="14" t="s">
        <v>0</v>
      </c>
      <c r="H14" s="14" t="s">
        <v>22</v>
      </c>
      <c r="I14" s="15"/>
    </row>
    <row r="15" spans="1:49" s="21" customFormat="1" x14ac:dyDescent="0.2">
      <c r="C15" s="6" t="s">
        <v>2</v>
      </c>
      <c r="D15" s="7">
        <v>909.09090909090912</v>
      </c>
      <c r="E15" s="7">
        <v>0</v>
      </c>
      <c r="F15" s="29">
        <v>3433.1624390531988</v>
      </c>
      <c r="G15" s="7">
        <f t="shared" ref="G15:G21" si="2">SUM(D15:F15)</f>
        <v>4342.2533481441078</v>
      </c>
      <c r="H15" s="16">
        <f t="shared" ref="H15:H22" si="3">G15/$G$22</f>
        <v>1.4516930511315996E-2</v>
      </c>
      <c r="I15" s="15"/>
      <c r="K15" s="30"/>
    </row>
    <row r="16" spans="1:49" s="21" customFormat="1" x14ac:dyDescent="0.2">
      <c r="C16" s="6" t="s">
        <v>3</v>
      </c>
      <c r="D16" s="7">
        <v>0</v>
      </c>
      <c r="E16" s="7">
        <v>0</v>
      </c>
      <c r="F16" s="29">
        <v>18389.311958828923</v>
      </c>
      <c r="G16" s="7">
        <f t="shared" si="2"/>
        <v>18389.311958828923</v>
      </c>
      <c r="H16" s="16">
        <f t="shared" si="3"/>
        <v>6.1478762857383636E-2</v>
      </c>
      <c r="I16" s="15"/>
      <c r="K16" s="30"/>
    </row>
    <row r="17" spans="3:11" s="21" customFormat="1" x14ac:dyDescent="0.2">
      <c r="C17" s="6" t="s">
        <v>4</v>
      </c>
      <c r="D17" s="29">
        <v>0</v>
      </c>
      <c r="E17" s="29">
        <v>44631.757575757576</v>
      </c>
      <c r="F17" s="29">
        <v>2631.9728004686258</v>
      </c>
      <c r="G17" s="7">
        <f t="shared" si="2"/>
        <v>47263.730376226202</v>
      </c>
      <c r="H17" s="16">
        <f t="shared" si="3"/>
        <v>0.15801111417658353</v>
      </c>
      <c r="I17" s="15"/>
      <c r="K17" s="30"/>
    </row>
    <row r="18" spans="3:11" s="21" customFormat="1" x14ac:dyDescent="0.2">
      <c r="C18" s="6" t="s">
        <v>5</v>
      </c>
      <c r="D18" s="7">
        <v>51122.060606060608</v>
      </c>
      <c r="E18" s="7">
        <v>0</v>
      </c>
      <c r="F18" s="29">
        <v>4099.7668875224999</v>
      </c>
      <c r="G18" s="7">
        <f t="shared" si="2"/>
        <v>55221.827493583107</v>
      </c>
      <c r="H18" s="16">
        <f t="shared" si="3"/>
        <v>0.18461645789849027</v>
      </c>
      <c r="I18" s="15"/>
      <c r="K18" s="30"/>
    </row>
    <row r="19" spans="3:11" s="21" customFormat="1" x14ac:dyDescent="0.2">
      <c r="C19" s="6" t="s">
        <v>6</v>
      </c>
      <c r="D19" s="7">
        <v>71884.439393939392</v>
      </c>
      <c r="E19" s="7">
        <v>0</v>
      </c>
      <c r="F19" s="29">
        <v>2748.3626715675332</v>
      </c>
      <c r="G19" s="7">
        <f t="shared" si="2"/>
        <v>74632.802065506927</v>
      </c>
      <c r="H19" s="16">
        <f t="shared" si="3"/>
        <v>0.24951082182084794</v>
      </c>
      <c r="I19" s="15"/>
      <c r="K19" s="30"/>
    </row>
    <row r="20" spans="3:11" s="21" customFormat="1" x14ac:dyDescent="0.2">
      <c r="C20" s="6" t="s">
        <v>7</v>
      </c>
      <c r="D20" s="7">
        <v>7389.666666666667</v>
      </c>
      <c r="E20" s="7">
        <v>0</v>
      </c>
      <c r="F20" s="29">
        <v>31711.601843594042</v>
      </c>
      <c r="G20" s="7">
        <f t="shared" si="2"/>
        <v>39101.268510260707</v>
      </c>
      <c r="H20" s="16">
        <f t="shared" si="3"/>
        <v>0.13072254250442802</v>
      </c>
      <c r="I20" s="15"/>
      <c r="K20" s="30"/>
    </row>
    <row r="21" spans="3:11" s="21" customFormat="1" x14ac:dyDescent="0.2">
      <c r="C21" s="6" t="s">
        <v>8</v>
      </c>
      <c r="D21" s="7">
        <v>0</v>
      </c>
      <c r="E21" s="7">
        <v>0</v>
      </c>
      <c r="F21" s="29">
        <v>60165.299555681187</v>
      </c>
      <c r="G21" s="7">
        <f t="shared" si="2"/>
        <v>60165.299555681187</v>
      </c>
      <c r="H21" s="16">
        <f t="shared" si="3"/>
        <v>0.20114337023095055</v>
      </c>
      <c r="I21" s="15"/>
      <c r="K21" s="30"/>
    </row>
    <row r="22" spans="3:11" s="21" customFormat="1" x14ac:dyDescent="0.2">
      <c r="C22" s="6" t="s">
        <v>1</v>
      </c>
      <c r="D22" s="11">
        <f>SUM(D15:D21)</f>
        <v>131305.25757575757</v>
      </c>
      <c r="E22" s="11">
        <f>SUM(E15:E21)</f>
        <v>44631.757575757576</v>
      </c>
      <c r="F22" s="11">
        <f>SUM(F15:F21)</f>
        <v>123179.47815671601</v>
      </c>
      <c r="G22" s="11">
        <f>SUM(G15:G21)</f>
        <v>299116.49330823118</v>
      </c>
      <c r="H22" s="16">
        <f t="shared" si="3"/>
        <v>1</v>
      </c>
      <c r="I22" s="15"/>
      <c r="K22" s="30"/>
    </row>
    <row r="23" spans="3:11" s="21" customFormat="1" x14ac:dyDescent="0.2">
      <c r="C23" s="17"/>
      <c r="D23" s="17"/>
      <c r="E23" s="17"/>
      <c r="F23" s="17"/>
      <c r="G23" s="17"/>
      <c r="H23" s="17"/>
    </row>
    <row r="24" spans="3:11" s="21" customFormat="1" x14ac:dyDescent="0.2">
      <c r="C24" s="42" t="s">
        <v>23</v>
      </c>
      <c r="D24" s="42"/>
      <c r="E24" s="42"/>
      <c r="F24" s="42"/>
      <c r="G24" s="42"/>
      <c r="H24" s="42"/>
    </row>
    <row r="25" spans="3:11" s="21" customFormat="1" x14ac:dyDescent="0.2">
      <c r="C25" s="14" t="s">
        <v>21</v>
      </c>
      <c r="D25" s="14" t="s">
        <v>19</v>
      </c>
      <c r="E25" s="14" t="s">
        <v>40</v>
      </c>
      <c r="F25" s="14" t="s">
        <v>18</v>
      </c>
      <c r="G25" s="14" t="s">
        <v>0</v>
      </c>
      <c r="H25" s="14" t="s">
        <v>22</v>
      </c>
      <c r="I25" s="15"/>
    </row>
    <row r="26" spans="3:11" s="21" customFormat="1" x14ac:dyDescent="0.2">
      <c r="C26" s="6" t="s">
        <v>2</v>
      </c>
      <c r="D26" s="9">
        <f>D15*$D$38</f>
        <v>59683.145454545454</v>
      </c>
      <c r="E26" s="9">
        <f>E15*$D$38</f>
        <v>0</v>
      </c>
      <c r="F26" s="9">
        <f>F15*$D$38</f>
        <v>225392.12654100353</v>
      </c>
      <c r="G26" s="9">
        <f t="shared" ref="G26:G32" si="4">SUM(D26:F26)</f>
        <v>285075.27199554897</v>
      </c>
      <c r="H26" s="18">
        <f t="shared" ref="H26:H33" si="5">G26/$G$33</f>
        <v>1.4516930511315997E-2</v>
      </c>
      <c r="I26" s="15"/>
    </row>
    <row r="27" spans="3:11" s="21" customFormat="1" x14ac:dyDescent="0.2">
      <c r="C27" s="6" t="s">
        <v>3</v>
      </c>
      <c r="D27" s="9">
        <f t="shared" ref="D27:E27" si="6">D16*$D$38</f>
        <v>0</v>
      </c>
      <c r="E27" s="9">
        <f t="shared" si="6"/>
        <v>0</v>
      </c>
      <c r="F27" s="9">
        <f t="shared" ref="F27:F32" si="7">F16*$D$38</f>
        <v>1207285.1784925787</v>
      </c>
      <c r="G27" s="9">
        <f t="shared" si="4"/>
        <v>1207285.1784925787</v>
      </c>
      <c r="H27" s="18">
        <f t="shared" si="5"/>
        <v>6.1478762857383643E-2</v>
      </c>
      <c r="I27" s="15"/>
    </row>
    <row r="28" spans="3:11" s="21" customFormat="1" x14ac:dyDescent="0.2">
      <c r="C28" s="6" t="s">
        <v>4</v>
      </c>
      <c r="D28" s="9">
        <f t="shared" ref="D28:E28" si="8">D17*$D$38</f>
        <v>0</v>
      </c>
      <c r="E28" s="9">
        <f t="shared" si="8"/>
        <v>2930140.0472145453</v>
      </c>
      <c r="F28" s="9">
        <f t="shared" si="7"/>
        <v>172792.85703105398</v>
      </c>
      <c r="G28" s="9">
        <f t="shared" si="4"/>
        <v>3102932.9042455992</v>
      </c>
      <c r="H28" s="18">
        <f t="shared" si="5"/>
        <v>0.15801111417658353</v>
      </c>
      <c r="I28" s="15"/>
    </row>
    <row r="29" spans="3:11" s="21" customFormat="1" x14ac:dyDescent="0.2">
      <c r="C29" s="6" t="s">
        <v>5</v>
      </c>
      <c r="D29" s="9">
        <f t="shared" ref="D29:E29" si="9">D18*$D$38</f>
        <v>3356237.9169963636</v>
      </c>
      <c r="E29" s="9">
        <f t="shared" si="9"/>
        <v>0</v>
      </c>
      <c r="F29" s="9">
        <f t="shared" si="7"/>
        <v>269155.6818255079</v>
      </c>
      <c r="G29" s="9">
        <f t="shared" si="4"/>
        <v>3625393.5988218714</v>
      </c>
      <c r="H29" s="18">
        <f t="shared" si="5"/>
        <v>0.18461645789849029</v>
      </c>
      <c r="I29" s="15"/>
    </row>
    <row r="30" spans="3:11" s="21" customFormat="1" x14ac:dyDescent="0.2">
      <c r="C30" s="6" t="s">
        <v>6</v>
      </c>
      <c r="D30" s="9">
        <f t="shared" ref="D30:E30" si="10">D19*$D$38</f>
        <v>4719318.3974936362</v>
      </c>
      <c r="E30" s="9">
        <f t="shared" si="10"/>
        <v>0</v>
      </c>
      <c r="F30" s="9">
        <f t="shared" si="7"/>
        <v>180434.02199790903</v>
      </c>
      <c r="G30" s="9">
        <f t="shared" si="4"/>
        <v>4899752.4194915453</v>
      </c>
      <c r="H30" s="18">
        <f t="shared" si="5"/>
        <v>0.24951082182084797</v>
      </c>
      <c r="I30" s="15"/>
    </row>
    <row r="31" spans="3:11" s="21" customFormat="1" x14ac:dyDescent="0.2">
      <c r="C31" s="6" t="s">
        <v>7</v>
      </c>
      <c r="D31" s="9">
        <f t="shared" ref="D31:E31" si="11">D20*$D$38</f>
        <v>485142.40558000002</v>
      </c>
      <c r="E31" s="9">
        <f t="shared" si="11"/>
        <v>0</v>
      </c>
      <c r="F31" s="9">
        <f t="shared" si="7"/>
        <v>2081912.9599706405</v>
      </c>
      <c r="G31" s="9">
        <f t="shared" si="4"/>
        <v>2567055.3655506405</v>
      </c>
      <c r="H31" s="18">
        <f t="shared" si="5"/>
        <v>0.13072254250442802</v>
      </c>
      <c r="I31" s="15"/>
    </row>
    <row r="32" spans="3:11" s="21" customFormat="1" x14ac:dyDescent="0.2">
      <c r="C32" s="6" t="s">
        <v>8</v>
      </c>
      <c r="D32" s="9">
        <f t="shared" ref="D32:E32" si="12">D21*$D$38</f>
        <v>0</v>
      </c>
      <c r="E32" s="9">
        <f t="shared" si="12"/>
        <v>0</v>
      </c>
      <c r="F32" s="9">
        <f t="shared" si="7"/>
        <v>3949939.7571678213</v>
      </c>
      <c r="G32" s="9">
        <f t="shared" si="4"/>
        <v>3949939.7571678213</v>
      </c>
      <c r="H32" s="18">
        <f t="shared" si="5"/>
        <v>0.20114337023095058</v>
      </c>
      <c r="I32" s="15"/>
    </row>
    <row r="33" spans="3:9" s="21" customFormat="1" x14ac:dyDescent="0.2">
      <c r="C33" s="6" t="s">
        <v>0</v>
      </c>
      <c r="D33" s="9">
        <f>SUM(D26:D32)</f>
        <v>8620381.8655245453</v>
      </c>
      <c r="E33" s="9">
        <f>SUM(E26:E32)</f>
        <v>2930140.0472145453</v>
      </c>
      <c r="F33" s="9">
        <f>SUM(F26:F32)</f>
        <v>8086912.5830265153</v>
      </c>
      <c r="G33" s="9">
        <f>SUM(G26:G32)</f>
        <v>19637434.495765604</v>
      </c>
      <c r="H33" s="18">
        <f t="shared" si="5"/>
        <v>1</v>
      </c>
      <c r="I33" s="15"/>
    </row>
    <row r="34" spans="3:9" s="21" customFormat="1" x14ac:dyDescent="0.2">
      <c r="C34" s="3"/>
      <c r="D34" s="3"/>
      <c r="E34" s="3"/>
      <c r="F34" s="3"/>
      <c r="G34" s="3"/>
      <c r="H34" s="3"/>
    </row>
    <row r="35" spans="3:9" s="21" customFormat="1" x14ac:dyDescent="0.2">
      <c r="C35" s="3"/>
      <c r="D35" s="3"/>
      <c r="E35" s="3"/>
      <c r="F35" s="3"/>
      <c r="G35" s="3"/>
      <c r="H35" s="3"/>
    </row>
    <row r="36" spans="3:9" s="21" customFormat="1" ht="16" x14ac:dyDescent="0.2">
      <c r="C36" s="2" t="s">
        <v>24</v>
      </c>
      <c r="D36" s="3"/>
      <c r="E36" s="3"/>
      <c r="F36" s="3"/>
      <c r="G36" s="3"/>
      <c r="H36" s="3"/>
    </row>
    <row r="37" spans="3:9" s="21" customFormat="1" x14ac:dyDescent="0.2">
      <c r="C37" s="6" t="s">
        <v>25</v>
      </c>
      <c r="D37" s="19">
        <v>1048719</v>
      </c>
      <c r="E37" s="3"/>
      <c r="F37" s="3"/>
      <c r="G37" s="3"/>
      <c r="H37" s="3"/>
    </row>
    <row r="38" spans="3:9" s="21" customFormat="1" x14ac:dyDescent="0.2">
      <c r="C38" s="6" t="s">
        <v>26</v>
      </c>
      <c r="D38" s="37">
        <v>65.65146</v>
      </c>
      <c r="E38" s="3"/>
      <c r="F38" s="3"/>
      <c r="G38" s="3"/>
      <c r="H38" s="3"/>
    </row>
    <row r="39" spans="3:9" s="21" customFormat="1" x14ac:dyDescent="0.2"/>
    <row r="40" spans="3:9" s="21" customFormat="1" x14ac:dyDescent="0.2"/>
    <row r="41" spans="3:9" s="21" customFormat="1" ht="16" x14ac:dyDescent="0.2">
      <c r="C41" s="43" t="s">
        <v>47</v>
      </c>
      <c r="D41" s="43"/>
      <c r="E41" s="43"/>
    </row>
    <row r="42" spans="3:9" s="21" customFormat="1" ht="25.5" customHeight="1" x14ac:dyDescent="0.2">
      <c r="C42" s="32"/>
      <c r="D42" s="33" t="s">
        <v>43</v>
      </c>
      <c r="E42" s="33" t="s">
        <v>12</v>
      </c>
    </row>
    <row r="43" spans="3:9" s="21" customFormat="1" x14ac:dyDescent="0.2">
      <c r="C43" s="34" t="s">
        <v>44</v>
      </c>
      <c r="D43" s="35">
        <f>D37</f>
        <v>1048719</v>
      </c>
      <c r="E43" s="36">
        <f>E10</f>
        <v>0.28522082017035177</v>
      </c>
    </row>
    <row r="44" spans="3:9" s="21" customFormat="1" x14ac:dyDescent="0.2">
      <c r="C44" s="34" t="s">
        <v>45</v>
      </c>
      <c r="D44" s="35">
        <f>'Aug Costing Model'!D37</f>
        <v>1069319</v>
      </c>
      <c r="E44" s="36">
        <f>'Aug Costing Model'!E10</f>
        <v>0.30352188182898704</v>
      </c>
    </row>
    <row r="45" spans="3:9" s="21" customFormat="1" x14ac:dyDescent="0.2">
      <c r="C45" s="34" t="s">
        <v>46</v>
      </c>
      <c r="D45" s="38">
        <f>SUMPRODUCT(D43:D44,E43:E44)/(SUM(D43:D44))</f>
        <v>0.2944603489001244</v>
      </c>
      <c r="E45" s="39"/>
    </row>
    <row r="46" spans="3:9" s="21" customFormat="1" x14ac:dyDescent="0.2"/>
    <row r="47" spans="3:9" s="21" customFormat="1" x14ac:dyDescent="0.2"/>
    <row r="48" spans="3:9" s="21" customFormat="1" x14ac:dyDescent="0.2"/>
    <row r="49" s="21" customFormat="1" x14ac:dyDescent="0.2"/>
    <row r="50" s="21" customFormat="1" x14ac:dyDescent="0.2"/>
    <row r="51" s="21" customFormat="1" x14ac:dyDescent="0.2"/>
    <row r="52" s="21" customFormat="1" x14ac:dyDescent="0.2"/>
    <row r="53" s="21" customFormat="1" x14ac:dyDescent="0.2"/>
    <row r="54" s="21" customFormat="1" x14ac:dyDescent="0.2"/>
    <row r="55" s="21" customFormat="1" x14ac:dyDescent="0.2"/>
    <row r="56" s="21" customFormat="1" x14ac:dyDescent="0.2"/>
    <row r="57" s="21" customFormat="1" x14ac:dyDescent="0.2"/>
    <row r="58" s="21" customFormat="1" x14ac:dyDescent="0.2"/>
    <row r="59" s="21" customFormat="1" x14ac:dyDescent="0.2"/>
    <row r="60" s="21" customFormat="1" x14ac:dyDescent="0.2"/>
    <row r="61" s="21" customFormat="1" x14ac:dyDescent="0.2"/>
    <row r="62" s="21" customFormat="1" x14ac:dyDescent="0.2"/>
    <row r="63" s="21" customFormat="1" x14ac:dyDescent="0.2"/>
    <row r="64" s="21" customFormat="1" x14ac:dyDescent="0.2"/>
    <row r="65" s="21" customFormat="1" x14ac:dyDescent="0.2"/>
    <row r="66" s="21" customFormat="1" x14ac:dyDescent="0.2"/>
    <row r="67" s="21" customFormat="1" x14ac:dyDescent="0.2"/>
  </sheetData>
  <mergeCells count="6">
    <mergeCell ref="D45:E45"/>
    <mergeCell ref="A1:G1"/>
    <mergeCell ref="C5:G5"/>
    <mergeCell ref="C13:H13"/>
    <mergeCell ref="C24:H24"/>
    <mergeCell ref="C41:E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7"/>
  <sheetViews>
    <sheetView workbookViewId="0">
      <selection sqref="A1:G1"/>
    </sheetView>
  </sheetViews>
  <sheetFormatPr baseColWidth="10" defaultColWidth="8.83203125" defaultRowHeight="15" x14ac:dyDescent="0.2"/>
  <cols>
    <col min="3" max="3" width="32.1640625" customWidth="1"/>
    <col min="4" max="4" width="14.6640625" customWidth="1"/>
    <col min="5" max="5" width="13.83203125" customWidth="1"/>
    <col min="6" max="6" width="13.6640625" customWidth="1"/>
    <col min="7" max="8" width="12.33203125" customWidth="1"/>
    <col min="10" max="10" width="12.5" bestFit="1" customWidth="1"/>
  </cols>
  <sheetData>
    <row r="1" spans="1:49" ht="18" x14ac:dyDescent="0.2">
      <c r="A1" s="40" t="s">
        <v>9</v>
      </c>
      <c r="B1" s="40"/>
      <c r="C1" s="40"/>
      <c r="D1" s="40"/>
      <c r="E1" s="40"/>
      <c r="F1" s="40"/>
      <c r="G1" s="40"/>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row>
    <row r="2" spans="1:49" s="21" customFormat="1" ht="16" x14ac:dyDescent="0.2">
      <c r="A2" s="20" t="s">
        <v>27</v>
      </c>
    </row>
    <row r="3" spans="1:49" s="21" customFormat="1" x14ac:dyDescent="0.2"/>
    <row r="4" spans="1:49" s="21" customFormat="1" ht="16" x14ac:dyDescent="0.2">
      <c r="C4" s="2" t="s">
        <v>11</v>
      </c>
      <c r="D4" s="3"/>
      <c r="E4" s="3"/>
      <c r="F4" s="3"/>
      <c r="G4" s="3"/>
      <c r="H4" s="3"/>
    </row>
    <row r="5" spans="1:49" s="21" customFormat="1" x14ac:dyDescent="0.2">
      <c r="C5" s="41" t="s">
        <v>12</v>
      </c>
      <c r="D5" s="41"/>
      <c r="E5" s="41"/>
      <c r="F5" s="41"/>
      <c r="G5" s="41"/>
      <c r="H5" s="3"/>
    </row>
    <row r="6" spans="1:49" s="21" customFormat="1" ht="23" x14ac:dyDescent="0.2">
      <c r="C6" s="4" t="s">
        <v>13</v>
      </c>
      <c r="D6" s="4" t="s">
        <v>14</v>
      </c>
      <c r="E6" s="5" t="s">
        <v>15</v>
      </c>
      <c r="F6" s="5" t="s">
        <v>16</v>
      </c>
      <c r="G6" s="5" t="s">
        <v>17</v>
      </c>
      <c r="H6" s="3"/>
    </row>
    <row r="7" spans="1:49" s="21" customFormat="1" x14ac:dyDescent="0.2">
      <c r="C7" s="6" t="s">
        <v>18</v>
      </c>
      <c r="D7" s="7">
        <f>F22</f>
        <v>161310.83939791482</v>
      </c>
      <c r="E7" s="8">
        <f>D7/$D$37</f>
        <v>0.15085380452223782</v>
      </c>
      <c r="F7" s="9">
        <f>F33</f>
        <v>10590292.12029863</v>
      </c>
      <c r="G7" s="10">
        <f>F7/$D$37</f>
        <v>9.9037725134395167</v>
      </c>
      <c r="H7" s="3"/>
    </row>
    <row r="8" spans="1:49" s="21" customFormat="1" x14ac:dyDescent="0.2">
      <c r="C8" s="6" t="s">
        <v>19</v>
      </c>
      <c r="D8" s="7">
        <f>D22</f>
        <v>142452.13636363638</v>
      </c>
      <c r="E8" s="8">
        <f t="shared" ref="E8:E9" si="0">D8/$D$37</f>
        <v>0.13321762389299768</v>
      </c>
      <c r="F8" s="9">
        <f>D33</f>
        <v>9352190.7323918175</v>
      </c>
      <c r="G8" s="10">
        <f t="shared" ref="G8:G9" si="1">F8/$D$37</f>
        <v>8.7459315063061798</v>
      </c>
      <c r="H8" s="3"/>
    </row>
    <row r="9" spans="1:49" s="21" customFormat="1" x14ac:dyDescent="0.2">
      <c r="C9" s="6" t="s">
        <v>41</v>
      </c>
      <c r="D9" s="7">
        <f>E22</f>
        <v>20798.739393939395</v>
      </c>
      <c r="E9" s="8">
        <f t="shared" si="0"/>
        <v>1.945045341375155E-2</v>
      </c>
      <c r="F9" s="9">
        <f>E33</f>
        <v>1365467.6073716364</v>
      </c>
      <c r="G9" s="10">
        <f t="shared" si="1"/>
        <v>1.2769506642747734</v>
      </c>
      <c r="H9" s="3"/>
    </row>
    <row r="10" spans="1:49" s="21" customFormat="1" x14ac:dyDescent="0.2">
      <c r="C10" s="6" t="s">
        <v>1</v>
      </c>
      <c r="D10" s="11">
        <f>SUM(D7:D9)</f>
        <v>324561.71515549056</v>
      </c>
      <c r="E10" s="12">
        <f>SUM(E7:E9)</f>
        <v>0.30352188182898704</v>
      </c>
      <c r="F10" s="9">
        <f>SUM(F7:F9)</f>
        <v>21307950.460062083</v>
      </c>
      <c r="G10" s="10">
        <f>SUM(G7:G9)</f>
        <v>19.926654684020473</v>
      </c>
      <c r="H10" s="13"/>
    </row>
    <row r="11" spans="1:49" s="21" customFormat="1" x14ac:dyDescent="0.2">
      <c r="C11" s="3"/>
      <c r="D11" s="3"/>
      <c r="E11" s="3"/>
      <c r="F11" s="3"/>
      <c r="G11" s="3"/>
      <c r="H11" s="3"/>
    </row>
    <row r="12" spans="1:49" s="21" customFormat="1" x14ac:dyDescent="0.2">
      <c r="C12" s="3"/>
      <c r="D12" s="3"/>
      <c r="E12" s="3"/>
      <c r="F12" s="3"/>
      <c r="G12" s="3"/>
      <c r="H12" s="3"/>
    </row>
    <row r="13" spans="1:49" s="21" customFormat="1" x14ac:dyDescent="0.2">
      <c r="C13" s="42" t="s">
        <v>20</v>
      </c>
      <c r="D13" s="42"/>
      <c r="E13" s="42"/>
      <c r="F13" s="42"/>
      <c r="G13" s="42"/>
      <c r="H13" s="42"/>
    </row>
    <row r="14" spans="1:49" s="21" customFormat="1" x14ac:dyDescent="0.2">
      <c r="C14" s="14" t="s">
        <v>21</v>
      </c>
      <c r="D14" s="14" t="s">
        <v>19</v>
      </c>
      <c r="E14" s="14" t="s">
        <v>40</v>
      </c>
      <c r="F14" s="14" t="s">
        <v>18</v>
      </c>
      <c r="G14" s="14" t="s">
        <v>0</v>
      </c>
      <c r="H14" s="14" t="s">
        <v>22</v>
      </c>
      <c r="I14" s="15"/>
    </row>
    <row r="15" spans="1:49" s="21" customFormat="1" x14ac:dyDescent="0.2">
      <c r="C15" s="6" t="s">
        <v>2</v>
      </c>
      <c r="D15" s="7">
        <v>742.42424242424238</v>
      </c>
      <c r="E15" s="7">
        <v>0</v>
      </c>
      <c r="F15" s="29">
        <v>2688.8554173935531</v>
      </c>
      <c r="G15" s="7">
        <f t="shared" ref="G15:G21" si="2">SUM(D15:F15)</f>
        <v>3431.2796598177956</v>
      </c>
      <c r="H15" s="16">
        <f t="shared" ref="H15:H22" si="3">G15/$G$22</f>
        <v>1.0572040692396336E-2</v>
      </c>
      <c r="I15" s="15"/>
      <c r="J15" s="31"/>
    </row>
    <row r="16" spans="1:49" s="21" customFormat="1" x14ac:dyDescent="0.2">
      <c r="C16" s="6" t="s">
        <v>3</v>
      </c>
      <c r="D16" s="7">
        <v>0</v>
      </c>
      <c r="E16" s="7">
        <v>0</v>
      </c>
      <c r="F16" s="29">
        <v>18383.161666196062</v>
      </c>
      <c r="G16" s="7">
        <f t="shared" si="2"/>
        <v>18383.161666196062</v>
      </c>
      <c r="H16" s="16">
        <f t="shared" si="3"/>
        <v>5.6639957233985773E-2</v>
      </c>
      <c r="I16" s="15"/>
      <c r="J16" s="31"/>
    </row>
    <row r="17" spans="3:10" s="21" customFormat="1" x14ac:dyDescent="0.2">
      <c r="C17" s="6" t="s">
        <v>4</v>
      </c>
      <c r="D17" s="29">
        <v>0</v>
      </c>
      <c r="E17" s="29">
        <v>20798.739393939395</v>
      </c>
      <c r="F17" s="29">
        <v>867.2212711814866</v>
      </c>
      <c r="G17" s="7">
        <f t="shared" si="2"/>
        <v>21665.960665120881</v>
      </c>
      <c r="H17" s="16">
        <f t="shared" si="3"/>
        <v>6.6754517410475167E-2</v>
      </c>
      <c r="I17" s="15"/>
      <c r="J17" s="31"/>
    </row>
    <row r="18" spans="3:10" s="21" customFormat="1" x14ac:dyDescent="0.2">
      <c r="C18" s="6" t="s">
        <v>5</v>
      </c>
      <c r="D18" s="7">
        <v>65220.333333333336</v>
      </c>
      <c r="E18" s="7">
        <v>0</v>
      </c>
      <c r="F18" s="29">
        <v>3882.191797646622</v>
      </c>
      <c r="G18" s="7">
        <f t="shared" si="2"/>
        <v>69102.525130979964</v>
      </c>
      <c r="H18" s="16">
        <f t="shared" si="3"/>
        <v>0.21291027839766749</v>
      </c>
      <c r="I18" s="15"/>
      <c r="J18" s="31"/>
    </row>
    <row r="19" spans="3:10" s="21" customFormat="1" x14ac:dyDescent="0.2">
      <c r="C19" s="6" t="s">
        <v>6</v>
      </c>
      <c r="D19" s="7">
        <v>71723.92424242424</v>
      </c>
      <c r="E19" s="7">
        <v>0</v>
      </c>
      <c r="F19" s="29">
        <v>970.48129400005314</v>
      </c>
      <c r="G19" s="7">
        <f t="shared" si="2"/>
        <v>72694.405536424296</v>
      </c>
      <c r="H19" s="16">
        <f t="shared" si="3"/>
        <v>0.22397714253388742</v>
      </c>
      <c r="I19" s="15"/>
      <c r="J19" s="31"/>
    </row>
    <row r="20" spans="3:10" s="21" customFormat="1" x14ac:dyDescent="0.2">
      <c r="C20" s="6" t="s">
        <v>7</v>
      </c>
      <c r="D20" s="7">
        <v>4765.454545454545</v>
      </c>
      <c r="E20" s="7">
        <v>0</v>
      </c>
      <c r="F20" s="29">
        <v>64215.410114193612</v>
      </c>
      <c r="G20" s="7">
        <f t="shared" si="2"/>
        <v>68980.864659648156</v>
      </c>
      <c r="H20" s="16">
        <f t="shared" si="3"/>
        <v>0.21253543298106153</v>
      </c>
      <c r="I20" s="15"/>
      <c r="J20" s="31"/>
    </row>
    <row r="21" spans="3:10" s="21" customFormat="1" x14ac:dyDescent="0.2">
      <c r="C21" s="6" t="s">
        <v>8</v>
      </c>
      <c r="D21" s="7">
        <v>0</v>
      </c>
      <c r="E21" s="7">
        <v>0</v>
      </c>
      <c r="F21" s="29">
        <v>70303.517837303443</v>
      </c>
      <c r="G21" s="7">
        <f t="shared" si="2"/>
        <v>70303.517837303443</v>
      </c>
      <c r="H21" s="16">
        <f t="shared" si="3"/>
        <v>0.2166106307505262</v>
      </c>
      <c r="I21" s="15"/>
      <c r="J21" s="31"/>
    </row>
    <row r="22" spans="3:10" s="21" customFormat="1" x14ac:dyDescent="0.2">
      <c r="C22" s="6" t="s">
        <v>1</v>
      </c>
      <c r="D22" s="11">
        <f>SUM(D15:D21)</f>
        <v>142452.13636363638</v>
      </c>
      <c r="E22" s="11">
        <f>SUM(E15:E21)</f>
        <v>20798.739393939395</v>
      </c>
      <c r="F22" s="11">
        <f>SUM(F15:F21)</f>
        <v>161310.83939791482</v>
      </c>
      <c r="G22" s="11">
        <f>SUM(G15:G21)</f>
        <v>324561.71515549062</v>
      </c>
      <c r="H22" s="16">
        <f t="shared" si="3"/>
        <v>1</v>
      </c>
      <c r="I22" s="15"/>
      <c r="J22" s="31"/>
    </row>
    <row r="23" spans="3:10" s="21" customFormat="1" x14ac:dyDescent="0.2">
      <c r="C23" s="17"/>
      <c r="D23" s="17"/>
      <c r="E23" s="17"/>
      <c r="F23" s="17"/>
      <c r="G23" s="17"/>
      <c r="H23" s="17"/>
    </row>
    <row r="24" spans="3:10" s="21" customFormat="1" x14ac:dyDescent="0.2">
      <c r="C24" s="42" t="s">
        <v>23</v>
      </c>
      <c r="D24" s="42"/>
      <c r="E24" s="42"/>
      <c r="F24" s="42"/>
      <c r="G24" s="42"/>
      <c r="H24" s="42"/>
    </row>
    <row r="25" spans="3:10" s="21" customFormat="1" x14ac:dyDescent="0.2">
      <c r="C25" s="14" t="s">
        <v>21</v>
      </c>
      <c r="D25" s="14" t="s">
        <v>19</v>
      </c>
      <c r="E25" s="14" t="s">
        <v>40</v>
      </c>
      <c r="F25" s="14" t="s">
        <v>18</v>
      </c>
      <c r="G25" s="14" t="s">
        <v>0</v>
      </c>
      <c r="H25" s="14" t="s">
        <v>22</v>
      </c>
      <c r="I25" s="15"/>
    </row>
    <row r="26" spans="3:10" s="21" customFormat="1" x14ac:dyDescent="0.2">
      <c r="C26" s="6" t="s">
        <v>2</v>
      </c>
      <c r="D26" s="9">
        <f>D15*$D$38</f>
        <v>48741.235454545451</v>
      </c>
      <c r="E26" s="9">
        <f>E15*$D$38</f>
        <v>0</v>
      </c>
      <c r="F26" s="9">
        <f>F15*$D$38</f>
        <v>176527.28388079617</v>
      </c>
      <c r="G26" s="9">
        <f t="shared" ref="G26:G32" si="4">SUM(D26:F26)</f>
        <v>225268.51933534161</v>
      </c>
      <c r="H26" s="18">
        <f t="shared" ref="H26:H33" si="5">G26/$G$33</f>
        <v>1.0572040692396336E-2</v>
      </c>
      <c r="I26" s="15"/>
    </row>
    <row r="27" spans="3:10" s="21" customFormat="1" x14ac:dyDescent="0.2">
      <c r="C27" s="6" t="s">
        <v>3</v>
      </c>
      <c r="D27" s="9">
        <f t="shared" ref="D27:E27" si="6">D16*$D$38</f>
        <v>0</v>
      </c>
      <c r="E27" s="9">
        <f t="shared" si="6"/>
        <v>0</v>
      </c>
      <c r="F27" s="9">
        <f t="shared" ref="F27:F32" si="7">F16*$D$38</f>
        <v>1206881.402801804</v>
      </c>
      <c r="G27" s="9">
        <f t="shared" si="4"/>
        <v>1206881.402801804</v>
      </c>
      <c r="H27" s="18">
        <f t="shared" si="5"/>
        <v>5.6639957233985773E-2</v>
      </c>
      <c r="I27" s="15"/>
    </row>
    <row r="28" spans="3:10" s="21" customFormat="1" x14ac:dyDescent="0.2">
      <c r="C28" s="6" t="s">
        <v>4</v>
      </c>
      <c r="D28" s="9">
        <f t="shared" ref="D28:E28" si="8">D17*$D$38</f>
        <v>0</v>
      </c>
      <c r="E28" s="9">
        <f t="shared" si="8"/>
        <v>1365467.6073716364</v>
      </c>
      <c r="F28" s="9">
        <f t="shared" si="7"/>
        <v>56934.342596120521</v>
      </c>
      <c r="G28" s="9">
        <f t="shared" si="4"/>
        <v>1422401.9499677569</v>
      </c>
      <c r="H28" s="18">
        <f t="shared" si="5"/>
        <v>6.6754517410475167E-2</v>
      </c>
      <c r="I28" s="15"/>
    </row>
    <row r="29" spans="3:10" s="21" customFormat="1" x14ac:dyDescent="0.2">
      <c r="C29" s="6" t="s">
        <v>5</v>
      </c>
      <c r="D29" s="9">
        <f t="shared" ref="D29:E29" si="9">D18*$D$38</f>
        <v>4281810.1050200006</v>
      </c>
      <c r="E29" s="9">
        <f t="shared" si="9"/>
        <v>0</v>
      </c>
      <c r="F29" s="9">
        <f t="shared" si="7"/>
        <v>254871.5595155253</v>
      </c>
      <c r="G29" s="9">
        <f t="shared" si="4"/>
        <v>4536681.6645355262</v>
      </c>
      <c r="H29" s="18">
        <f t="shared" si="5"/>
        <v>0.21291027839766749</v>
      </c>
      <c r="I29" s="15"/>
    </row>
    <row r="30" spans="3:10" s="21" customFormat="1" x14ac:dyDescent="0.2">
      <c r="C30" s="6" t="s">
        <v>6</v>
      </c>
      <c r="D30" s="9">
        <f t="shared" ref="D30:E30" si="10">D19*$D$38</f>
        <v>4708780.3434445458</v>
      </c>
      <c r="E30" s="9">
        <f t="shared" si="10"/>
        <v>0</v>
      </c>
      <c r="F30" s="9">
        <f t="shared" si="7"/>
        <v>63713.513853792727</v>
      </c>
      <c r="G30" s="9">
        <f t="shared" si="4"/>
        <v>4772493.8572983388</v>
      </c>
      <c r="H30" s="18">
        <f t="shared" si="5"/>
        <v>0.22397714253388745</v>
      </c>
      <c r="I30" s="15"/>
    </row>
    <row r="31" spans="3:10" s="21" customFormat="1" x14ac:dyDescent="0.2">
      <c r="C31" s="6" t="s">
        <v>7</v>
      </c>
      <c r="D31" s="9">
        <f t="shared" ref="D31:E31" si="11">D20*$D$38</f>
        <v>312859.04847272724</v>
      </c>
      <c r="E31" s="9">
        <f t="shared" si="11"/>
        <v>0</v>
      </c>
      <c r="F31" s="9">
        <f t="shared" si="7"/>
        <v>4215835.4284955775</v>
      </c>
      <c r="G31" s="9">
        <f t="shared" si="4"/>
        <v>4528694.4769683052</v>
      </c>
      <c r="H31" s="18">
        <f t="shared" si="5"/>
        <v>0.21253543298106156</v>
      </c>
      <c r="I31" s="15"/>
    </row>
    <row r="32" spans="3:10" s="21" customFormat="1" x14ac:dyDescent="0.2">
      <c r="C32" s="6" t="s">
        <v>8</v>
      </c>
      <c r="D32" s="9">
        <f t="shared" ref="D32:E32" si="12">D21*$D$38</f>
        <v>0</v>
      </c>
      <c r="E32" s="9">
        <f t="shared" si="12"/>
        <v>0</v>
      </c>
      <c r="F32" s="9">
        <f t="shared" si="7"/>
        <v>4615528.5891550137</v>
      </c>
      <c r="G32" s="9">
        <f t="shared" si="4"/>
        <v>4615528.5891550137</v>
      </c>
      <c r="H32" s="18">
        <f t="shared" si="5"/>
        <v>0.2166106307505262</v>
      </c>
      <c r="I32" s="15"/>
    </row>
    <row r="33" spans="3:9" s="21" customFormat="1" x14ac:dyDescent="0.2">
      <c r="C33" s="6" t="s">
        <v>0</v>
      </c>
      <c r="D33" s="9">
        <f>SUM(D26:D32)</f>
        <v>9352190.7323918175</v>
      </c>
      <c r="E33" s="9">
        <f>SUM(E26:E32)</f>
        <v>1365467.6073716364</v>
      </c>
      <c r="F33" s="9">
        <f>SUM(F26:F32)</f>
        <v>10590292.12029863</v>
      </c>
      <c r="G33" s="9">
        <f>SUM(G26:G32)</f>
        <v>21307950.460062087</v>
      </c>
      <c r="H33" s="18">
        <f t="shared" si="5"/>
        <v>1</v>
      </c>
      <c r="I33" s="15"/>
    </row>
    <row r="34" spans="3:9" s="21" customFormat="1" x14ac:dyDescent="0.2">
      <c r="C34" s="3"/>
      <c r="D34" s="3"/>
      <c r="E34" s="3"/>
      <c r="F34" s="3"/>
      <c r="G34" s="3"/>
      <c r="H34" s="3"/>
    </row>
    <row r="35" spans="3:9" s="21" customFormat="1" x14ac:dyDescent="0.2">
      <c r="C35" s="3"/>
      <c r="D35" s="3"/>
      <c r="E35" s="3"/>
      <c r="F35" s="3"/>
      <c r="G35" s="3"/>
      <c r="H35" s="3"/>
    </row>
    <row r="36" spans="3:9" s="21" customFormat="1" ht="16" x14ac:dyDescent="0.2">
      <c r="C36" s="2" t="s">
        <v>24</v>
      </c>
      <c r="D36" s="3"/>
      <c r="E36" s="3"/>
      <c r="F36" s="3"/>
      <c r="G36" s="3"/>
      <c r="H36" s="3"/>
    </row>
    <row r="37" spans="3:9" s="21" customFormat="1" x14ac:dyDescent="0.2">
      <c r="C37" s="6" t="s">
        <v>25</v>
      </c>
      <c r="D37" s="19">
        <v>1069319</v>
      </c>
      <c r="E37" s="3"/>
      <c r="F37" s="3"/>
      <c r="G37" s="3"/>
      <c r="H37" s="3"/>
    </row>
    <row r="38" spans="3:9" s="21" customFormat="1" x14ac:dyDescent="0.2">
      <c r="C38" s="6" t="s">
        <v>26</v>
      </c>
      <c r="D38" s="37">
        <v>65.65146</v>
      </c>
      <c r="E38" s="3"/>
      <c r="F38" s="3"/>
      <c r="G38" s="3"/>
      <c r="H38" s="3"/>
    </row>
    <row r="39" spans="3:9" s="21" customFormat="1" x14ac:dyDescent="0.2"/>
    <row r="40" spans="3:9" s="21" customFormat="1" x14ac:dyDescent="0.2"/>
    <row r="41" spans="3:9" s="21" customFormat="1" x14ac:dyDescent="0.2"/>
    <row r="42" spans="3:9" s="21" customFormat="1" x14ac:dyDescent="0.2"/>
    <row r="43" spans="3:9" s="21" customFormat="1" x14ac:dyDescent="0.2"/>
    <row r="44" spans="3:9" s="21" customFormat="1" x14ac:dyDescent="0.2"/>
    <row r="45" spans="3:9" s="21" customFormat="1" x14ac:dyDescent="0.2"/>
    <row r="46" spans="3:9" s="21" customFormat="1" x14ac:dyDescent="0.2"/>
    <row r="47" spans="3:9" s="21" customFormat="1" x14ac:dyDescent="0.2"/>
    <row r="48" spans="3:9" s="21" customFormat="1" x14ac:dyDescent="0.2"/>
    <row r="49" spans="3:3" s="21" customFormat="1" x14ac:dyDescent="0.2">
      <c r="C49" s="22"/>
    </row>
    <row r="50" spans="3:3" s="21" customFormat="1" x14ac:dyDescent="0.2"/>
    <row r="51" spans="3:3" s="21" customFormat="1" x14ac:dyDescent="0.2"/>
    <row r="52" spans="3:3" s="21" customFormat="1" x14ac:dyDescent="0.2"/>
    <row r="53" spans="3:3" s="21" customFormat="1" x14ac:dyDescent="0.2"/>
    <row r="54" spans="3:3" s="21" customFormat="1" x14ac:dyDescent="0.2"/>
    <row r="55" spans="3:3" s="21" customFormat="1" x14ac:dyDescent="0.2"/>
    <row r="56" spans="3:3" s="21" customFormat="1" x14ac:dyDescent="0.2"/>
    <row r="57" spans="3:3" s="21" customFormat="1" x14ac:dyDescent="0.2"/>
    <row r="58" spans="3:3" s="21" customFormat="1" x14ac:dyDescent="0.2"/>
    <row r="59" spans="3:3" s="21" customFormat="1" x14ac:dyDescent="0.2"/>
    <row r="60" spans="3:3" s="21" customFormat="1" x14ac:dyDescent="0.2"/>
    <row r="61" spans="3:3" s="21" customFormat="1" x14ac:dyDescent="0.2"/>
    <row r="62" spans="3:3" s="21" customFormat="1" x14ac:dyDescent="0.2"/>
    <row r="63" spans="3:3" s="21" customFormat="1" x14ac:dyDescent="0.2"/>
    <row r="64" spans="3:3" s="21" customFormat="1" x14ac:dyDescent="0.2"/>
    <row r="65" s="21" customFormat="1" x14ac:dyDescent="0.2"/>
    <row r="66" s="21" customFormat="1" x14ac:dyDescent="0.2"/>
    <row r="67" s="21" customFormat="1" x14ac:dyDescent="0.2"/>
  </sheetData>
  <mergeCells count="4">
    <mergeCell ref="A1:G1"/>
    <mergeCell ref="C5:G5"/>
    <mergeCell ref="C13:H13"/>
    <mergeCell ref="C24:H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2018-02-17T21:20:12Z</dcterms:created>
  <dcterms:modified xsi:type="dcterms:W3CDTF">2018-10-26T00:32:32Z</dcterms:modified>
  <cp:category/>
</cp:coreProperties>
</file>