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672D3FE9-A54B-F841-934A-A38085637070}" xr6:coauthVersionLast="45" xr6:coauthVersionMax="45" xr10:uidLastSave="{00000000-0000-0000-0000-000000000000}"/>
  <bookViews>
    <workbookView xWindow="0" yWindow="460" windowWidth="33600" windowHeight="18580" xr2:uid="{00000000-000D-0000-FFFF-FFFF00000000}"/>
  </bookViews>
  <sheets>
    <sheet name="Intro" sheetId="1" r:id="rId1"/>
    <sheet name="Nigeria Weighted CPC" sheetId="2" r:id="rId2"/>
    <sheet name="Rivers July '19 Costing Model" sheetId="3" r:id="rId3"/>
    <sheet name="Rivers November '19 Costing Mod" sheetId="4" r:id="rId4"/>
    <sheet name="Oyo July '19 Costing Model" sheetId="5" r:id="rId5"/>
    <sheet name="Oyo Nov. '19 Costing Model" sheetId="6" r:id="rId6"/>
    <sheet name="Ogun July '19 Costing Model" sheetId="7" r:id="rId7"/>
    <sheet name="Ogun Nov '19 Costing Model" sheetId="8" r:id="rId8"/>
    <sheet name="CRS 2019 Costing Model"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7" l="1"/>
  <c r="D44" i="5"/>
  <c r="D44" i="3" l="1"/>
  <c r="D15" i="2" l="1"/>
  <c r="E15" i="2"/>
  <c r="D16" i="2"/>
  <c r="D17" i="2"/>
  <c r="D18" i="2"/>
  <c r="D19" i="2"/>
  <c r="D20" i="2"/>
  <c r="D14" i="2"/>
  <c r="D37" i="2"/>
  <c r="D31" i="9"/>
  <c r="D30" i="9"/>
  <c r="D29" i="9"/>
  <c r="D28" i="9"/>
  <c r="D27" i="9"/>
  <c r="E26" i="9"/>
  <c r="D25" i="9"/>
  <c r="F15" i="9"/>
  <c r="D26" i="9"/>
  <c r="F26" i="9" s="1"/>
  <c r="E28" i="9" l="1"/>
  <c r="F28" i="9" s="1"/>
  <c r="F17" i="9"/>
  <c r="F20" i="9"/>
  <c r="E31" i="9"/>
  <c r="F31" i="9" s="1"/>
  <c r="E21" i="9"/>
  <c r="D7" i="9" s="1"/>
  <c r="F14" i="9"/>
  <c r="E25" i="9"/>
  <c r="F18" i="9"/>
  <c r="E29" i="9"/>
  <c r="F29" i="9" s="1"/>
  <c r="E30" i="9"/>
  <c r="F30" i="9" s="1"/>
  <c r="F19" i="9"/>
  <c r="E27" i="9"/>
  <c r="F27" i="9" s="1"/>
  <c r="F16" i="9"/>
  <c r="D32" i="9"/>
  <c r="F8" i="9" s="1"/>
  <c r="G8" i="9" s="1"/>
  <c r="D21" i="9"/>
  <c r="D8" i="9" s="1"/>
  <c r="E8" i="9" s="1"/>
  <c r="E32" i="9" l="1"/>
  <c r="F7" i="9" s="1"/>
  <c r="F25" i="9"/>
  <c r="F21" i="9"/>
  <c r="G14" i="9" s="1"/>
  <c r="E7" i="9"/>
  <c r="E9" i="9" s="1"/>
  <c r="D9" i="9"/>
  <c r="G20" i="9"/>
  <c r="G17" i="9" l="1"/>
  <c r="G16" i="9"/>
  <c r="G21" i="9"/>
  <c r="G15" i="9"/>
  <c r="G19" i="9"/>
  <c r="F32" i="9"/>
  <c r="G25" i="9" s="1"/>
  <c r="G7" i="9"/>
  <c r="G9" i="9" s="1"/>
  <c r="F9" i="9"/>
  <c r="G18" i="9"/>
  <c r="G32" i="9" l="1"/>
  <c r="G26" i="9"/>
  <c r="G27" i="9"/>
  <c r="G31" i="9"/>
  <c r="G28" i="9"/>
  <c r="G30" i="9"/>
  <c r="G29" i="9"/>
  <c r="D31" i="8" l="1"/>
  <c r="D30" i="8"/>
  <c r="D29" i="8"/>
  <c r="D28" i="8"/>
  <c r="E26" i="8"/>
  <c r="D25" i="8"/>
  <c r="D26" i="8"/>
  <c r="F26" i="8" s="1"/>
  <c r="D44" i="7"/>
  <c r="D31" i="7"/>
  <c r="D30" i="7"/>
  <c r="D29" i="7"/>
  <c r="D28" i="7"/>
  <c r="E26" i="7"/>
  <c r="D26" i="7"/>
  <c r="D25" i="7"/>
  <c r="D27" i="7"/>
  <c r="F15" i="7"/>
  <c r="D32" i="7" l="1"/>
  <c r="F8" i="7" s="1"/>
  <c r="G8" i="7" s="1"/>
  <c r="E27" i="8"/>
  <c r="F17" i="8"/>
  <c r="E28" i="8"/>
  <c r="F28" i="8" s="1"/>
  <c r="F18" i="8"/>
  <c r="E29" i="8"/>
  <c r="F29" i="8" s="1"/>
  <c r="E31" i="8"/>
  <c r="F31" i="8" s="1"/>
  <c r="F20" i="8"/>
  <c r="F14" i="8"/>
  <c r="E25" i="8"/>
  <c r="E21" i="8"/>
  <c r="D7" i="8" s="1"/>
  <c r="F19" i="8"/>
  <c r="E30" i="8"/>
  <c r="F30" i="8" s="1"/>
  <c r="F16" i="8"/>
  <c r="D27" i="8"/>
  <c r="F27" i="8" s="1"/>
  <c r="F15" i="8"/>
  <c r="D21" i="8"/>
  <c r="D8" i="8" s="1"/>
  <c r="E8" i="8" s="1"/>
  <c r="E29" i="7"/>
  <c r="F18" i="7"/>
  <c r="E27" i="7"/>
  <c r="F14" i="7"/>
  <c r="E25" i="7"/>
  <c r="F25" i="7" s="1"/>
  <c r="E21" i="7"/>
  <c r="D7" i="7" s="1"/>
  <c r="F19" i="7"/>
  <c r="E30" i="7"/>
  <c r="F30" i="7" s="1"/>
  <c r="F20" i="7"/>
  <c r="E31" i="7"/>
  <c r="F31" i="7" s="1"/>
  <c r="F17" i="7"/>
  <c r="E28" i="7"/>
  <c r="F28" i="7" s="1"/>
  <c r="F29" i="7"/>
  <c r="F27" i="7"/>
  <c r="F16" i="7"/>
  <c r="F26" i="7"/>
  <c r="D21" i="7"/>
  <c r="D8" i="7" s="1"/>
  <c r="E8" i="7" s="1"/>
  <c r="E32" i="8" l="1"/>
  <c r="F7" i="8" s="1"/>
  <c r="F25" i="8"/>
  <c r="D32" i="8"/>
  <c r="F8" i="8" s="1"/>
  <c r="G8" i="8" s="1"/>
  <c r="E7" i="8"/>
  <c r="E9" i="8" s="1"/>
  <c r="E45" i="7" s="1"/>
  <c r="D9" i="8"/>
  <c r="F21" i="8"/>
  <c r="G21" i="8" s="1"/>
  <c r="D9" i="7"/>
  <c r="E7" i="7"/>
  <c r="E9" i="7" s="1"/>
  <c r="E44" i="7" s="1"/>
  <c r="D46" i="7" s="1"/>
  <c r="F21" i="7"/>
  <c r="G20" i="7" s="1"/>
  <c r="F32" i="7"/>
  <c r="G32" i="7" s="1"/>
  <c r="E32" i="7"/>
  <c r="F7" i="7" s="1"/>
  <c r="G17" i="7" l="1"/>
  <c r="G15" i="8"/>
  <c r="G17" i="8"/>
  <c r="G20" i="8"/>
  <c r="G31" i="7"/>
  <c r="G14" i="7"/>
  <c r="G16" i="7"/>
  <c r="G19" i="7"/>
  <c r="G27" i="7"/>
  <c r="G26" i="7"/>
  <c r="G30" i="7"/>
  <c r="G14" i="8"/>
  <c r="G7" i="8"/>
  <c r="G9" i="8" s="1"/>
  <c r="F9" i="8"/>
  <c r="G18" i="8"/>
  <c r="F32" i="8"/>
  <c r="G25" i="8" s="1"/>
  <c r="G16" i="8"/>
  <c r="G19" i="8"/>
  <c r="G7" i="7"/>
  <c r="G9" i="7" s="1"/>
  <c r="F9" i="7"/>
  <c r="G28" i="7"/>
  <c r="G18" i="7"/>
  <c r="G25" i="7"/>
  <c r="G21" i="7"/>
  <c r="G15" i="7"/>
  <c r="G29" i="7"/>
  <c r="G32" i="8" l="1"/>
  <c r="G26" i="8"/>
  <c r="G28" i="8"/>
  <c r="G30" i="8"/>
  <c r="G29" i="8"/>
  <c r="G27" i="8"/>
  <c r="G31" i="8"/>
  <c r="D31" i="6" l="1"/>
  <c r="D30" i="6"/>
  <c r="D29" i="6"/>
  <c r="D28" i="6"/>
  <c r="E26" i="6"/>
  <c r="D25" i="6"/>
  <c r="D26" i="6"/>
  <c r="F26" i="6" s="1"/>
  <c r="D43" i="5"/>
  <c r="D31" i="5"/>
  <c r="D30" i="5"/>
  <c r="D29" i="5"/>
  <c r="D28" i="5"/>
  <c r="E26" i="5"/>
  <c r="D26" i="5"/>
  <c r="D25" i="5"/>
  <c r="D27" i="5"/>
  <c r="F15" i="5"/>
  <c r="F26" i="5" l="1"/>
  <c r="F17" i="6"/>
  <c r="E28" i="6"/>
  <c r="F20" i="6"/>
  <c r="E31" i="6"/>
  <c r="F31" i="6" s="1"/>
  <c r="F18" i="6"/>
  <c r="E29" i="6"/>
  <c r="F29" i="6" s="1"/>
  <c r="E27" i="6"/>
  <c r="F19" i="6"/>
  <c r="E30" i="6"/>
  <c r="F30" i="6" s="1"/>
  <c r="F14" i="6"/>
  <c r="E21" i="6"/>
  <c r="D7" i="6" s="1"/>
  <c r="E25" i="6"/>
  <c r="F25" i="6" s="1"/>
  <c r="F16" i="6"/>
  <c r="F28" i="6"/>
  <c r="D27" i="6"/>
  <c r="D32" i="6" s="1"/>
  <c r="F8" i="6" s="1"/>
  <c r="G8" i="6" s="1"/>
  <c r="F15" i="6"/>
  <c r="D21" i="6"/>
  <c r="D8" i="6" s="1"/>
  <c r="E8" i="6" s="1"/>
  <c r="E25" i="5"/>
  <c r="F25" i="5" s="1"/>
  <c r="F14" i="5"/>
  <c r="E21" i="5"/>
  <c r="D7" i="5" s="1"/>
  <c r="F19" i="5"/>
  <c r="E30" i="5"/>
  <c r="F30" i="5" s="1"/>
  <c r="E29" i="5"/>
  <c r="F29" i="5" s="1"/>
  <c r="F18" i="5"/>
  <c r="E27" i="5"/>
  <c r="F27" i="5" s="1"/>
  <c r="F17" i="5"/>
  <c r="E28" i="5"/>
  <c r="F28" i="5" s="1"/>
  <c r="F20" i="5"/>
  <c r="E31" i="5"/>
  <c r="F31" i="5"/>
  <c r="D21" i="5"/>
  <c r="D8" i="5" s="1"/>
  <c r="E8" i="5" s="1"/>
  <c r="D32" i="5"/>
  <c r="F8" i="5" s="1"/>
  <c r="G8" i="5" s="1"/>
  <c r="F16" i="5"/>
  <c r="E32" i="6" l="1"/>
  <c r="F7" i="6" s="1"/>
  <c r="F27" i="6"/>
  <c r="F32" i="6" s="1"/>
  <c r="G25" i="6" s="1"/>
  <c r="E7" i="6"/>
  <c r="E9" i="6" s="1"/>
  <c r="E44" i="5" s="1"/>
  <c r="D9" i="6"/>
  <c r="F21" i="6"/>
  <c r="G21" i="6" s="1"/>
  <c r="F32" i="5"/>
  <c r="G25" i="5" s="1"/>
  <c r="D9" i="5"/>
  <c r="E7" i="5"/>
  <c r="E9" i="5" s="1"/>
  <c r="E43" i="5" s="1"/>
  <c r="D45" i="5" s="1"/>
  <c r="F21" i="5"/>
  <c r="G20" i="5"/>
  <c r="G17" i="5"/>
  <c r="E32" i="5"/>
  <c r="F7" i="5" s="1"/>
  <c r="G18" i="6" l="1"/>
  <c r="G31" i="6"/>
  <c r="G16" i="6"/>
  <c r="G15" i="6"/>
  <c r="G32" i="6"/>
  <c r="G26" i="6"/>
  <c r="G19" i="6"/>
  <c r="G7" i="6"/>
  <c r="G9" i="6" s="1"/>
  <c r="F9" i="6"/>
  <c r="G20" i="6"/>
  <c r="G17" i="6"/>
  <c r="G30" i="6"/>
  <c r="G28" i="6"/>
  <c r="G14" i="6"/>
  <c r="G27" i="6"/>
  <c r="G29" i="6"/>
  <c r="G21" i="5"/>
  <c r="G15" i="5"/>
  <c r="G19" i="5"/>
  <c r="G32" i="5"/>
  <c r="G26" i="5"/>
  <c r="G14" i="5"/>
  <c r="G18" i="5"/>
  <c r="G31" i="5"/>
  <c r="G28" i="5"/>
  <c r="G16" i="5"/>
  <c r="G30" i="5"/>
  <c r="G27" i="5"/>
  <c r="G7" i="5"/>
  <c r="G9" i="5" s="1"/>
  <c r="F9" i="5"/>
  <c r="G29" i="5"/>
  <c r="D31" i="4" l="1"/>
  <c r="D30" i="4"/>
  <c r="D29" i="4"/>
  <c r="D28" i="4"/>
  <c r="E26" i="4"/>
  <c r="D25" i="4"/>
  <c r="D27" i="4"/>
  <c r="D26" i="4"/>
  <c r="D43" i="3"/>
  <c r="D31" i="3"/>
  <c r="D30" i="3"/>
  <c r="D29" i="3"/>
  <c r="D28" i="3"/>
  <c r="E26" i="3"/>
  <c r="D26" i="3"/>
  <c r="D25" i="3"/>
  <c r="D27" i="3"/>
  <c r="F15" i="3"/>
  <c r="E20" i="2" l="1"/>
  <c r="E19" i="2"/>
  <c r="E17" i="2"/>
  <c r="E14" i="2"/>
  <c r="E16" i="2"/>
  <c r="E18" i="2"/>
  <c r="F26" i="4"/>
  <c r="F19" i="4"/>
  <c r="E30" i="4"/>
  <c r="F30" i="4" s="1"/>
  <c r="F17" i="4"/>
  <c r="E28" i="4"/>
  <c r="F28" i="4" s="1"/>
  <c r="F18" i="4"/>
  <c r="E29" i="4"/>
  <c r="F29" i="4" s="1"/>
  <c r="F20" i="4"/>
  <c r="E31" i="4"/>
  <c r="F31" i="4" s="1"/>
  <c r="F16" i="4"/>
  <c r="E27" i="4"/>
  <c r="F27" i="4" s="1"/>
  <c r="F14" i="4"/>
  <c r="E25" i="4"/>
  <c r="E21" i="4"/>
  <c r="D7" i="4" s="1"/>
  <c r="D32" i="4"/>
  <c r="F8" i="4" s="1"/>
  <c r="G8" i="4" s="1"/>
  <c r="F15" i="4"/>
  <c r="D21" i="4"/>
  <c r="D8" i="4" s="1"/>
  <c r="E8" i="4" s="1"/>
  <c r="E27" i="3"/>
  <c r="F27" i="3" s="1"/>
  <c r="F14" i="3"/>
  <c r="E25" i="3"/>
  <c r="F25" i="3" s="1"/>
  <c r="E21" i="3"/>
  <c r="D7" i="3" s="1"/>
  <c r="F19" i="3"/>
  <c r="E30" i="3"/>
  <c r="F30" i="3" s="1"/>
  <c r="F20" i="3"/>
  <c r="E31" i="3"/>
  <c r="F31" i="3" s="1"/>
  <c r="F17" i="3"/>
  <c r="E28" i="3"/>
  <c r="E29" i="3"/>
  <c r="F18" i="3"/>
  <c r="D32" i="3"/>
  <c r="F8" i="3" s="1"/>
  <c r="G8" i="3" s="1"/>
  <c r="F28" i="3"/>
  <c r="F29" i="3"/>
  <c r="F16" i="3"/>
  <c r="F26" i="3"/>
  <c r="D21" i="3"/>
  <c r="D8" i="3" s="1"/>
  <c r="E8" i="3" s="1"/>
  <c r="E7" i="4" l="1"/>
  <c r="E9" i="4" s="1"/>
  <c r="E44" i="3" s="1"/>
  <c r="D9" i="4"/>
  <c r="F25" i="4"/>
  <c r="E32" i="4"/>
  <c r="F7" i="4" s="1"/>
  <c r="F21" i="4"/>
  <c r="G21" i="4" s="1"/>
  <c r="F32" i="3"/>
  <c r="G32" i="3" s="1"/>
  <c r="E7" i="3"/>
  <c r="E9" i="3" s="1"/>
  <c r="E43" i="3" s="1"/>
  <c r="D45" i="3" s="1"/>
  <c r="D9" i="3"/>
  <c r="E32" i="3"/>
  <c r="F7" i="3" s="1"/>
  <c r="F21" i="3"/>
  <c r="G19" i="3" s="1"/>
  <c r="G17" i="3" l="1"/>
  <c r="G17" i="4"/>
  <c r="G18" i="4"/>
  <c r="G31" i="3"/>
  <c r="G18" i="3"/>
  <c r="G26" i="3"/>
  <c r="G19" i="4"/>
  <c r="G16" i="4"/>
  <c r="G14" i="4"/>
  <c r="G15" i="4"/>
  <c r="G20" i="4"/>
  <c r="G27" i="3"/>
  <c r="G30" i="3"/>
  <c r="G28" i="3"/>
  <c r="G29" i="3"/>
  <c r="F9" i="4"/>
  <c r="G7" i="4"/>
  <c r="G9" i="4" s="1"/>
  <c r="F32" i="4"/>
  <c r="G25" i="4" s="1"/>
  <c r="G21" i="3"/>
  <c r="G15" i="3"/>
  <c r="F9" i="3"/>
  <c r="G7" i="3"/>
  <c r="G9" i="3" s="1"/>
  <c r="G14" i="3"/>
  <c r="G16" i="3"/>
  <c r="G20" i="3"/>
  <c r="G25" i="3"/>
  <c r="G32" i="4" l="1"/>
  <c r="G26" i="4"/>
  <c r="G29" i="4"/>
  <c r="G28" i="4"/>
  <c r="G30" i="4"/>
  <c r="G27" i="4"/>
  <c r="G31" i="4"/>
  <c r="E31" i="2" l="1"/>
  <c r="D31" i="2"/>
  <c r="E30" i="2"/>
  <c r="F19" i="2"/>
  <c r="E29" i="2"/>
  <c r="D29" i="2"/>
  <c r="E28" i="2"/>
  <c r="F17" i="2"/>
  <c r="E27" i="2"/>
  <c r="F16" i="2"/>
  <c r="E26" i="2"/>
  <c r="F15" i="2"/>
  <c r="E21" i="2"/>
  <c r="D7" i="2" s="1"/>
  <c r="D21" i="2"/>
  <c r="D8" i="2" s="1"/>
  <c r="E8" i="2" s="1"/>
  <c r="F29" i="2" l="1"/>
  <c r="E7" i="2"/>
  <c r="E9" i="2" s="1"/>
  <c r="D9" i="2"/>
  <c r="F31" i="2"/>
  <c r="D27" i="2"/>
  <c r="F27" i="2" s="1"/>
  <c r="E25" i="2"/>
  <c r="E32" i="2" s="1"/>
  <c r="F7" i="2" s="1"/>
  <c r="F14" i="2"/>
  <c r="F18" i="2"/>
  <c r="F20" i="2"/>
  <c r="D25" i="2"/>
  <c r="D26" i="2"/>
  <c r="F26" i="2" s="1"/>
  <c r="D28" i="2"/>
  <c r="F28" i="2" s="1"/>
  <c r="D30" i="2"/>
  <c r="F30" i="2" s="1"/>
  <c r="D32" i="2" l="1"/>
  <c r="F8" i="2" s="1"/>
  <c r="G8" i="2" s="1"/>
  <c r="F25" i="2"/>
  <c r="F21" i="2"/>
  <c r="G20" i="2" s="1"/>
  <c r="G7" i="2"/>
  <c r="F9" i="2" l="1"/>
  <c r="G14" i="2"/>
  <c r="G18" i="2"/>
  <c r="G9" i="2"/>
  <c r="F32" i="2"/>
  <c r="G25" i="2" s="1"/>
  <c r="G21" i="2"/>
  <c r="G17" i="2"/>
  <c r="G19" i="2"/>
  <c r="G15" i="2"/>
  <c r="G16" i="2"/>
  <c r="G32" i="2" l="1"/>
  <c r="G29" i="2"/>
  <c r="G26" i="2"/>
  <c r="G28" i="2"/>
  <c r="G30" i="2"/>
  <c r="G27" i="2"/>
  <c r="G31" i="2"/>
</calcChain>
</file>

<file path=xl/sharedStrings.xml><?xml version="1.0" encoding="utf-8"?>
<sst xmlns="http://schemas.openxmlformats.org/spreadsheetml/2006/main" count="389" uniqueCount="70">
  <si>
    <t xml:space="preserve">Nigeria 2018 Cost per Child  </t>
  </si>
  <si>
    <t>Costing model assumptions and data sources</t>
  </si>
  <si>
    <t>a. Which costs are reported in this model</t>
  </si>
  <si>
    <r>
      <t xml:space="preserve">1. This model includes </t>
    </r>
    <r>
      <rPr>
        <b/>
        <sz val="10"/>
        <color rgb="FF000000"/>
        <rFont val="Prensa Book"/>
        <family val="3"/>
      </rPr>
      <t>all contributing expenditures</t>
    </r>
    <r>
      <rPr>
        <sz val="10"/>
        <color rgb="FF000000"/>
        <rFont val="Prensa Book"/>
        <family val="3"/>
      </rPr>
      <t xml:space="preserve"> to Nigeria's School Based Deworming Program in the 4 Nigerian states where Evidence Action provides technical assistance, which include Cross River, Rivers, Ogun, and Oyo states.</t>
    </r>
  </si>
  <si>
    <t>2. These expenditures include costs to Evidence Action and external partners, such as costs incurred by the World Health Organization and implementing partners such as RTI International.</t>
  </si>
  <si>
    <t xml:space="preserve">b. Sources of this model's data  </t>
  </si>
  <si>
    <t>1. Expenditures were categorized by program area to feed into the costing model</t>
  </si>
  <si>
    <r>
      <t xml:space="preserve">3. The assumed </t>
    </r>
    <r>
      <rPr>
        <b/>
        <sz val="10"/>
        <color rgb="FF000000"/>
        <rFont val="Prensa Book"/>
        <family val="3"/>
      </rPr>
      <t># of Mebendazole and Praziquantel tablets used are</t>
    </r>
    <r>
      <rPr>
        <sz val="10"/>
        <color rgb="FF000000"/>
        <rFont val="Prensa Book"/>
        <family val="3"/>
      </rPr>
      <t xml:space="preserve"> based on the approximate # of children treated for STH and Schisto.</t>
    </r>
  </si>
  <si>
    <t xml:space="preserve">c. Costs associated with prevalence surveys  </t>
  </si>
  <si>
    <t xml:space="preserve">d. Costs associated with drugs </t>
  </si>
  <si>
    <t xml:space="preserve">e. Cost per child results </t>
  </si>
  <si>
    <t xml:space="preserve">I. Results </t>
  </si>
  <si>
    <t xml:space="preserve">Cost per Child </t>
  </si>
  <si>
    <t>Expensing Party</t>
  </si>
  <si>
    <t>Sum Total</t>
  </si>
  <si>
    <t>Cost per Child, USD</t>
  </si>
  <si>
    <t>Sum Total, local currency</t>
  </si>
  <si>
    <t xml:space="preserve">Cost per child, local currency </t>
  </si>
  <si>
    <t>DtWI</t>
  </si>
  <si>
    <t>Partners</t>
  </si>
  <si>
    <t xml:space="preserve">Total </t>
  </si>
  <si>
    <t xml:space="preserve">Cost by Program Area (USD) </t>
  </si>
  <si>
    <t xml:space="preserve">Cost Category </t>
  </si>
  <si>
    <t>Partners (WHO/RTI)</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</si>
  <si>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</si>
  <si>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</si>
  <si>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</si>
  <si>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</si>
  <si>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</si>
  <si>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</si>
  <si>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</si>
  <si>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</si>
  <si>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</si>
  <si>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</si>
  <si>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</si>
  <si>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</si>
  <si>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</si>
  <si>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 xml:space="preserve">Rivers, Nigeria 2019 Cost per Child Analysis </t>
  </si>
  <si>
    <t>January 2019 - October 2019</t>
  </si>
  <si>
    <t>Partners (WHO/CIFF)</t>
  </si>
  <si>
    <t>Weighted Average Rivers</t>
  </si>
  <si>
    <t># of Children Dewormed</t>
  </si>
  <si>
    <t>June Round</t>
  </si>
  <si>
    <t>November Round</t>
  </si>
  <si>
    <t>Weighted average cost per child (June + November)</t>
  </si>
  <si>
    <t>November 2019 -January 2020</t>
  </si>
  <si>
    <t xml:space="preserve">Oyo, Nigeria 2019 Cost per Child Analysis </t>
  </si>
  <si>
    <t>Partners (WHO)</t>
  </si>
  <si>
    <t>STH</t>
  </si>
  <si>
    <t>SCH</t>
  </si>
  <si>
    <t>Weighted Average Oyo</t>
  </si>
  <si>
    <t>July Round</t>
  </si>
  <si>
    <t xml:space="preserve">Nov Round </t>
  </si>
  <si>
    <t xml:space="preserve">Weighted average cost per child (Feb &amp; Aug) </t>
  </si>
  <si>
    <t>November 2019 - March 2020</t>
  </si>
  <si>
    <t xml:space="preserve">Ogun, Nigeria 2019 Cost per Child Analysis </t>
  </si>
  <si>
    <t>November 2018 - Aug 2019</t>
  </si>
  <si>
    <t>Weighted Average Ogun</t>
  </si>
  <si>
    <t xml:space="preserve">Sept. 2019 - January 2020 </t>
  </si>
  <si>
    <t xml:space="preserve">Cross River State, Nigeria 2019 Cost per Child Analysis </t>
  </si>
  <si>
    <t xml:space="preserve">January 2019- January 2020 </t>
  </si>
  <si>
    <t>Partners (RTI/WHO)</t>
  </si>
  <si>
    <r>
      <t>2. The "</t>
    </r>
    <r>
      <rPr>
        <b/>
        <sz val="10"/>
        <color rgb="FF000000"/>
        <rFont val="Prensa Book"/>
        <family val="3"/>
      </rPr>
      <t>Approximate # children treated</t>
    </r>
    <r>
      <rPr>
        <sz val="10"/>
        <color rgb="FF000000"/>
        <rFont val="Prensa Book"/>
        <family val="3"/>
      </rPr>
      <t xml:space="preserve">" (reported in cell D37) is the official number of children treated for either STH, Schisto, or both STH and Schisto via school-based deworming in all 4 Nigerian states. </t>
    </r>
  </si>
  <si>
    <r>
      <t xml:space="preserve">4. </t>
    </r>
    <r>
      <rPr>
        <b/>
        <sz val="10"/>
        <color rgb="FF000000"/>
        <rFont val="Prensa Book"/>
        <family val="3"/>
      </rPr>
      <t>Exchange rates</t>
    </r>
    <r>
      <rPr>
        <sz val="10"/>
        <color rgb="FF000000"/>
        <rFont val="Prensa Book"/>
        <family val="3"/>
      </rPr>
      <t xml:space="preserve"> for cost conversion in this model used the rate of 1 US dollar to 359.32 Nigerian naira (cell D38). This represents the average (mean) echange rate across all expenses incurred within the timeframe of the model. </t>
    </r>
  </si>
  <si>
    <r>
      <t xml:space="preserve">5. </t>
    </r>
    <r>
      <rPr>
        <b/>
        <sz val="10"/>
        <rFont val="Prensa Book"/>
        <family val="3"/>
      </rPr>
      <t>Overhead</t>
    </r>
    <r>
      <rPr>
        <sz val="10"/>
        <rFont val="Prensa Book"/>
        <family val="3"/>
      </rPr>
      <t xml:space="preserve"> costs were calculated at a rate of 18% in 2019 based off of financial records. </t>
    </r>
  </si>
  <si>
    <t xml:space="preserve">Nigeria 2019 Cost per Child  </t>
  </si>
  <si>
    <t xml:space="preserve">1. Drug costs are included in the model as imputed costs. As drugs are procured through the WHO donation program, they do not pose a direct cost to Evidence Action, government, or other partners; however, their imputed value (based on treatment numbers) is included in the model as an important incremental cost to running the program. The value of the drugs has been calculated based on the number of individuals treated for STH and schisto, and an estimated rate for Mebendazole and Praziquantel from the International Medical Products Price Guide. Leftover drugs are turned back over to the Ministry of Health for further use and thus are not reflected as a cost to the program. </t>
  </si>
  <si>
    <r>
      <t xml:space="preserve">1. The cost per child in Nigeria for the 2019 deworming round was </t>
    </r>
    <r>
      <rPr>
        <b/>
        <sz val="10"/>
        <rFont val="Prensa Book"/>
      </rPr>
      <t>$0.45</t>
    </r>
  </si>
  <si>
    <t>Prevalence survey mapping in Rivers and Oyo state was funded by the Children's Investment Fund Foundation (CIFF), whereas RTI funded mapping activities in Cross River State. A sample of 50-55 children from 5 randomly selected schools were chosen in 33 local government areas (LGAs) within each state. We did not have access to prevalence survey costs from CIFF, so we estimated these costs based on prevalence survey costs incurred in Cross River State by RTI. After an expected 5 successful rounds of treatment, it is recommended that additional prevalence surveys be conducted. The number of treatment rounds across which prevalence survey costs are amortized vary across states given differences in timing of past and future prevalence surveys. No prevalence survey mapping was officially conducted in Ogun state in the same wave of activities that were conducted in other states.  The FMOH instead pulled together exisiting publications on STH/SCH prevalence that had already been carried out by researchers in the state; therefore, no baseline prevalence survey costs were included for Ogun in this costing model. We have estimated the costs of a follow-up survey in Ogun and included these in the model. A follow up prevalence survey is not expected in CRS as DtW is no longer engaged in deworming in CRS and other partners are not focused on STH; as such, costs from the single prevalence survey are amortized across the four rounds of treatment there. Prevalence survey costs have been updated and adjusted as DtW gains a better understanding of actual costs, upcoming treatment rounds, and prevalence survey timeframes.</t>
  </si>
  <si>
    <r>
      <t xml:space="preserve">3. Deworming treatment rounds took place between </t>
    </r>
    <r>
      <rPr>
        <b/>
        <sz val="10"/>
        <color rgb="FF000000"/>
        <rFont val="Prensa Book"/>
        <family val="3"/>
      </rPr>
      <t>January 2019 - January 2020*</t>
    </r>
    <r>
      <rPr>
        <sz val="10"/>
        <color rgb="FF000000"/>
        <rFont val="Prensa Book"/>
        <family val="3"/>
      </rPr>
      <t>, so all costs included in the model fall within this range.
*Oyo costs and treatment data extend through March 2020 as the second round of treatment was delayed.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</si>
</sst>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NGN]\ #,##0"/>
    <numFmt numFmtId="166" formatCode="_(* #,##0_);_(* \(#,##0\);_(* &quot;-&quot;??_);_(@_)"/>
    <numFmt numFmtId="167" formatCode="[$NGN]\ #,##0.00"/>
  </numFmts>
  <fonts count="19">
    <font>
      <sz val="11"/>
      <color theme="1"/>
      <name val="Calibri"/>
      <family val="2"/>
      <scheme val="minor"/>
    </font>
    <font>
      <sz val="11"/>
      <color theme="1"/>
      <name val="Calibri"/>
      <family val="2"/>
      <scheme val="minor"/>
    </font>
    <font>
      <b/>
      <sz val="14"/>
      <color rgb="FFFFFFFF"/>
      <name val="Tahoma"/>
      <family val="2"/>
    </font>
    <font>
      <sz val="11"/>
      <color rgb="FF000000"/>
      <name val="Calibri"/>
      <family val="2"/>
      <scheme val="minor"/>
    </font>
    <font>
      <b/>
      <sz val="11"/>
      <color rgb="FF000000"/>
      <name val="TSTAR Mono Round"/>
      <family val="3"/>
    </font>
    <font>
      <u/>
      <sz val="10"/>
      <color rgb="FF000000"/>
      <name val="Prensa Book"/>
      <family val="3"/>
    </font>
    <font>
      <sz val="10"/>
      <color rgb="FF000000"/>
      <name val="Prensa Book"/>
      <family val="3"/>
    </font>
    <font>
      <b/>
      <sz val="10"/>
      <color rgb="FF000000"/>
      <name val="Prensa Book"/>
      <family val="3"/>
    </font>
    <font>
      <sz val="10"/>
      <name val="Prensa Book"/>
      <family val="3"/>
    </font>
    <font>
      <b/>
      <sz val="10"/>
      <name val="Prensa Book"/>
      <family val="3"/>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12"/>
      <name val="Tahoma"/>
      <family val="2"/>
    </font>
    <font>
      <sz val="12"/>
      <color indexed="8"/>
      <name val="Tahoma"/>
      <family val="2"/>
    </font>
    <font>
      <sz val="8"/>
      <color indexed="8"/>
      <name val="Tahoma"/>
      <family val="2"/>
    </font>
    <font>
      <b/>
      <sz val="10"/>
      <name val="Prensa Book"/>
    </font>
  </fonts>
  <fills count="9">
    <fill>
      <patternFill patternType="none"/>
    </fill>
    <fill>
      <patternFill patternType="gray125"/>
    </fill>
    <fill>
      <patternFill patternType="solid">
        <fgColor rgb="FF7030A0"/>
        <bgColor rgb="FF000000"/>
      </patternFill>
    </fill>
    <fill>
      <patternFill patternType="solid">
        <fgColor rgb="FF7030A0"/>
        <bgColor indexed="64"/>
      </patternFill>
    </fill>
    <fill>
      <patternFill patternType="solid">
        <fgColor theme="0"/>
        <bgColor indexed="64"/>
      </patternFill>
    </fill>
    <fill>
      <patternFill patternType="solid">
        <fgColor theme="6" tint="-0.49998474074526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9"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0" fontId="1" fillId="0" borderId="0"/>
  </cellStyleXfs>
  <cellXfs count="64">
    <xf numFmtId="0" fontId="0" fillId="0" borderId="0" xfId="0"/>
    <xf numFmtId="0" fontId="2" fillId="2" borderId="0" xfId="0" applyFont="1" applyFill="1" applyAlignment="1">
      <alignment vertical="center"/>
    </xf>
    <xf numFmtId="0" fontId="6" fillId="0" borderId="0" xfId="0" applyFont="1" applyAlignment="1">
      <alignment wrapText="1"/>
    </xf>
    <xf numFmtId="0" fontId="8" fillId="0" borderId="0" xfId="0" applyFont="1" applyAlignment="1">
      <alignment wrapText="1"/>
    </xf>
    <xf numFmtId="0" fontId="5" fillId="0" borderId="0" xfId="0" applyFont="1" applyAlignment="1">
      <alignment horizontal="left"/>
    </xf>
    <xf numFmtId="0" fontId="6" fillId="0" borderId="0" xfId="0" applyFont="1" applyAlignment="1">
      <alignment horizontal="left"/>
    </xf>
    <xf numFmtId="0" fontId="0" fillId="0" borderId="0" xfId="0"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11" fillId="3" borderId="0" xfId="1" applyFont="1" applyFill="1" applyAlignment="1">
      <alignment vertical="center"/>
    </xf>
    <xf numFmtId="0" fontId="0" fillId="4" borderId="0" xfId="0" applyFill="1"/>
    <xf numFmtId="0" fontId="12" fillId="4" borderId="0" xfId="1" applyFont="1" applyFill="1"/>
    <xf numFmtId="0" fontId="10" fillId="4" borderId="0" xfId="1" applyFill="1"/>
    <xf numFmtId="0" fontId="14" fillId="4" borderId="2" xfId="1" applyFont="1" applyFill="1" applyBorder="1"/>
    <xf numFmtId="0" fontId="14" fillId="4" borderId="2" xfId="1" applyFont="1" applyFill="1" applyBorder="1" applyAlignment="1">
      <alignment wrapText="1"/>
    </xf>
    <xf numFmtId="0" fontId="10" fillId="4" borderId="2" xfId="1" applyFont="1" applyFill="1" applyBorder="1"/>
    <xf numFmtId="164" fontId="10" fillId="4" borderId="2" xfId="2" applyNumberFormat="1" applyFont="1" applyFill="1" applyBorder="1"/>
    <xf numFmtId="44" fontId="10" fillId="4" borderId="2" xfId="2" applyFont="1" applyFill="1" applyBorder="1"/>
    <xf numFmtId="165" fontId="10" fillId="4" borderId="2" xfId="1" applyNumberFormat="1" applyFont="1" applyFill="1" applyBorder="1"/>
    <xf numFmtId="164" fontId="14" fillId="4" borderId="2" xfId="1" applyNumberFormat="1" applyFont="1" applyFill="1" applyBorder="1"/>
    <xf numFmtId="43" fontId="14" fillId="4" borderId="2" xfId="3" applyNumberFormat="1" applyFont="1" applyFill="1" applyBorder="1"/>
    <xf numFmtId="165" fontId="14" fillId="4" borderId="2" xfId="1" applyNumberFormat="1" applyFont="1" applyFill="1" applyBorder="1"/>
    <xf numFmtId="164" fontId="10" fillId="4" borderId="0" xfId="1" applyNumberFormat="1" applyFill="1" applyBorder="1"/>
    <xf numFmtId="164" fontId="10" fillId="4" borderId="0" xfId="1" applyNumberFormat="1" applyFill="1"/>
    <xf numFmtId="0" fontId="14" fillId="4" borderId="0" xfId="1" applyFont="1" applyFill="1"/>
    <xf numFmtId="9" fontId="10" fillId="4" borderId="2" xfId="4" applyFont="1" applyFill="1" applyBorder="1"/>
    <xf numFmtId="9" fontId="14" fillId="4" borderId="2" xfId="4" applyFont="1" applyFill="1" applyBorder="1"/>
    <xf numFmtId="0" fontId="10" fillId="4" borderId="0" xfId="1" applyFill="1" applyBorder="1"/>
    <xf numFmtId="166" fontId="10" fillId="4" borderId="2" xfId="3" applyNumberFormat="1" applyFont="1" applyFill="1" applyBorder="1"/>
    <xf numFmtId="1" fontId="10" fillId="4" borderId="2" xfId="1" applyNumberFormat="1" applyFont="1" applyFill="1" applyBorder="1"/>
    <xf numFmtId="0" fontId="11" fillId="5" borderId="0" xfId="1" applyFont="1" applyFill="1" applyAlignment="1">
      <alignment vertical="center"/>
    </xf>
    <xf numFmtId="0" fontId="15" fillId="4" borderId="0" xfId="1" applyFont="1" applyFill="1" applyAlignment="1">
      <alignment vertical="center"/>
    </xf>
    <xf numFmtId="0" fontId="11" fillId="4" borderId="0" xfId="1" applyFont="1" applyFill="1" applyAlignment="1">
      <alignment vertical="center"/>
    </xf>
    <xf numFmtId="167" fontId="10" fillId="4" borderId="2" xfId="1" applyNumberFormat="1" applyFont="1" applyFill="1" applyBorder="1"/>
    <xf numFmtId="44" fontId="14" fillId="4" borderId="2" xfId="5" applyFont="1" applyFill="1" applyBorder="1"/>
    <xf numFmtId="167" fontId="14" fillId="4" borderId="2" xfId="1" applyNumberFormat="1" applyFont="1" applyFill="1" applyBorder="1"/>
    <xf numFmtId="164" fontId="10" fillId="4" borderId="2" xfId="5" applyNumberFormat="1" applyFont="1" applyFill="1" applyBorder="1"/>
    <xf numFmtId="164" fontId="10" fillId="0" borderId="2" xfId="2" applyNumberFormat="1" applyFont="1" applyFill="1" applyBorder="1"/>
    <xf numFmtId="44" fontId="10" fillId="4" borderId="0" xfId="1" applyNumberFormat="1" applyFill="1" applyBorder="1"/>
    <xf numFmtId="2" fontId="10" fillId="4" borderId="2" xfId="1" applyNumberFormat="1" applyFont="1" applyFill="1" applyBorder="1"/>
    <xf numFmtId="43" fontId="10" fillId="4" borderId="0" xfId="1" applyNumberFormat="1" applyFill="1"/>
    <xf numFmtId="0" fontId="10" fillId="0" borderId="0" xfId="1"/>
    <xf numFmtId="0" fontId="1" fillId="4" borderId="2" xfId="6" applyFill="1" applyBorder="1"/>
    <xf numFmtId="0" fontId="17" fillId="4" borderId="2" xfId="6" applyFont="1" applyFill="1" applyBorder="1" applyAlignment="1">
      <alignment wrapText="1"/>
    </xf>
    <xf numFmtId="0" fontId="17" fillId="4" borderId="2" xfId="6" applyFont="1" applyFill="1" applyBorder="1"/>
    <xf numFmtId="166" fontId="17" fillId="4" borderId="2" xfId="6" applyNumberFormat="1" applyFont="1" applyFill="1" applyBorder="1"/>
    <xf numFmtId="44" fontId="17" fillId="4" borderId="2" xfId="6" applyNumberFormat="1" applyFont="1" applyFill="1" applyBorder="1"/>
    <xf numFmtId="0" fontId="11" fillId="6" borderId="0" xfId="1" applyFont="1" applyFill="1" applyAlignment="1">
      <alignment vertical="center"/>
    </xf>
    <xf numFmtId="166" fontId="10" fillId="0" borderId="2" xfId="3" applyNumberFormat="1" applyFont="1" applyFill="1" applyBorder="1"/>
    <xf numFmtId="0" fontId="11" fillId="7" borderId="0" xfId="1" applyFont="1" applyFill="1" applyAlignment="1">
      <alignment vertical="center"/>
    </xf>
    <xf numFmtId="3" fontId="10" fillId="4" borderId="0" xfId="1" applyNumberFormat="1" applyFill="1"/>
    <xf numFmtId="1" fontId="10" fillId="4" borderId="0" xfId="1" applyNumberFormat="1" applyFill="1"/>
    <xf numFmtId="0" fontId="11" fillId="8" borderId="0" xfId="1" applyFont="1" applyFill="1" applyAlignment="1">
      <alignment vertical="center"/>
    </xf>
    <xf numFmtId="44" fontId="10" fillId="0" borderId="2" xfId="2" applyFont="1" applyFill="1" applyBorder="1"/>
    <xf numFmtId="0" fontId="3" fillId="0" borderId="0" xfId="0" applyFont="1" applyAlignment="1"/>
    <xf numFmtId="0" fontId="13" fillId="4" borderId="1" xfId="1" applyFont="1" applyFill="1" applyBorder="1" applyAlignment="1">
      <alignment horizontal="center"/>
    </xf>
    <xf numFmtId="0" fontId="13" fillId="4" borderId="0" xfId="1" applyFont="1" applyFill="1" applyAlignment="1">
      <alignment horizontal="center"/>
    </xf>
    <xf numFmtId="0" fontId="16" fillId="4" borderId="0" xfId="6" applyFont="1" applyFill="1" applyAlignment="1">
      <alignment horizontal="left"/>
    </xf>
    <xf numFmtId="44" fontId="17" fillId="4" borderId="3" xfId="5" applyNumberFormat="1" applyFont="1" applyFill="1" applyBorder="1" applyAlignment="1">
      <alignment horizontal="center"/>
    </xf>
    <xf numFmtId="44" fontId="17" fillId="4" borderId="4" xfId="5" applyNumberFormat="1" applyFont="1" applyFill="1" applyBorder="1" applyAlignment="1">
      <alignment horizontal="center"/>
    </xf>
    <xf numFmtId="44" fontId="17" fillId="4" borderId="3" xfId="2" applyNumberFormat="1" applyFont="1" applyFill="1" applyBorder="1" applyAlignment="1">
      <alignment horizontal="center"/>
    </xf>
    <xf numFmtId="44" fontId="17" fillId="4" borderId="4" xfId="2" applyNumberFormat="1" applyFont="1" applyFill="1" applyBorder="1" applyAlignment="1">
      <alignment horizontal="center"/>
    </xf>
  </cellXfs>
  <cellStyles count="7">
    <cellStyle name="Comma 2" xfId="3" xr:uid="{00000000-0005-0000-0000-000000000000}"/>
    <cellStyle name="Currency 2" xfId="2" xr:uid="{00000000-0005-0000-0000-000001000000}"/>
    <cellStyle name="Currency 3" xfId="5" xr:uid="{00000000-0005-0000-0000-000002000000}"/>
    <cellStyle name="Normal" xfId="0" builtinId="0"/>
    <cellStyle name="Normal 2" xfId="6" xr:uid="{00000000-0005-0000-0000-000004000000}"/>
    <cellStyle name="Normal 2 2" xfId="1" xr:uid="{00000000-0005-0000-0000-000005000000}"/>
    <cellStyle name="Percent 3"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topLeftCell="A12" workbookViewId="0">
      <selection activeCell="F15" sqref="F15"/>
    </sheetView>
  </sheetViews>
  <sheetFormatPr baseColWidth="10" defaultColWidth="8.6640625" defaultRowHeight="15"/>
  <cols>
    <col min="1" max="1" width="1.6640625" style="6" customWidth="1"/>
    <col min="2" max="2" width="3.5" style="6" customWidth="1"/>
    <col min="3" max="3" width="95.83203125" style="6" customWidth="1"/>
    <col min="4" max="16384" width="8.6640625" style="6"/>
  </cols>
  <sheetData>
    <row r="1" spans="1:3" ht="18">
      <c r="A1" s="1" t="s">
        <v>65</v>
      </c>
      <c r="B1" s="1"/>
      <c r="C1" s="1"/>
    </row>
    <row r="2" spans="1:3">
      <c r="A2" s="7"/>
      <c r="B2" s="8" t="s">
        <v>1</v>
      </c>
      <c r="C2" s="7"/>
    </row>
    <row r="3" spans="1:3">
      <c r="A3" s="7"/>
      <c r="B3" s="9" t="s">
        <v>2</v>
      </c>
      <c r="C3" s="10"/>
    </row>
    <row r="4" spans="1:3" ht="29">
      <c r="A4" s="56"/>
      <c r="B4" s="56"/>
      <c r="C4" s="2" t="s">
        <v>3</v>
      </c>
    </row>
    <row r="5" spans="1:3" ht="29">
      <c r="A5" s="56"/>
      <c r="B5" s="56"/>
      <c r="C5" s="2" t="s">
        <v>4</v>
      </c>
    </row>
    <row r="6" spans="1:3" ht="57">
      <c r="A6" s="56"/>
      <c r="B6" s="56"/>
      <c r="C6" s="2" t="s">
        <v>69</v>
      </c>
    </row>
    <row r="7" spans="1:3">
      <c r="A7" s="7"/>
      <c r="B7" s="9" t="s">
        <v>5</v>
      </c>
      <c r="C7" s="10"/>
    </row>
    <row r="8" spans="1:3">
      <c r="A8" s="56"/>
      <c r="B8" s="56"/>
      <c r="C8" s="2" t="s">
        <v>6</v>
      </c>
    </row>
    <row r="9" spans="1:3" ht="29">
      <c r="A9" s="56"/>
      <c r="B9" s="56"/>
      <c r="C9" s="2" t="s">
        <v>62</v>
      </c>
    </row>
    <row r="10" spans="1:3" ht="29">
      <c r="A10" s="56"/>
      <c r="B10" s="56"/>
      <c r="C10" s="2" t="s">
        <v>7</v>
      </c>
    </row>
    <row r="11" spans="1:3" ht="29">
      <c r="A11" s="56"/>
      <c r="B11" s="56"/>
      <c r="C11" s="2" t="s">
        <v>63</v>
      </c>
    </row>
    <row r="12" spans="1:3">
      <c r="A12" s="56"/>
      <c r="B12" s="56"/>
      <c r="C12" s="3" t="s">
        <v>64</v>
      </c>
    </row>
    <row r="13" spans="1:3">
      <c r="A13" s="56"/>
      <c r="B13" s="56"/>
      <c r="C13" s="3"/>
    </row>
    <row r="14" spans="1:3">
      <c r="A14" s="7"/>
      <c r="B14" s="9" t="s">
        <v>8</v>
      </c>
      <c r="C14" s="10"/>
    </row>
    <row r="15" spans="1:3" ht="183">
      <c r="A15" s="56"/>
      <c r="B15" s="56"/>
      <c r="C15" s="2" t="s">
        <v>68</v>
      </c>
    </row>
    <row r="16" spans="1:3">
      <c r="A16" s="7"/>
      <c r="B16" s="9" t="s">
        <v>9</v>
      </c>
      <c r="C16" s="10"/>
    </row>
    <row r="17" spans="1:3" ht="85">
      <c r="A17" s="56"/>
      <c r="B17" s="56"/>
      <c r="C17" s="2" t="s">
        <v>66</v>
      </c>
    </row>
    <row r="18" spans="1:3">
      <c r="A18" s="7"/>
      <c r="B18" s="4" t="s">
        <v>10</v>
      </c>
      <c r="C18" s="10"/>
    </row>
    <row r="19" spans="1:3">
      <c r="A19" s="56"/>
      <c r="B19" s="56"/>
      <c r="C19" s="5" t="s">
        <v>67</v>
      </c>
    </row>
  </sheetData>
  <mergeCells count="12">
    <mergeCell ref="A4:B4"/>
    <mergeCell ref="A5:B5"/>
    <mergeCell ref="A6:B6"/>
    <mergeCell ref="A8:B8"/>
    <mergeCell ref="A9:B9"/>
    <mergeCell ref="A19:B19"/>
    <mergeCell ref="A10:B10"/>
    <mergeCell ref="A11:B11"/>
    <mergeCell ref="A12:B12"/>
    <mergeCell ref="A13:B13"/>
    <mergeCell ref="A15:B15"/>
    <mergeCell ref="A17:B1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E16" sqref="E16"/>
    </sheetView>
  </sheetViews>
  <sheetFormatPr baseColWidth="10" defaultColWidth="8.83203125" defaultRowHeight="15"/>
  <cols>
    <col min="3" max="3" width="32.5" bestFit="1" customWidth="1"/>
    <col min="4" max="4" width="16.1640625" bestFit="1" customWidth="1"/>
    <col min="5" max="6" width="13.83203125" bestFit="1" customWidth="1"/>
    <col min="7" max="7" width="9.33203125" bestFit="1" customWidth="1"/>
  </cols>
  <sheetData>
    <row r="1" spans="1:8" ht="18">
      <c r="A1" s="11" t="s">
        <v>0</v>
      </c>
      <c r="B1" s="11"/>
      <c r="C1" s="11"/>
    </row>
    <row r="2" spans="1:8">
      <c r="A2" s="12"/>
      <c r="B2" s="12"/>
      <c r="C2" s="12"/>
      <c r="D2" s="12"/>
      <c r="E2" s="12"/>
      <c r="F2" s="12"/>
      <c r="G2" s="12"/>
      <c r="H2" s="12"/>
    </row>
    <row r="3" spans="1:8">
      <c r="A3" s="12"/>
      <c r="B3" s="12"/>
      <c r="C3" s="12"/>
      <c r="D3" s="12"/>
      <c r="E3" s="12"/>
      <c r="F3" s="12"/>
      <c r="G3" s="12"/>
      <c r="H3" s="12"/>
    </row>
    <row r="4" spans="1:8" ht="16">
      <c r="A4" s="12"/>
      <c r="B4" s="12"/>
      <c r="C4" s="13" t="s">
        <v>11</v>
      </c>
      <c r="D4" s="14"/>
      <c r="E4" s="14"/>
      <c r="F4" s="14"/>
      <c r="G4" s="14"/>
      <c r="H4" s="14"/>
    </row>
    <row r="5" spans="1:8">
      <c r="A5" s="12"/>
      <c r="B5" s="12"/>
      <c r="C5" s="57" t="s">
        <v>12</v>
      </c>
      <c r="D5" s="57"/>
      <c r="E5" s="57"/>
      <c r="F5" s="57"/>
      <c r="G5" s="57"/>
      <c r="H5" s="14"/>
    </row>
    <row r="6" spans="1:8" ht="37">
      <c r="A6" s="12"/>
      <c r="B6" s="12"/>
      <c r="C6" s="15" t="s">
        <v>13</v>
      </c>
      <c r="D6" s="15" t="s">
        <v>14</v>
      </c>
      <c r="E6" s="16" t="s">
        <v>15</v>
      </c>
      <c r="F6" s="16" t="s">
        <v>16</v>
      </c>
      <c r="G6" s="16" t="s">
        <v>17</v>
      </c>
      <c r="H6" s="14"/>
    </row>
    <row r="7" spans="1:8">
      <c r="A7" s="12"/>
      <c r="B7" s="12"/>
      <c r="C7" s="17" t="s">
        <v>18</v>
      </c>
      <c r="D7" s="18">
        <f>E21</f>
        <v>2058224.7990572136</v>
      </c>
      <c r="E7" s="19">
        <f>D7/$D$37</f>
        <v>0.37759980609436278</v>
      </c>
      <c r="F7" s="20">
        <f>E32</f>
        <v>739561334.79723787</v>
      </c>
      <c r="G7" s="20">
        <f>F7/$D$37</f>
        <v>135.67916232582641</v>
      </c>
      <c r="H7" s="14"/>
    </row>
    <row r="8" spans="1:8">
      <c r="A8" s="12"/>
      <c r="B8" s="12"/>
      <c r="C8" s="17" t="s">
        <v>19</v>
      </c>
      <c r="D8" s="18">
        <f>D21</f>
        <v>386848.61197166669</v>
      </c>
      <c r="E8" s="19">
        <f>D8/$D$37</f>
        <v>7.0970848731044867E-2</v>
      </c>
      <c r="F8" s="20">
        <f>D32</f>
        <v>139002443.25365928</v>
      </c>
      <c r="G8" s="20">
        <f>F8/$D$37</f>
        <v>25.501245366039043</v>
      </c>
      <c r="H8" s="14"/>
    </row>
    <row r="9" spans="1:8">
      <c r="A9" s="12"/>
      <c r="B9" s="12"/>
      <c r="C9" s="15" t="s">
        <v>20</v>
      </c>
      <c r="D9" s="21">
        <f>SUM(D7:D8)</f>
        <v>2445073.4110288802</v>
      </c>
      <c r="E9" s="22">
        <f>SUM(E7:E8)</f>
        <v>0.44857065482540764</v>
      </c>
      <c r="F9" s="23">
        <f>SUM(F7:F8)</f>
        <v>878563778.05089712</v>
      </c>
      <c r="G9" s="23">
        <f>SUM(G7:G8)</f>
        <v>161.18040769186547</v>
      </c>
      <c r="H9" s="24"/>
    </row>
    <row r="10" spans="1:8">
      <c r="A10" s="12"/>
      <c r="B10" s="12"/>
      <c r="C10" s="14"/>
      <c r="D10" s="25"/>
      <c r="E10" s="14"/>
      <c r="F10" s="14"/>
      <c r="G10" s="14"/>
      <c r="H10" s="14"/>
    </row>
    <row r="11" spans="1:8">
      <c r="A11" s="12"/>
      <c r="B11" s="12"/>
      <c r="C11" s="14"/>
      <c r="D11" s="14"/>
      <c r="E11" s="14"/>
      <c r="F11" s="14"/>
      <c r="G11" s="14"/>
      <c r="H11" s="14"/>
    </row>
    <row r="12" spans="1:8">
      <c r="A12" s="12"/>
      <c r="B12" s="12"/>
      <c r="C12" s="58" t="s">
        <v>21</v>
      </c>
      <c r="D12" s="58"/>
      <c r="E12" s="58"/>
      <c r="F12" s="58"/>
      <c r="G12" s="58"/>
      <c r="H12" s="58"/>
    </row>
    <row r="13" spans="1:8">
      <c r="A13" s="12"/>
      <c r="B13" s="12"/>
      <c r="C13" s="26" t="s">
        <v>22</v>
      </c>
      <c r="D13" s="26" t="s">
        <v>23</v>
      </c>
      <c r="E13" s="26" t="s">
        <v>18</v>
      </c>
      <c r="F13" s="26" t="s">
        <v>24</v>
      </c>
      <c r="G13" s="26" t="s">
        <v>25</v>
      </c>
      <c r="H13" s="14"/>
    </row>
    <row r="14" spans="1:8">
      <c r="A14" s="12"/>
      <c r="B14" s="12"/>
      <c r="C14" s="17" t="s">
        <v>26</v>
      </c>
      <c r="D14" s="18">
        <f>SUM('Rivers July ''19 Costing Model'!D14,'Rivers November ''19 Costing Mod'!D14,'Oyo July ''19 Costing Model'!D14,'Oyo Nov. ''19 Costing Model'!D14,'Ogun July ''19 Costing Model'!D14,'Ogun Nov ''19 Costing Model'!D14,'CRS 2019 Costing Model'!D14)</f>
        <v>0</v>
      </c>
      <c r="E14" s="18">
        <f>SUM('Rivers July ''19 Costing Model'!E14,'Rivers November ''19 Costing Mod'!E14,'Oyo July ''19 Costing Model'!E14,'Oyo Nov. ''19 Costing Model'!E14,'Ogun July ''19 Costing Model'!E14,'Ogun Nov ''19 Costing Model'!E14,'CRS 2019 Costing Model'!E14)</f>
        <v>119920.57049750064</v>
      </c>
      <c r="F14" s="18">
        <f t="shared" ref="F14:F20" si="0">SUM(D14:E14)</f>
        <v>119920.57049750064</v>
      </c>
      <c r="G14" s="27">
        <f t="shared" ref="G14:G21" si="1">F14/$F$21</f>
        <v>4.9045795499055536E-2</v>
      </c>
      <c r="H14" s="14"/>
    </row>
    <row r="15" spans="1:8">
      <c r="A15" s="12"/>
      <c r="B15" s="12"/>
      <c r="C15" s="17" t="s">
        <v>27</v>
      </c>
      <c r="D15" s="18">
        <f>SUM('Rivers July ''19 Costing Model'!D15,'Rivers November ''19 Costing Mod'!D15,'Oyo July ''19 Costing Model'!D15,'Oyo Nov. ''19 Costing Model'!D15,'Ogun July ''19 Costing Model'!D15,'Ogun Nov ''19 Costing Model'!D15,'CRS 2019 Costing Model'!D15)</f>
        <v>66286.781971666656</v>
      </c>
      <c r="E15" s="18">
        <f>SUM('Rivers July ''19 Costing Model'!E15,'Rivers November ''19 Costing Mod'!E15,'Oyo July ''19 Costing Model'!E15,'Oyo Nov. ''19 Costing Model'!E15,'Ogun July ''19 Costing Model'!E15,'Ogun Nov ''19 Costing Model'!E15,'CRS 2019 Costing Model'!E15)</f>
        <v>75432.789996666659</v>
      </c>
      <c r="F15" s="18">
        <f t="shared" si="0"/>
        <v>141719.57196833333</v>
      </c>
      <c r="G15" s="27">
        <f t="shared" si="1"/>
        <v>5.7961274834974423E-2</v>
      </c>
      <c r="H15" s="14"/>
    </row>
    <row r="16" spans="1:8">
      <c r="A16" s="12"/>
      <c r="B16" s="12"/>
      <c r="C16" s="17" t="s">
        <v>28</v>
      </c>
      <c r="D16" s="18">
        <f>SUM('Rivers July ''19 Costing Model'!D16,'Rivers November ''19 Costing Mod'!D16,'Oyo July ''19 Costing Model'!D16,'Oyo Nov. ''19 Costing Model'!D16,'Ogun July ''19 Costing Model'!D16,'Ogun Nov ''19 Costing Model'!D16,'CRS 2019 Costing Model'!D16)</f>
        <v>320561.83</v>
      </c>
      <c r="E16" s="18">
        <f>SUM('Rivers July ''19 Costing Model'!E16,'Rivers November ''19 Costing Mod'!E16,'Oyo July ''19 Costing Model'!E16,'Oyo Nov. ''19 Costing Model'!E16,'Ogun July ''19 Costing Model'!E16,'Ogun Nov ''19 Costing Model'!E16,'CRS 2019 Costing Model'!E16)</f>
        <v>45524.620549080006</v>
      </c>
      <c r="F16" s="18">
        <f t="shared" si="0"/>
        <v>366086.45054908004</v>
      </c>
      <c r="G16" s="27">
        <f t="shared" si="1"/>
        <v>0.14972411417088363</v>
      </c>
      <c r="H16" s="14"/>
    </row>
    <row r="17" spans="1:8">
      <c r="A17" s="12"/>
      <c r="B17" s="12"/>
      <c r="C17" s="17" t="s">
        <v>29</v>
      </c>
      <c r="D17" s="18">
        <f>SUM('Rivers July ''19 Costing Model'!D17,'Rivers November ''19 Costing Mod'!D17,'Oyo July ''19 Costing Model'!D17,'Oyo Nov. ''19 Costing Model'!D17,'Ogun July ''19 Costing Model'!D17,'Ogun Nov ''19 Costing Model'!D17,'CRS 2019 Costing Model'!D17)</f>
        <v>0</v>
      </c>
      <c r="E17" s="18">
        <f>SUM('Rivers July ''19 Costing Model'!E17,'Rivers November ''19 Costing Mod'!E17,'Oyo July ''19 Costing Model'!E17,'Oyo Nov. ''19 Costing Model'!E17,'Ogun July ''19 Costing Model'!E17,'Ogun Nov ''19 Costing Model'!E17,'CRS 2019 Costing Model'!E17)</f>
        <v>539946.22578576568</v>
      </c>
      <c r="F17" s="18">
        <f t="shared" si="0"/>
        <v>539946.22578576568</v>
      </c>
      <c r="G17" s="27">
        <f t="shared" si="1"/>
        <v>0.22083027174163972</v>
      </c>
      <c r="H17" s="14"/>
    </row>
    <row r="18" spans="1:8">
      <c r="A18" s="12"/>
      <c r="B18" s="12"/>
      <c r="C18" s="17" t="s">
        <v>30</v>
      </c>
      <c r="D18" s="18">
        <f>SUM('Rivers July ''19 Costing Model'!D18,'Rivers November ''19 Costing Mod'!D18,'Oyo July ''19 Costing Model'!D18,'Oyo Nov. ''19 Costing Model'!D18,'Ogun July ''19 Costing Model'!D18,'Ogun Nov ''19 Costing Model'!D18,'CRS 2019 Costing Model'!D18)</f>
        <v>0</v>
      </c>
      <c r="E18" s="18">
        <f>SUM('Rivers July ''19 Costing Model'!E18,'Rivers November ''19 Costing Mod'!E18,'Oyo July ''19 Costing Model'!E18,'Oyo Nov. ''19 Costing Model'!E18,'Ogun July ''19 Costing Model'!E18,'Ogun Nov ''19 Costing Model'!E18,'CRS 2019 Costing Model'!E18)</f>
        <v>49963.387737051002</v>
      </c>
      <c r="F18" s="18">
        <f t="shared" si="0"/>
        <v>49963.387737051002</v>
      </c>
      <c r="G18" s="27">
        <f t="shared" si="1"/>
        <v>2.0434309870486275E-2</v>
      </c>
      <c r="H18" s="14"/>
    </row>
    <row r="19" spans="1:8">
      <c r="A19" s="12"/>
      <c r="B19" s="12"/>
      <c r="C19" s="17" t="s">
        <v>31</v>
      </c>
      <c r="D19" s="18">
        <f>SUM('Rivers July ''19 Costing Model'!D19,'Rivers November ''19 Costing Mod'!D19,'Oyo July ''19 Costing Model'!D19,'Oyo Nov. ''19 Costing Model'!D19,'Ogun July ''19 Costing Model'!D19,'Ogun Nov ''19 Costing Model'!D19,'CRS 2019 Costing Model'!D19)</f>
        <v>0</v>
      </c>
      <c r="E19" s="18">
        <f>SUM('Rivers July ''19 Costing Model'!E19,'Rivers November ''19 Costing Mod'!E19,'Oyo July ''19 Costing Model'!E19,'Oyo Nov. ''19 Costing Model'!E19,'Ogun July ''19 Costing Model'!E19,'Ogun Nov ''19 Costing Model'!E19,'CRS 2019 Costing Model'!E19)</f>
        <v>435308.06058362476</v>
      </c>
      <c r="F19" s="18">
        <f t="shared" si="0"/>
        <v>435308.06058362476</v>
      </c>
      <c r="G19" s="27">
        <f t="shared" si="1"/>
        <v>0.17803476109146688</v>
      </c>
      <c r="H19" s="14"/>
    </row>
    <row r="20" spans="1:8">
      <c r="A20" s="12"/>
      <c r="B20" s="12"/>
      <c r="C20" s="17" t="s">
        <v>32</v>
      </c>
      <c r="D20" s="18">
        <f>SUM('Rivers July ''19 Costing Model'!D20,'Rivers November ''19 Costing Mod'!D20,'Oyo July ''19 Costing Model'!D20,'Oyo Nov. ''19 Costing Model'!D20,'Ogun July ''19 Costing Model'!D20,'Ogun Nov ''19 Costing Model'!D20,'CRS 2019 Costing Model'!D20)</f>
        <v>0</v>
      </c>
      <c r="E20" s="18">
        <f>SUM('Rivers July ''19 Costing Model'!E20,'Rivers November ''19 Costing Mod'!E20,'Oyo July ''19 Costing Model'!E20,'Oyo Nov. ''19 Costing Model'!E20,'Ogun July ''19 Costing Model'!E20,'Ogun Nov ''19 Costing Model'!E20,'CRS 2019 Costing Model'!E20)</f>
        <v>792129.14390752465</v>
      </c>
      <c r="F20" s="18">
        <f t="shared" si="0"/>
        <v>792129.14390752465</v>
      </c>
      <c r="G20" s="27">
        <f t="shared" si="1"/>
        <v>0.3239694727914933</v>
      </c>
      <c r="H20" s="14"/>
    </row>
    <row r="21" spans="1:8">
      <c r="A21" s="12"/>
      <c r="B21" s="12"/>
      <c r="C21" s="15" t="s">
        <v>20</v>
      </c>
      <c r="D21" s="21">
        <f>SUM(D14:D20)</f>
        <v>386848.61197166669</v>
      </c>
      <c r="E21" s="21">
        <f>SUM(E14:E20)</f>
        <v>2058224.7990572136</v>
      </c>
      <c r="F21" s="21">
        <f>SUM(F14:F20)</f>
        <v>2445073.4110288806</v>
      </c>
      <c r="G21" s="28">
        <f t="shared" si="1"/>
        <v>1</v>
      </c>
      <c r="H21" s="14"/>
    </row>
    <row r="22" spans="1:8">
      <c r="A22" s="12"/>
      <c r="B22" s="12"/>
      <c r="C22" s="29"/>
      <c r="D22" s="29"/>
      <c r="E22" s="29"/>
      <c r="F22" s="29"/>
      <c r="G22" s="29"/>
      <c r="H22" s="29"/>
    </row>
    <row r="23" spans="1:8">
      <c r="A23" s="12"/>
      <c r="B23" s="12"/>
      <c r="C23" s="58" t="s">
        <v>33</v>
      </c>
      <c r="D23" s="58"/>
      <c r="E23" s="58"/>
      <c r="F23" s="58"/>
      <c r="G23" s="58"/>
      <c r="H23" s="58"/>
    </row>
    <row r="24" spans="1:8">
      <c r="A24" s="12"/>
      <c r="B24" s="12"/>
      <c r="C24" s="26" t="s">
        <v>22</v>
      </c>
      <c r="D24" s="26" t="s">
        <v>19</v>
      </c>
      <c r="E24" s="26" t="s">
        <v>18</v>
      </c>
      <c r="F24" s="26" t="s">
        <v>24</v>
      </c>
      <c r="G24" s="26" t="s">
        <v>25</v>
      </c>
      <c r="H24" s="14"/>
    </row>
    <row r="25" spans="1:8">
      <c r="A25" s="12"/>
      <c r="B25" s="12"/>
      <c r="C25" s="17" t="s">
        <v>26</v>
      </c>
      <c r="D25" s="20">
        <f>D14*$D$38</f>
        <v>0</v>
      </c>
      <c r="E25" s="20">
        <f>E14*$D$38</f>
        <v>43089859.391161926</v>
      </c>
      <c r="F25" s="20">
        <f t="shared" ref="F25:F31" si="2">SUM(D25:E25)</f>
        <v>43089859.391161926</v>
      </c>
      <c r="G25" s="27">
        <f t="shared" ref="G25:G32" si="3">F25/$F$32</f>
        <v>4.9045795499055543E-2</v>
      </c>
      <c r="H25" s="14"/>
    </row>
    <row r="26" spans="1:8">
      <c r="A26" s="12"/>
      <c r="B26" s="12"/>
      <c r="C26" s="17" t="s">
        <v>27</v>
      </c>
      <c r="D26" s="20">
        <f t="shared" ref="D26:E31" si="4">D15*$D$38</f>
        <v>23818166.498059262</v>
      </c>
      <c r="E26" s="20">
        <f t="shared" si="4"/>
        <v>27104510.101602264</v>
      </c>
      <c r="F26" s="20">
        <f t="shared" si="2"/>
        <v>50922676.599661529</v>
      </c>
      <c r="G26" s="27">
        <f t="shared" si="3"/>
        <v>5.7961274834974437E-2</v>
      </c>
      <c r="H26" s="14"/>
    </row>
    <row r="27" spans="1:8">
      <c r="A27" s="12"/>
      <c r="B27" s="12"/>
      <c r="C27" s="17" t="s">
        <v>28</v>
      </c>
      <c r="D27" s="20">
        <f t="shared" si="4"/>
        <v>115184276.75560001</v>
      </c>
      <c r="E27" s="20">
        <f t="shared" si="4"/>
        <v>16357906.655695427</v>
      </c>
      <c r="F27" s="20">
        <f t="shared" si="2"/>
        <v>131542183.41129543</v>
      </c>
      <c r="G27" s="27">
        <f t="shared" si="3"/>
        <v>0.14972411417088369</v>
      </c>
      <c r="H27" s="14"/>
    </row>
    <row r="28" spans="1:8">
      <c r="A28" s="12"/>
      <c r="B28" s="12"/>
      <c r="C28" s="17" t="s">
        <v>29</v>
      </c>
      <c r="D28" s="20">
        <f t="shared" si="4"/>
        <v>0</v>
      </c>
      <c r="E28" s="20">
        <f t="shared" si="4"/>
        <v>194013477.84934133</v>
      </c>
      <c r="F28" s="20">
        <f t="shared" si="2"/>
        <v>194013477.84934133</v>
      </c>
      <c r="G28" s="27">
        <f t="shared" si="3"/>
        <v>0.2208302717416398</v>
      </c>
      <c r="H28" s="14"/>
    </row>
    <row r="29" spans="1:8">
      <c r="A29" s="12"/>
      <c r="B29" s="12"/>
      <c r="C29" s="17" t="s">
        <v>30</v>
      </c>
      <c r="D29" s="20">
        <f t="shared" si="4"/>
        <v>0</v>
      </c>
      <c r="E29" s="20">
        <f t="shared" si="4"/>
        <v>17952844.481677167</v>
      </c>
      <c r="F29" s="20">
        <f t="shared" si="2"/>
        <v>17952844.481677167</v>
      </c>
      <c r="G29" s="27">
        <f t="shared" si="3"/>
        <v>2.0434309870486281E-2</v>
      </c>
      <c r="H29" s="14"/>
    </row>
    <row r="30" spans="1:8">
      <c r="A30" s="12"/>
      <c r="B30" s="12"/>
      <c r="C30" s="17" t="s">
        <v>31</v>
      </c>
      <c r="D30" s="20">
        <f t="shared" si="4"/>
        <v>0</v>
      </c>
      <c r="E30" s="20">
        <f t="shared" si="4"/>
        <v>156414892.32890806</v>
      </c>
      <c r="F30" s="20">
        <f t="shared" si="2"/>
        <v>156414892.32890806</v>
      </c>
      <c r="G30" s="27">
        <f t="shared" si="3"/>
        <v>0.17803476109146693</v>
      </c>
      <c r="H30" s="14"/>
    </row>
    <row r="31" spans="1:8">
      <c r="A31" s="12"/>
      <c r="B31" s="12"/>
      <c r="C31" s="17" t="s">
        <v>32</v>
      </c>
      <c r="D31" s="20">
        <f t="shared" si="4"/>
        <v>0</v>
      </c>
      <c r="E31" s="20">
        <f t="shared" si="4"/>
        <v>284627843.98885173</v>
      </c>
      <c r="F31" s="20">
        <f t="shared" si="2"/>
        <v>284627843.98885173</v>
      </c>
      <c r="G31" s="27">
        <f t="shared" si="3"/>
        <v>0.32396947279149335</v>
      </c>
      <c r="H31" s="14"/>
    </row>
    <row r="32" spans="1:8">
      <c r="A32" s="12"/>
      <c r="B32" s="12"/>
      <c r="C32" s="15" t="s">
        <v>24</v>
      </c>
      <c r="D32" s="23">
        <f>SUM(D25:D31)</f>
        <v>139002443.25365928</v>
      </c>
      <c r="E32" s="23">
        <f>SUM(E25:E31)</f>
        <v>739561334.79723787</v>
      </c>
      <c r="F32" s="23">
        <f>SUM(F25:F31)</f>
        <v>878563778.05089712</v>
      </c>
      <c r="G32" s="28">
        <f t="shared" si="3"/>
        <v>1</v>
      </c>
      <c r="H32" s="14"/>
    </row>
    <row r="33" spans="1:8">
      <c r="A33" s="12"/>
      <c r="B33" s="12"/>
      <c r="C33" s="14"/>
      <c r="D33" s="14"/>
      <c r="E33" s="14"/>
      <c r="F33" s="14"/>
      <c r="G33" s="14"/>
      <c r="H33" s="14"/>
    </row>
    <row r="34" spans="1:8">
      <c r="A34" s="12"/>
      <c r="B34" s="12"/>
      <c r="C34" s="14"/>
      <c r="D34" s="14"/>
      <c r="E34" s="14"/>
      <c r="F34" s="14"/>
      <c r="G34" s="14"/>
      <c r="H34" s="14"/>
    </row>
    <row r="35" spans="1:8">
      <c r="A35" s="12"/>
      <c r="B35" s="12"/>
      <c r="C35" s="14"/>
      <c r="D35" s="14"/>
      <c r="E35" s="14"/>
      <c r="F35" s="14"/>
      <c r="G35" s="14"/>
      <c r="H35" s="14"/>
    </row>
    <row r="36" spans="1:8" ht="16">
      <c r="A36" s="12"/>
      <c r="B36" s="12"/>
      <c r="C36" s="13" t="s">
        <v>34</v>
      </c>
      <c r="D36" s="14"/>
      <c r="E36" s="14"/>
      <c r="F36" s="14"/>
      <c r="G36" s="14"/>
      <c r="H36" s="14"/>
    </row>
    <row r="37" spans="1:8">
      <c r="A37" s="12"/>
      <c r="B37" s="12"/>
      <c r="C37" s="17" t="s">
        <v>35</v>
      </c>
      <c r="D37" s="30">
        <f>SUM('Rivers July ''19 Costing Model'!D37,'Rivers November ''19 Costing Mod'!D37,'Oyo July ''19 Costing Model'!D37,'Oyo Nov. ''19 Costing Model'!D37,'Ogun July ''19 Costing Model'!D37,'Ogun Nov ''19 Costing Model'!D37,'CRS 2019 Costing Model'!D37)</f>
        <v>5450810</v>
      </c>
      <c r="E37" s="14"/>
      <c r="F37" s="14"/>
      <c r="G37" s="14"/>
      <c r="H37" s="14"/>
    </row>
    <row r="38" spans="1:8">
      <c r="A38" s="12"/>
      <c r="B38" s="12"/>
      <c r="C38" s="17" t="s">
        <v>36</v>
      </c>
      <c r="D38" s="41">
        <v>359.32</v>
      </c>
      <c r="E38" s="14"/>
      <c r="F38" s="14"/>
      <c r="G38" s="14"/>
      <c r="H38" s="14"/>
    </row>
    <row r="39" spans="1:8">
      <c r="A39" s="12"/>
      <c r="B39" s="12"/>
      <c r="C39" s="12"/>
      <c r="D39" s="12"/>
      <c r="E39" s="12"/>
      <c r="F39" s="12"/>
      <c r="G39" s="12"/>
      <c r="H39" s="12"/>
    </row>
    <row r="40" spans="1:8">
      <c r="A40" s="12"/>
      <c r="B40" s="12"/>
      <c r="C40" s="12"/>
      <c r="D40" s="12"/>
      <c r="E40" s="12"/>
      <c r="F40" s="12"/>
      <c r="G40" s="12"/>
      <c r="H40" s="12"/>
    </row>
    <row r="41" spans="1:8">
      <c r="A41" s="12"/>
      <c r="B41" s="12"/>
      <c r="C41" s="12"/>
      <c r="D41" s="12"/>
      <c r="E41" s="12"/>
      <c r="F41" s="12"/>
      <c r="G41" s="12"/>
      <c r="H41" s="12"/>
    </row>
  </sheetData>
  <mergeCells count="3">
    <mergeCell ref="C5:G5"/>
    <mergeCell ref="C12:H12"/>
    <mergeCell ref="C23:H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workbookViewId="0">
      <selection activeCell="E17" sqref="E17"/>
    </sheetView>
  </sheetViews>
  <sheetFormatPr baseColWidth="10" defaultColWidth="8.83203125" defaultRowHeight="15"/>
  <cols>
    <col min="3" max="3" width="35" bestFit="1" customWidth="1"/>
    <col min="4" max="4" width="16.6640625" bestFit="1" customWidth="1"/>
    <col min="5" max="5" width="13.83203125" bestFit="1" customWidth="1"/>
    <col min="6" max="6" width="14.5" bestFit="1" customWidth="1"/>
    <col min="7" max="7" width="10.33203125" bestFit="1" customWidth="1"/>
  </cols>
  <sheetData>
    <row r="1" spans="1:8" ht="18">
      <c r="A1" s="32" t="s">
        <v>37</v>
      </c>
      <c r="B1" s="32"/>
      <c r="C1" s="32"/>
      <c r="D1" s="32"/>
      <c r="E1" s="32"/>
      <c r="F1" s="32"/>
      <c r="G1" s="32"/>
      <c r="H1" s="32"/>
    </row>
    <row r="2" spans="1:8" ht="18">
      <c r="A2" s="33" t="s">
        <v>38</v>
      </c>
      <c r="B2" s="34"/>
      <c r="C2" s="34"/>
      <c r="D2" s="34"/>
      <c r="E2" s="34"/>
      <c r="F2" s="34"/>
      <c r="G2" s="34"/>
      <c r="H2" s="34"/>
    </row>
    <row r="3" spans="1:8" ht="18">
      <c r="A3" s="34"/>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25">
      <c r="A6" s="14"/>
      <c r="B6" s="14"/>
      <c r="C6" s="15" t="s">
        <v>13</v>
      </c>
      <c r="D6" s="15" t="s">
        <v>14</v>
      </c>
      <c r="E6" s="16" t="s">
        <v>15</v>
      </c>
      <c r="F6" s="16" t="s">
        <v>16</v>
      </c>
      <c r="G6" s="16" t="s">
        <v>17</v>
      </c>
      <c r="H6" s="14"/>
    </row>
    <row r="7" spans="1:8">
      <c r="A7" s="14"/>
      <c r="B7" s="14"/>
      <c r="C7" s="17" t="s">
        <v>18</v>
      </c>
      <c r="D7" s="18">
        <f>E21</f>
        <v>474700.96628272702</v>
      </c>
      <c r="E7" s="19">
        <f>D7/$D$37</f>
        <v>0.4354870952993975</v>
      </c>
      <c r="F7" s="20">
        <f>E32</f>
        <v>170569551.20470947</v>
      </c>
      <c r="G7" s="35">
        <f>F7/$D$37</f>
        <v>156.4792230829795</v>
      </c>
      <c r="H7" s="14"/>
    </row>
    <row r="8" spans="1:8">
      <c r="A8" s="14"/>
      <c r="B8" s="14"/>
      <c r="C8" s="17" t="s">
        <v>19</v>
      </c>
      <c r="D8" s="18">
        <f>D21</f>
        <v>42718.436408333328</v>
      </c>
      <c r="E8" s="19">
        <f>D8/$D$37</f>
        <v>3.9189572190837199E-2</v>
      </c>
      <c r="F8" s="20">
        <f>D32</f>
        <v>15349588.57024233</v>
      </c>
      <c r="G8" s="35">
        <f>F8/$D$37</f>
        <v>14.081597079611623</v>
      </c>
      <c r="H8" s="14"/>
    </row>
    <row r="9" spans="1:8">
      <c r="A9" s="14"/>
      <c r="B9" s="14"/>
      <c r="C9" s="15" t="s">
        <v>20</v>
      </c>
      <c r="D9" s="21">
        <f>SUM(D7:D8)</f>
        <v>517419.40269106033</v>
      </c>
      <c r="E9" s="36">
        <f>SUM(E7:E8)</f>
        <v>0.47467666749023468</v>
      </c>
      <c r="F9" s="23">
        <f>SUM(F7:F8)</f>
        <v>185919139.77495182</v>
      </c>
      <c r="G9" s="37">
        <f>SUM(G7:G8)</f>
        <v>170.56082016259111</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39</v>
      </c>
      <c r="E13" s="26" t="s">
        <v>18</v>
      </c>
      <c r="F13" s="26" t="s">
        <v>24</v>
      </c>
      <c r="G13" s="26" t="s">
        <v>25</v>
      </c>
      <c r="H13" s="14"/>
    </row>
    <row r="14" spans="1:8">
      <c r="A14" s="14"/>
      <c r="B14" s="14"/>
      <c r="C14" s="17" t="s">
        <v>26</v>
      </c>
      <c r="D14" s="18"/>
      <c r="E14" s="38">
        <v>22341.396501162155</v>
      </c>
      <c r="F14" s="18">
        <f t="shared" ref="F14:F20" si="0">SUM(D14:E14)</f>
        <v>22341.396501162155</v>
      </c>
      <c r="G14" s="27">
        <f t="shared" ref="G14:G21" si="1">F14/$F$21</f>
        <v>4.3178505454117479E-2</v>
      </c>
      <c r="H14" s="14"/>
    </row>
    <row r="15" spans="1:8">
      <c r="A15" s="14"/>
      <c r="B15" s="14"/>
      <c r="C15" s="17" t="s">
        <v>27</v>
      </c>
      <c r="D15" s="18">
        <v>10017.056408333332</v>
      </c>
      <c r="E15" s="38">
        <v>10017.056408333332</v>
      </c>
      <c r="F15" s="18">
        <f>SUM(D15:E15)</f>
        <v>20034.112816666664</v>
      </c>
      <c r="G15" s="27">
        <f t="shared" si="1"/>
        <v>3.8719291763066314E-2</v>
      </c>
      <c r="H15" s="14"/>
    </row>
    <row r="16" spans="1:8">
      <c r="A16" s="14"/>
      <c r="B16" s="14"/>
      <c r="C16" s="17" t="s">
        <v>28</v>
      </c>
      <c r="D16" s="39">
        <v>32701.379999999997</v>
      </c>
      <c r="E16" s="38">
        <v>10681.062883165141</v>
      </c>
      <c r="F16" s="18">
        <f t="shared" si="0"/>
        <v>43382.442883165138</v>
      </c>
      <c r="G16" s="27">
        <f t="shared" si="1"/>
        <v>8.3843865648516924E-2</v>
      </c>
      <c r="H16" s="14"/>
    </row>
    <row r="17" spans="1:8">
      <c r="A17" s="14"/>
      <c r="B17" s="14"/>
      <c r="C17" s="17" t="s">
        <v>29</v>
      </c>
      <c r="D17" s="19"/>
      <c r="E17" s="38">
        <v>128095.5332642459</v>
      </c>
      <c r="F17" s="18">
        <f t="shared" si="0"/>
        <v>128095.5332642459</v>
      </c>
      <c r="G17" s="27">
        <f t="shared" si="1"/>
        <v>0.24756615735326204</v>
      </c>
      <c r="H17" s="14"/>
    </row>
    <row r="18" spans="1:8">
      <c r="A18" s="14"/>
      <c r="B18" s="14"/>
      <c r="C18" s="17" t="s">
        <v>30</v>
      </c>
      <c r="D18" s="19"/>
      <c r="E18" s="38">
        <v>20220.002772772372</v>
      </c>
      <c r="F18" s="18">
        <f t="shared" si="0"/>
        <v>20220.002772772372</v>
      </c>
      <c r="G18" s="27">
        <f t="shared" si="1"/>
        <v>3.9078555360718255E-2</v>
      </c>
      <c r="H18" s="14"/>
    </row>
    <row r="19" spans="1:8">
      <c r="A19" s="14"/>
      <c r="B19" s="14"/>
      <c r="C19" s="17" t="s">
        <v>31</v>
      </c>
      <c r="D19" s="19"/>
      <c r="E19" s="38">
        <v>115879.38275218362</v>
      </c>
      <c r="F19" s="18">
        <f t="shared" si="0"/>
        <v>115879.38275218362</v>
      </c>
      <c r="G19" s="27">
        <f t="shared" si="1"/>
        <v>0.22395639233763454</v>
      </c>
      <c r="H19" s="14"/>
    </row>
    <row r="20" spans="1:8">
      <c r="A20" s="14"/>
      <c r="B20" s="14"/>
      <c r="C20" s="17" t="s">
        <v>32</v>
      </c>
      <c r="D20" s="19"/>
      <c r="E20" s="38">
        <v>167466.53170086449</v>
      </c>
      <c r="F20" s="18">
        <f t="shared" si="0"/>
        <v>167466.53170086449</v>
      </c>
      <c r="G20" s="27">
        <f t="shared" si="1"/>
        <v>0.32365723208268449</v>
      </c>
      <c r="H20" s="14"/>
    </row>
    <row r="21" spans="1:8">
      <c r="A21" s="14"/>
      <c r="B21" s="14"/>
      <c r="C21" s="15" t="s">
        <v>20</v>
      </c>
      <c r="D21" s="21">
        <f>SUM(D14:D20)</f>
        <v>42718.436408333328</v>
      </c>
      <c r="E21" s="21">
        <f>SUM(E14:E20)</f>
        <v>474700.96628272702</v>
      </c>
      <c r="F21" s="21">
        <f>SUM(F14:F20)</f>
        <v>517419.40269106033</v>
      </c>
      <c r="G21" s="28">
        <f t="shared" si="1"/>
        <v>1</v>
      </c>
      <c r="H21" s="14"/>
    </row>
    <row r="22" spans="1:8">
      <c r="A22" s="14"/>
      <c r="B22" s="14"/>
      <c r="C22" s="29"/>
      <c r="D22" s="29"/>
      <c r="E22" s="29"/>
      <c r="F22" s="40"/>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20">
        <f>D14*$D$38</f>
        <v>0</v>
      </c>
      <c r="E25" s="20">
        <f>E14*$D$38</f>
        <v>8027710.5907975854</v>
      </c>
      <c r="F25" s="20">
        <f t="shared" ref="F25:F31" si="2">SUM(D25:E25)</f>
        <v>8027710.5907975854</v>
      </c>
      <c r="G25" s="27">
        <f t="shared" ref="G25:G32" si="3">F25/$F$32</f>
        <v>4.3178505454117472E-2</v>
      </c>
      <c r="H25" s="14"/>
    </row>
    <row r="26" spans="1:8">
      <c r="A26" s="14"/>
      <c r="B26" s="14"/>
      <c r="C26" s="17" t="s">
        <v>27</v>
      </c>
      <c r="D26" s="20">
        <f>D15*$D$38</f>
        <v>3599328.7086423328</v>
      </c>
      <c r="E26" s="20">
        <f>E15*$D$38</f>
        <v>3599328.7086423328</v>
      </c>
      <c r="F26" s="20">
        <f t="shared" si="2"/>
        <v>7198657.4172846656</v>
      </c>
      <c r="G26" s="27">
        <f t="shared" si="3"/>
        <v>3.8719291763066307E-2</v>
      </c>
      <c r="H26" s="14"/>
    </row>
    <row r="27" spans="1:8">
      <c r="A27" s="14"/>
      <c r="B27" s="14"/>
      <c r="C27" s="17" t="s">
        <v>28</v>
      </c>
      <c r="D27" s="20">
        <f t="shared" ref="D27:E31" si="4">D16*$D$38</f>
        <v>11750259.861599999</v>
      </c>
      <c r="E27" s="20">
        <f t="shared" si="4"/>
        <v>3837919.5151788983</v>
      </c>
      <c r="F27" s="20">
        <f t="shared" si="2"/>
        <v>15588179.376778897</v>
      </c>
      <c r="G27" s="27">
        <f t="shared" si="3"/>
        <v>8.384386564851691E-2</v>
      </c>
      <c r="H27" s="14"/>
    </row>
    <row r="28" spans="1:8">
      <c r="A28" s="14"/>
      <c r="B28" s="14"/>
      <c r="C28" s="17" t="s">
        <v>29</v>
      </c>
      <c r="D28" s="20">
        <f t="shared" si="4"/>
        <v>0</v>
      </c>
      <c r="E28" s="20">
        <f t="shared" si="4"/>
        <v>46027287.012508832</v>
      </c>
      <c r="F28" s="20">
        <f t="shared" si="2"/>
        <v>46027287.012508832</v>
      </c>
      <c r="G28" s="27">
        <f t="shared" si="3"/>
        <v>0.24756615735326198</v>
      </c>
      <c r="H28" s="14"/>
    </row>
    <row r="29" spans="1:8">
      <c r="A29" s="14"/>
      <c r="B29" s="14"/>
      <c r="C29" s="17" t="s">
        <v>30</v>
      </c>
      <c r="D29" s="20">
        <f t="shared" si="4"/>
        <v>0</v>
      </c>
      <c r="E29" s="20">
        <f t="shared" si="4"/>
        <v>7265451.3963125683</v>
      </c>
      <c r="F29" s="20">
        <f t="shared" si="2"/>
        <v>7265451.3963125683</v>
      </c>
      <c r="G29" s="27">
        <f t="shared" si="3"/>
        <v>3.9078555360718248E-2</v>
      </c>
      <c r="H29" s="14"/>
    </row>
    <row r="30" spans="1:8">
      <c r="A30" s="14"/>
      <c r="B30" s="14"/>
      <c r="C30" s="17" t="s">
        <v>31</v>
      </c>
      <c r="D30" s="20">
        <f t="shared" si="4"/>
        <v>0</v>
      </c>
      <c r="E30" s="20">
        <f t="shared" si="4"/>
        <v>41637779.810514621</v>
      </c>
      <c r="F30" s="20">
        <f t="shared" si="2"/>
        <v>41637779.810514621</v>
      </c>
      <c r="G30" s="27">
        <f t="shared" si="3"/>
        <v>0.22395639233763454</v>
      </c>
      <c r="H30" s="14"/>
    </row>
    <row r="31" spans="1:8">
      <c r="A31" s="14"/>
      <c r="B31" s="14"/>
      <c r="C31" s="17" t="s">
        <v>32</v>
      </c>
      <c r="D31" s="20">
        <f t="shared" si="4"/>
        <v>0</v>
      </c>
      <c r="E31" s="20">
        <f t="shared" si="4"/>
        <v>60174074.170754626</v>
      </c>
      <c r="F31" s="20">
        <f t="shared" si="2"/>
        <v>60174074.170754626</v>
      </c>
      <c r="G31" s="27">
        <f t="shared" si="3"/>
        <v>0.32365723208268443</v>
      </c>
      <c r="H31" s="14"/>
    </row>
    <row r="32" spans="1:8">
      <c r="A32" s="14"/>
      <c r="B32" s="14"/>
      <c r="C32" s="15" t="s">
        <v>24</v>
      </c>
      <c r="D32" s="23">
        <f>SUM(D25:D31)</f>
        <v>15349588.57024233</v>
      </c>
      <c r="E32" s="23">
        <f>SUM(E25:E31)</f>
        <v>170569551.20470947</v>
      </c>
      <c r="F32" s="23">
        <f>SUM(F25:F31)</f>
        <v>185919139.77495182</v>
      </c>
      <c r="G32" s="28">
        <f t="shared" si="3"/>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c r="G36" s="14"/>
      <c r="H36" s="14"/>
    </row>
    <row r="37" spans="1:8">
      <c r="A37" s="14"/>
      <c r="B37" s="14"/>
      <c r="C37" s="17" t="s">
        <v>35</v>
      </c>
      <c r="D37" s="30">
        <v>1090046</v>
      </c>
      <c r="E37" s="14"/>
      <c r="F37" s="14"/>
      <c r="G37" s="14"/>
      <c r="H37" s="14"/>
    </row>
    <row r="38" spans="1:8">
      <c r="A38" s="14"/>
      <c r="B38" s="14"/>
      <c r="C38" s="17" t="s">
        <v>36</v>
      </c>
      <c r="D38" s="41">
        <v>359.32</v>
      </c>
      <c r="E38" s="14"/>
      <c r="F38" s="14"/>
      <c r="G38" s="14"/>
      <c r="H38" s="14"/>
    </row>
    <row r="39" spans="1:8">
      <c r="A39" s="14"/>
      <c r="B39" s="14"/>
      <c r="C39" s="14"/>
      <c r="D39" s="14"/>
      <c r="E39" s="14"/>
      <c r="F39" s="42"/>
      <c r="G39" s="14"/>
      <c r="H39" s="14"/>
    </row>
    <row r="40" spans="1:8">
      <c r="A40" s="14"/>
      <c r="B40" s="14"/>
      <c r="C40" s="14"/>
      <c r="D40" s="14"/>
      <c r="E40" s="14"/>
      <c r="F40" s="14"/>
      <c r="G40" s="14"/>
      <c r="H40" s="14"/>
    </row>
    <row r="41" spans="1:8" ht="16">
      <c r="A41" s="43"/>
      <c r="B41" s="43"/>
      <c r="C41" s="59" t="s">
        <v>40</v>
      </c>
      <c r="D41" s="59"/>
      <c r="E41" s="59"/>
      <c r="F41" s="43"/>
      <c r="G41" s="43"/>
      <c r="H41" s="43"/>
    </row>
    <row r="42" spans="1:8">
      <c r="A42" s="43"/>
      <c r="B42" s="43"/>
      <c r="C42" s="44"/>
      <c r="D42" s="45" t="s">
        <v>41</v>
      </c>
      <c r="E42" s="45" t="s">
        <v>12</v>
      </c>
      <c r="F42" s="43"/>
      <c r="G42" s="43"/>
      <c r="H42" s="43"/>
    </row>
    <row r="43" spans="1:8">
      <c r="A43" s="43"/>
      <c r="B43" s="43"/>
      <c r="C43" s="46" t="s">
        <v>42</v>
      </c>
      <c r="D43" s="47">
        <f>D37</f>
        <v>1090046</v>
      </c>
      <c r="E43" s="48">
        <f>E9</f>
        <v>0.47467666749023468</v>
      </c>
      <c r="F43" s="43"/>
      <c r="G43" s="43"/>
      <c r="H43" s="43"/>
    </row>
    <row r="44" spans="1:8">
      <c r="A44" s="43"/>
      <c r="B44" s="43"/>
      <c r="C44" s="46" t="s">
        <v>43</v>
      </c>
      <c r="D44" s="47">
        <f>'Rivers November ''19 Costing Mod'!D37</f>
        <v>398857</v>
      </c>
      <c r="E44" s="48">
        <f>'Rivers November ''19 Costing Mod'!E9</f>
        <v>0.4210377508314504</v>
      </c>
      <c r="F44" s="43"/>
      <c r="G44" s="43"/>
      <c r="H44" s="43"/>
    </row>
    <row r="45" spans="1:8">
      <c r="A45" s="43"/>
      <c r="B45" s="43"/>
      <c r="C45" s="46" t="s">
        <v>44</v>
      </c>
      <c r="D45" s="60">
        <f>SUMPRODUCT(D43:D44,E43:E44)/(SUM(D43:D44))</f>
        <v>0.46030752632941174</v>
      </c>
      <c r="E45" s="61"/>
      <c r="F45" s="43"/>
      <c r="G45" s="43"/>
      <c r="H45" s="43"/>
    </row>
    <row r="46" spans="1:8">
      <c r="A46" s="43"/>
      <c r="B46" s="43"/>
      <c r="C46" s="43"/>
      <c r="D46" s="43"/>
      <c r="E46" s="43"/>
      <c r="F46" s="43"/>
      <c r="G46" s="43"/>
      <c r="H46" s="43"/>
    </row>
  </sheetData>
  <mergeCells count="5">
    <mergeCell ref="C5:G5"/>
    <mergeCell ref="C12:H12"/>
    <mergeCell ref="C23:H23"/>
    <mergeCell ref="C41:E41"/>
    <mergeCell ref="D45:E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topLeftCell="A10" workbookViewId="0">
      <selection activeCell="D38" sqref="D38"/>
    </sheetView>
  </sheetViews>
  <sheetFormatPr baseColWidth="10" defaultColWidth="8.83203125" defaultRowHeight="15"/>
  <cols>
    <col min="3" max="3" width="32.5" bestFit="1" customWidth="1"/>
    <col min="4" max="4" width="16.6640625" bestFit="1" customWidth="1"/>
    <col min="5" max="5" width="13.5" bestFit="1" customWidth="1"/>
    <col min="6" max="6" width="16" bestFit="1" customWidth="1"/>
    <col min="7" max="7" width="10.33203125" bestFit="1" customWidth="1"/>
  </cols>
  <sheetData>
    <row r="1" spans="1:8" ht="18">
      <c r="A1" s="32" t="s">
        <v>37</v>
      </c>
      <c r="B1" s="32"/>
      <c r="C1" s="32"/>
      <c r="D1" s="32"/>
      <c r="E1" s="32"/>
      <c r="F1" s="32"/>
      <c r="G1" s="32"/>
      <c r="H1" s="32"/>
    </row>
    <row r="2" spans="1:8" ht="18">
      <c r="A2" s="33" t="s">
        <v>45</v>
      </c>
      <c r="B2" s="34"/>
      <c r="C2" s="34"/>
      <c r="D2" s="34"/>
      <c r="E2" s="34"/>
      <c r="F2" s="34"/>
      <c r="G2" s="34"/>
      <c r="H2" s="34"/>
    </row>
    <row r="3" spans="1:8" ht="18">
      <c r="A3" s="34"/>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25">
      <c r="A6" s="14"/>
      <c r="B6" s="14"/>
      <c r="C6" s="15" t="s">
        <v>13</v>
      </c>
      <c r="D6" s="15" t="s">
        <v>14</v>
      </c>
      <c r="E6" s="16" t="s">
        <v>15</v>
      </c>
      <c r="F6" s="16" t="s">
        <v>16</v>
      </c>
      <c r="G6" s="16" t="s">
        <v>17</v>
      </c>
      <c r="H6" s="14"/>
    </row>
    <row r="7" spans="1:8">
      <c r="A7" s="14"/>
      <c r="B7" s="14"/>
      <c r="C7" s="17" t="s">
        <v>18</v>
      </c>
      <c r="D7" s="18">
        <f>E21</f>
        <v>145951.08777504647</v>
      </c>
      <c r="E7" s="19">
        <f>D7/$D$37</f>
        <v>0.36592334539708837</v>
      </c>
      <c r="F7" s="35">
        <f>E32</f>
        <v>52443144.8593297</v>
      </c>
      <c r="G7" s="35">
        <f>F7/$D$37</f>
        <v>131.48357646808179</v>
      </c>
      <c r="H7" s="14"/>
    </row>
    <row r="8" spans="1:8">
      <c r="A8" s="14"/>
      <c r="B8" s="14"/>
      <c r="C8" s="17" t="s">
        <v>19</v>
      </c>
      <c r="D8" s="18">
        <f>D21</f>
        <v>21982.766408333329</v>
      </c>
      <c r="E8" s="19">
        <f>D8/$D$37</f>
        <v>5.511440543436201E-2</v>
      </c>
      <c r="F8" s="35">
        <f>D32</f>
        <v>7898847.6258423328</v>
      </c>
      <c r="G8" s="35">
        <f>F8/$D$37</f>
        <v>19.803708160674962</v>
      </c>
      <c r="H8" s="14"/>
    </row>
    <row r="9" spans="1:8">
      <c r="A9" s="14"/>
      <c r="B9" s="14"/>
      <c r="C9" s="15" t="s">
        <v>20</v>
      </c>
      <c r="D9" s="21">
        <f>SUM(D7:D8)</f>
        <v>167933.85418337979</v>
      </c>
      <c r="E9" s="22">
        <f>SUM(E7:E8)</f>
        <v>0.4210377508314504</v>
      </c>
      <c r="F9" s="37">
        <f>SUM(F7:F8)</f>
        <v>60341992.485172033</v>
      </c>
      <c r="G9" s="37">
        <f>SUM(G7:G8)</f>
        <v>151.28728462875677</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39</v>
      </c>
      <c r="E13" s="26" t="s">
        <v>18</v>
      </c>
      <c r="F13" s="26" t="s">
        <v>24</v>
      </c>
      <c r="G13" s="26" t="s">
        <v>25</v>
      </c>
      <c r="H13" s="14"/>
    </row>
    <row r="14" spans="1:8">
      <c r="A14" s="14"/>
      <c r="B14" s="14"/>
      <c r="C14" s="17" t="s">
        <v>26</v>
      </c>
      <c r="D14" s="18"/>
      <c r="E14" s="18">
        <v>6942.871395535436</v>
      </c>
      <c r="F14" s="18">
        <f t="shared" ref="F14:F20" si="0">SUM(D14:E14)</f>
        <v>6942.871395535436</v>
      </c>
      <c r="G14" s="27">
        <f t="shared" ref="G14:G21" si="1">F14/$F$21</f>
        <v>4.1342893184324728E-2</v>
      </c>
      <c r="H14" s="14"/>
    </row>
    <row r="15" spans="1:8">
      <c r="A15" s="14"/>
      <c r="B15" s="14"/>
      <c r="C15" s="17" t="s">
        <v>27</v>
      </c>
      <c r="D15" s="18">
        <v>10017.056408333332</v>
      </c>
      <c r="E15" s="18">
        <v>10017.056408333332</v>
      </c>
      <c r="F15" s="18">
        <f t="shared" si="0"/>
        <v>20034.112816666664</v>
      </c>
      <c r="G15" s="27">
        <f t="shared" si="1"/>
        <v>0.11929764200367773</v>
      </c>
      <c r="H15" s="14"/>
    </row>
    <row r="16" spans="1:8">
      <c r="A16" s="14"/>
      <c r="B16" s="14"/>
      <c r="C16" s="17" t="s">
        <v>28</v>
      </c>
      <c r="D16" s="39">
        <v>11965.71</v>
      </c>
      <c r="E16" s="18">
        <v>2022.2281860000003</v>
      </c>
      <c r="F16" s="18">
        <f t="shared" si="0"/>
        <v>13987.938185999999</v>
      </c>
      <c r="G16" s="27">
        <f t="shared" si="1"/>
        <v>8.3294331890492429E-2</v>
      </c>
      <c r="H16" s="14"/>
    </row>
    <row r="17" spans="1:8">
      <c r="A17" s="14"/>
      <c r="B17" s="14"/>
      <c r="C17" s="17" t="s">
        <v>29</v>
      </c>
      <c r="D17" s="19"/>
      <c r="E17" s="18">
        <v>39661.183137081724</v>
      </c>
      <c r="F17" s="18">
        <f t="shared" si="0"/>
        <v>39661.183137081724</v>
      </c>
      <c r="G17" s="27">
        <f t="shared" si="1"/>
        <v>0.2361714576845991</v>
      </c>
      <c r="H17" s="14"/>
    </row>
    <row r="18" spans="1:8">
      <c r="A18" s="14"/>
      <c r="B18" s="14"/>
      <c r="C18" s="17" t="s">
        <v>30</v>
      </c>
      <c r="D18" s="19"/>
      <c r="E18" s="18">
        <v>2892.9544305557433</v>
      </c>
      <c r="F18" s="18">
        <f t="shared" si="0"/>
        <v>2892.9544305557433</v>
      </c>
      <c r="G18" s="27">
        <f t="shared" si="1"/>
        <v>1.7226749452178385E-2</v>
      </c>
      <c r="H18" s="14"/>
    </row>
    <row r="19" spans="1:8">
      <c r="A19" s="14"/>
      <c r="B19" s="14"/>
      <c r="C19" s="17" t="s">
        <v>31</v>
      </c>
      <c r="D19" s="19"/>
      <c r="E19" s="18">
        <v>25069.174405631435</v>
      </c>
      <c r="F19" s="18">
        <f t="shared" si="0"/>
        <v>25069.174405631435</v>
      </c>
      <c r="G19" s="27">
        <f t="shared" si="1"/>
        <v>0.14928005152705234</v>
      </c>
      <c r="H19" s="14"/>
    </row>
    <row r="20" spans="1:8">
      <c r="A20" s="14"/>
      <c r="B20" s="14"/>
      <c r="C20" s="17" t="s">
        <v>32</v>
      </c>
      <c r="D20" s="19"/>
      <c r="E20" s="18">
        <v>59345.619811908808</v>
      </c>
      <c r="F20" s="18">
        <f t="shared" si="0"/>
        <v>59345.619811908808</v>
      </c>
      <c r="G20" s="27">
        <f t="shared" si="1"/>
        <v>0.35338687425767518</v>
      </c>
      <c r="H20" s="14"/>
    </row>
    <row r="21" spans="1:8">
      <c r="A21" s="14"/>
      <c r="B21" s="14"/>
      <c r="C21" s="15" t="s">
        <v>20</v>
      </c>
      <c r="D21" s="21">
        <f>SUM(D14:D20)</f>
        <v>21982.766408333329</v>
      </c>
      <c r="E21" s="21">
        <f>SUM(E14:E20)</f>
        <v>145951.08777504647</v>
      </c>
      <c r="F21" s="21">
        <f>SUM(F14:F20)</f>
        <v>167933.85418337982</v>
      </c>
      <c r="G21" s="28">
        <f t="shared" si="1"/>
        <v>1</v>
      </c>
      <c r="H21" s="14"/>
    </row>
    <row r="22" spans="1:8">
      <c r="A22" s="14"/>
      <c r="B22" s="14"/>
      <c r="C22" s="29"/>
      <c r="D22" s="29"/>
      <c r="E22" s="29"/>
      <c r="F22" s="40"/>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20">
        <f>D14*$D$38</f>
        <v>0</v>
      </c>
      <c r="E25" s="20">
        <f>E14*$D$38</f>
        <v>2494712.5498437928</v>
      </c>
      <c r="F25" s="20">
        <f t="shared" ref="F25:F31" si="2">SUM(D25:E25)</f>
        <v>2494712.5498437928</v>
      </c>
      <c r="G25" s="27">
        <f t="shared" ref="G25:G32" si="3">F25/$F$32</f>
        <v>4.1342893184324735E-2</v>
      </c>
      <c r="H25" s="14"/>
    </row>
    <row r="26" spans="1:8">
      <c r="A26" s="14"/>
      <c r="B26" s="14"/>
      <c r="C26" s="17" t="s">
        <v>27</v>
      </c>
      <c r="D26" s="20">
        <f t="shared" ref="D26:E31" si="4">D15*$D$38</f>
        <v>3599328.7086423328</v>
      </c>
      <c r="E26" s="20">
        <f t="shared" si="4"/>
        <v>3599328.7086423328</v>
      </c>
      <c r="F26" s="20">
        <f t="shared" si="2"/>
        <v>7198657.4172846656</v>
      </c>
      <c r="G26" s="27">
        <f t="shared" si="3"/>
        <v>0.11929764200367775</v>
      </c>
      <c r="H26" s="14"/>
    </row>
    <row r="27" spans="1:8">
      <c r="A27" s="14"/>
      <c r="B27" s="14"/>
      <c r="C27" s="17" t="s">
        <v>28</v>
      </c>
      <c r="D27" s="20">
        <f t="shared" si="4"/>
        <v>4299518.9172</v>
      </c>
      <c r="E27" s="20">
        <f t="shared" si="4"/>
        <v>726627.03179352009</v>
      </c>
      <c r="F27" s="20">
        <f t="shared" si="2"/>
        <v>5026145.9489935199</v>
      </c>
      <c r="G27" s="27">
        <f t="shared" si="3"/>
        <v>8.3294331890492443E-2</v>
      </c>
      <c r="H27" s="14"/>
    </row>
    <row r="28" spans="1:8">
      <c r="A28" s="14"/>
      <c r="B28" s="14"/>
      <c r="C28" s="17" t="s">
        <v>29</v>
      </c>
      <c r="D28" s="20">
        <f t="shared" si="4"/>
        <v>0</v>
      </c>
      <c r="E28" s="20">
        <f t="shared" si="4"/>
        <v>14251056.324816205</v>
      </c>
      <c r="F28" s="20">
        <f t="shared" si="2"/>
        <v>14251056.324816205</v>
      </c>
      <c r="G28" s="27">
        <f t="shared" si="3"/>
        <v>0.23617145768459916</v>
      </c>
      <c r="H28" s="14"/>
    </row>
    <row r="29" spans="1:8">
      <c r="A29" s="14"/>
      <c r="B29" s="14"/>
      <c r="C29" s="17" t="s">
        <v>30</v>
      </c>
      <c r="D29" s="20">
        <f t="shared" si="4"/>
        <v>0</v>
      </c>
      <c r="E29" s="20">
        <f t="shared" si="4"/>
        <v>1039496.3859872897</v>
      </c>
      <c r="F29" s="20">
        <f t="shared" si="2"/>
        <v>1039496.3859872897</v>
      </c>
      <c r="G29" s="27">
        <f t="shared" si="3"/>
        <v>1.7226749452178391E-2</v>
      </c>
      <c r="H29" s="14"/>
    </row>
    <row r="30" spans="1:8">
      <c r="A30" s="14"/>
      <c r="B30" s="14"/>
      <c r="C30" s="17" t="s">
        <v>31</v>
      </c>
      <c r="D30" s="20">
        <f t="shared" si="4"/>
        <v>0</v>
      </c>
      <c r="E30" s="20">
        <f t="shared" si="4"/>
        <v>9007855.7474314868</v>
      </c>
      <c r="F30" s="20">
        <f t="shared" si="2"/>
        <v>9007855.7474314868</v>
      </c>
      <c r="G30" s="27">
        <f t="shared" si="3"/>
        <v>0.14928005152705237</v>
      </c>
      <c r="H30" s="14"/>
    </row>
    <row r="31" spans="1:8">
      <c r="A31" s="14"/>
      <c r="B31" s="14"/>
      <c r="C31" s="17" t="s">
        <v>32</v>
      </c>
      <c r="D31" s="20">
        <f t="shared" si="4"/>
        <v>0</v>
      </c>
      <c r="E31" s="20">
        <f t="shared" si="4"/>
        <v>21324068.110815071</v>
      </c>
      <c r="F31" s="20">
        <f t="shared" si="2"/>
        <v>21324068.110815071</v>
      </c>
      <c r="G31" s="27">
        <f t="shared" si="3"/>
        <v>0.35338687425767523</v>
      </c>
      <c r="H31" s="14"/>
    </row>
    <row r="32" spans="1:8">
      <c r="A32" s="14"/>
      <c r="B32" s="14"/>
      <c r="C32" s="15" t="s">
        <v>24</v>
      </c>
      <c r="D32" s="23">
        <f>SUM(D25:D31)</f>
        <v>7898847.6258423328</v>
      </c>
      <c r="E32" s="23">
        <f>SUM(E25:E31)</f>
        <v>52443144.8593297</v>
      </c>
      <c r="F32" s="23">
        <f>SUM(F25:F31)</f>
        <v>60341992.485172026</v>
      </c>
      <c r="G32" s="28">
        <f t="shared" si="3"/>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c r="G36" s="14"/>
      <c r="H36" s="14"/>
    </row>
    <row r="37" spans="1:8">
      <c r="A37" s="14"/>
      <c r="B37" s="14"/>
      <c r="C37" s="17" t="s">
        <v>35</v>
      </c>
      <c r="D37" s="30">
        <v>398857</v>
      </c>
      <c r="E37" s="14"/>
      <c r="F37" s="14"/>
      <c r="G37" s="14"/>
      <c r="H37" s="14"/>
    </row>
    <row r="38" spans="1:8">
      <c r="A38" s="14"/>
      <c r="B38" s="14"/>
      <c r="C38" s="17" t="s">
        <v>36</v>
      </c>
      <c r="D38" s="41">
        <v>359.32</v>
      </c>
      <c r="E38" s="14"/>
      <c r="F38" s="14"/>
      <c r="G38" s="14"/>
      <c r="H38" s="14"/>
    </row>
    <row r="39" spans="1:8">
      <c r="A39" s="14"/>
      <c r="B39" s="14"/>
      <c r="C39" s="14"/>
      <c r="D39" s="14"/>
      <c r="E39" s="14"/>
      <c r="F39" s="42"/>
      <c r="G39" s="14"/>
      <c r="H39" s="14"/>
    </row>
    <row r="40" spans="1:8">
      <c r="A40" s="14"/>
      <c r="B40" s="14"/>
      <c r="C40" s="14"/>
      <c r="D40" s="14"/>
      <c r="E40" s="14"/>
      <c r="F40" s="14"/>
      <c r="G40" s="14"/>
      <c r="H40" s="14"/>
    </row>
  </sheetData>
  <mergeCells count="3">
    <mergeCell ref="C5:G5"/>
    <mergeCell ref="C12:H12"/>
    <mergeCell ref="C23:H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6"/>
  <sheetViews>
    <sheetView topLeftCell="A16" workbookViewId="0">
      <selection activeCell="E28" sqref="E28"/>
    </sheetView>
  </sheetViews>
  <sheetFormatPr baseColWidth="10" defaultColWidth="8.83203125" defaultRowHeight="15"/>
  <cols>
    <col min="3" max="3" width="32.5" bestFit="1" customWidth="1"/>
    <col min="4" max="4" width="15.1640625" bestFit="1" customWidth="1"/>
    <col min="5" max="6" width="16" bestFit="1" customWidth="1"/>
    <col min="7" max="7" width="9.5" bestFit="1" customWidth="1"/>
  </cols>
  <sheetData>
    <row r="1" spans="1:8" ht="18">
      <c r="A1" s="49" t="s">
        <v>46</v>
      </c>
      <c r="B1" s="49"/>
      <c r="C1" s="49"/>
      <c r="D1" s="49"/>
      <c r="E1" s="49"/>
      <c r="F1" s="49"/>
      <c r="G1" s="49"/>
      <c r="H1" s="49"/>
    </row>
    <row r="2" spans="1:8" ht="18">
      <c r="A2" s="33" t="s">
        <v>38</v>
      </c>
      <c r="B2" s="34"/>
      <c r="C2" s="34"/>
      <c r="D2" s="34"/>
      <c r="E2" s="34"/>
      <c r="F2" s="34"/>
      <c r="G2" s="34"/>
      <c r="H2" s="34"/>
    </row>
    <row r="3" spans="1:8" ht="18">
      <c r="A3" s="34"/>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37">
      <c r="A6" s="14"/>
      <c r="B6" s="14"/>
      <c r="C6" s="15" t="s">
        <v>13</v>
      </c>
      <c r="D6" s="15" t="s">
        <v>14</v>
      </c>
      <c r="E6" s="16" t="s">
        <v>15</v>
      </c>
      <c r="F6" s="16" t="s">
        <v>16</v>
      </c>
      <c r="G6" s="16" t="s">
        <v>17</v>
      </c>
      <c r="H6" s="14"/>
    </row>
    <row r="7" spans="1:8">
      <c r="A7" s="14"/>
      <c r="B7" s="14"/>
      <c r="C7" s="17" t="s">
        <v>18</v>
      </c>
      <c r="D7" s="18">
        <f>E21</f>
        <v>298234.18570144556</v>
      </c>
      <c r="E7" s="19">
        <f>D7/$D$37</f>
        <v>0.3927637888819836</v>
      </c>
      <c r="F7" s="35">
        <f>E32</f>
        <v>107161507.6062434</v>
      </c>
      <c r="G7" s="35">
        <f>F7/$D$37</f>
        <v>141.12788462107432</v>
      </c>
      <c r="H7" s="14"/>
    </row>
    <row r="8" spans="1:8">
      <c r="A8" s="14"/>
      <c r="B8" s="14"/>
      <c r="C8" s="17" t="s">
        <v>19</v>
      </c>
      <c r="D8" s="18">
        <f>D21</f>
        <v>40026.417990000002</v>
      </c>
      <c r="E8" s="19">
        <f>D8/$D$37</f>
        <v>5.2713365331177028E-2</v>
      </c>
      <c r="F8" s="35">
        <f>D32</f>
        <v>14382292.512166798</v>
      </c>
      <c r="G8" s="35">
        <f>F8/$D$37</f>
        <v>18.940966430798525</v>
      </c>
      <c r="H8" s="14"/>
    </row>
    <row r="9" spans="1:8">
      <c r="A9" s="14"/>
      <c r="B9" s="14"/>
      <c r="C9" s="15" t="s">
        <v>20</v>
      </c>
      <c r="D9" s="21">
        <f>SUM(D7:D8)</f>
        <v>338260.60369144555</v>
      </c>
      <c r="E9" s="22">
        <f>SUM(E7:E8)</f>
        <v>0.44547715421316064</v>
      </c>
      <c r="F9" s="37">
        <f>SUM(F7:F8)</f>
        <v>121543800.1184102</v>
      </c>
      <c r="G9" s="37">
        <f>SUM(G7:G8)</f>
        <v>160.06885105187285</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47</v>
      </c>
      <c r="E13" s="26" t="s">
        <v>18</v>
      </c>
      <c r="F13" s="26" t="s">
        <v>24</v>
      </c>
      <c r="G13" s="26" t="s">
        <v>25</v>
      </c>
      <c r="H13" s="14"/>
    </row>
    <row r="14" spans="1:8">
      <c r="A14" s="14"/>
      <c r="B14" s="14"/>
      <c r="C14" s="17" t="s">
        <v>26</v>
      </c>
      <c r="D14" s="18"/>
      <c r="E14" s="18">
        <v>20923.34483379724</v>
      </c>
      <c r="F14" s="18">
        <f t="shared" ref="F14:F20" si="0">SUM(D14:E14)</f>
        <v>20923.34483379724</v>
      </c>
      <c r="G14" s="27">
        <f t="shared" ref="G14:G21" si="1">F14/$F$21</f>
        <v>6.1855695299601283E-2</v>
      </c>
      <c r="H14" s="14"/>
    </row>
    <row r="15" spans="1:8">
      <c r="A15" s="14"/>
      <c r="B15" s="14"/>
      <c r="C15" s="17" t="s">
        <v>27</v>
      </c>
      <c r="D15" s="18">
        <v>17246.757989999998</v>
      </c>
      <c r="E15" s="18">
        <v>17246.757989999998</v>
      </c>
      <c r="F15" s="18">
        <f t="shared" si="0"/>
        <v>34493.515979999996</v>
      </c>
      <c r="G15" s="27">
        <f t="shared" si="1"/>
        <v>0.10197319937223397</v>
      </c>
      <c r="H15" s="14"/>
    </row>
    <row r="16" spans="1:8">
      <c r="A16" s="14"/>
      <c r="B16" s="14"/>
      <c r="C16" s="17" t="s">
        <v>28</v>
      </c>
      <c r="D16" s="39">
        <v>22779.66</v>
      </c>
      <c r="E16" s="18">
        <v>6407.6922394041812</v>
      </c>
      <c r="F16" s="18">
        <f t="shared" si="0"/>
        <v>29187.352239404179</v>
      </c>
      <c r="G16" s="27">
        <f t="shared" si="1"/>
        <v>8.6286584724564283E-2</v>
      </c>
      <c r="H16" s="14"/>
    </row>
    <row r="17" spans="1:8">
      <c r="A17" s="14"/>
      <c r="B17" s="14"/>
      <c r="C17" s="17" t="s">
        <v>29</v>
      </c>
      <c r="D17" s="19"/>
      <c r="E17" s="18">
        <v>94964.657989605592</v>
      </c>
      <c r="F17" s="18">
        <f t="shared" si="0"/>
        <v>94964.657989605592</v>
      </c>
      <c r="G17" s="27">
        <f t="shared" si="1"/>
        <v>0.28074406819255376</v>
      </c>
      <c r="H17" s="14"/>
    </row>
    <row r="18" spans="1:8">
      <c r="A18" s="14"/>
      <c r="B18" s="14"/>
      <c r="C18" s="17" t="s">
        <v>30</v>
      </c>
      <c r="D18" s="19"/>
      <c r="E18" s="18">
        <v>5096.3522217018945</v>
      </c>
      <c r="F18" s="18">
        <f t="shared" si="0"/>
        <v>5096.3522217018945</v>
      </c>
      <c r="G18" s="27">
        <f t="shared" si="1"/>
        <v>1.5066348744386098E-2</v>
      </c>
      <c r="H18" s="14"/>
    </row>
    <row r="19" spans="1:8">
      <c r="A19" s="14"/>
      <c r="B19" s="14"/>
      <c r="C19" s="17" t="s">
        <v>31</v>
      </c>
      <c r="D19" s="19"/>
      <c r="E19" s="18">
        <v>45965.614387230322</v>
      </c>
      <c r="F19" s="18">
        <f t="shared" si="0"/>
        <v>45965.614387230322</v>
      </c>
      <c r="G19" s="27">
        <f t="shared" si="1"/>
        <v>0.13588816990688996</v>
      </c>
      <c r="H19" s="14"/>
    </row>
    <row r="20" spans="1:8">
      <c r="A20" s="14"/>
      <c r="B20" s="14"/>
      <c r="C20" s="17" t="s">
        <v>32</v>
      </c>
      <c r="D20" s="19"/>
      <c r="E20" s="18">
        <v>107629.7660397063</v>
      </c>
      <c r="F20" s="18">
        <f t="shared" si="0"/>
        <v>107629.7660397063</v>
      </c>
      <c r="G20" s="27">
        <f t="shared" si="1"/>
        <v>0.31818593375977056</v>
      </c>
      <c r="H20" s="14"/>
    </row>
    <row r="21" spans="1:8">
      <c r="A21" s="14"/>
      <c r="B21" s="14"/>
      <c r="C21" s="15" t="s">
        <v>20</v>
      </c>
      <c r="D21" s="21">
        <f>SUM(D14:D20)</f>
        <v>40026.417990000002</v>
      </c>
      <c r="E21" s="21">
        <f>SUM(E14:E20)</f>
        <v>298234.18570144556</v>
      </c>
      <c r="F21" s="21">
        <f>SUM(F14:F20)</f>
        <v>338260.60369144555</v>
      </c>
      <c r="G21" s="28">
        <f t="shared" si="1"/>
        <v>1</v>
      </c>
      <c r="H21" s="14"/>
    </row>
    <row r="22" spans="1:8">
      <c r="A22" s="14"/>
      <c r="B22" s="14"/>
      <c r="C22" s="29"/>
      <c r="D22" s="29"/>
      <c r="E22" s="29"/>
      <c r="F22" s="29"/>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35">
        <f>D14*$D$38</f>
        <v>0</v>
      </c>
      <c r="E25" s="35">
        <f>E14*$D$38</f>
        <v>7518176.2656800244</v>
      </c>
      <c r="F25" s="35">
        <f t="shared" ref="F25:F31" si="2">SUM(D25:E25)</f>
        <v>7518176.2656800244</v>
      </c>
      <c r="G25" s="27">
        <f t="shared" ref="G25:G32" si="3">F25/$F$32</f>
        <v>6.185569529960129E-2</v>
      </c>
      <c r="H25" s="14"/>
    </row>
    <row r="26" spans="1:8">
      <c r="A26" s="14"/>
      <c r="B26" s="14"/>
      <c r="C26" s="17" t="s">
        <v>27</v>
      </c>
      <c r="D26" s="35">
        <f t="shared" ref="D26:E31" si="4">D15*$D$38</f>
        <v>6197105.0809667995</v>
      </c>
      <c r="E26" s="35">
        <f t="shared" si="4"/>
        <v>6197105.0809667995</v>
      </c>
      <c r="F26" s="35">
        <f t="shared" si="2"/>
        <v>12394210.161933599</v>
      </c>
      <c r="G26" s="27">
        <f t="shared" si="3"/>
        <v>0.10197319937223398</v>
      </c>
      <c r="H26" s="14"/>
    </row>
    <row r="27" spans="1:8">
      <c r="A27" s="14"/>
      <c r="B27" s="14"/>
      <c r="C27" s="17" t="s">
        <v>28</v>
      </c>
      <c r="D27" s="35">
        <f t="shared" si="4"/>
        <v>8185187.4311999995</v>
      </c>
      <c r="E27" s="35">
        <f t="shared" si="4"/>
        <v>2302411.9754627105</v>
      </c>
      <c r="F27" s="35">
        <f t="shared" si="2"/>
        <v>10487599.40666271</v>
      </c>
      <c r="G27" s="27">
        <f t="shared" si="3"/>
        <v>8.6286584724564297E-2</v>
      </c>
      <c r="H27" s="14"/>
    </row>
    <row r="28" spans="1:8">
      <c r="A28" s="14"/>
      <c r="B28" s="14"/>
      <c r="C28" s="17" t="s">
        <v>29</v>
      </c>
      <c r="D28" s="35">
        <f t="shared" si="4"/>
        <v>0</v>
      </c>
      <c r="E28" s="35">
        <f t="shared" si="4"/>
        <v>34122700.908825077</v>
      </c>
      <c r="F28" s="35">
        <f t="shared" si="2"/>
        <v>34122700.908825077</v>
      </c>
      <c r="G28" s="27">
        <f t="shared" si="3"/>
        <v>0.28074406819255376</v>
      </c>
      <c r="H28" s="14"/>
    </row>
    <row r="29" spans="1:8">
      <c r="A29" s="14"/>
      <c r="B29" s="14"/>
      <c r="C29" s="17" t="s">
        <v>30</v>
      </c>
      <c r="D29" s="35">
        <f t="shared" si="4"/>
        <v>0</v>
      </c>
      <c r="E29" s="35">
        <f t="shared" si="4"/>
        <v>1831221.2803019248</v>
      </c>
      <c r="F29" s="35">
        <f t="shared" si="2"/>
        <v>1831221.2803019248</v>
      </c>
      <c r="G29" s="27">
        <f t="shared" si="3"/>
        <v>1.5066348744386102E-2</v>
      </c>
      <c r="H29" s="14"/>
    </row>
    <row r="30" spans="1:8">
      <c r="A30" s="14"/>
      <c r="B30" s="14"/>
      <c r="C30" s="17" t="s">
        <v>31</v>
      </c>
      <c r="D30" s="35">
        <f t="shared" si="4"/>
        <v>0</v>
      </c>
      <c r="E30" s="35">
        <f t="shared" si="4"/>
        <v>16516364.561619598</v>
      </c>
      <c r="F30" s="35">
        <f t="shared" si="2"/>
        <v>16516364.561619598</v>
      </c>
      <c r="G30" s="27">
        <f t="shared" si="3"/>
        <v>0.13588816990688998</v>
      </c>
      <c r="H30" s="14"/>
    </row>
    <row r="31" spans="1:8">
      <c r="A31" s="14"/>
      <c r="B31" s="14"/>
      <c r="C31" s="17" t="s">
        <v>32</v>
      </c>
      <c r="D31" s="35">
        <f t="shared" si="4"/>
        <v>0</v>
      </c>
      <c r="E31" s="35">
        <f t="shared" si="4"/>
        <v>38673527.533387266</v>
      </c>
      <c r="F31" s="35">
        <f t="shared" si="2"/>
        <v>38673527.533387266</v>
      </c>
      <c r="G31" s="27">
        <f t="shared" si="3"/>
        <v>0.31818593375977061</v>
      </c>
      <c r="H31" s="14"/>
    </row>
    <row r="32" spans="1:8">
      <c r="A32" s="14"/>
      <c r="B32" s="14"/>
      <c r="C32" s="15" t="s">
        <v>24</v>
      </c>
      <c r="D32" s="37">
        <f>SUM(D25:D31)</f>
        <v>14382292.512166798</v>
      </c>
      <c r="E32" s="37">
        <f>SUM(E25:E31)</f>
        <v>107161507.6062434</v>
      </c>
      <c r="F32" s="37">
        <f>SUM(F25:F31)</f>
        <v>121543800.1184102</v>
      </c>
      <c r="G32" s="28">
        <f t="shared" si="3"/>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t="s">
        <v>48</v>
      </c>
      <c r="G36" s="14" t="s">
        <v>49</v>
      </c>
      <c r="H36" s="14"/>
    </row>
    <row r="37" spans="1:8">
      <c r="A37" s="14"/>
      <c r="B37" s="14"/>
      <c r="C37" s="17" t="s">
        <v>35</v>
      </c>
      <c r="D37" s="50">
        <v>759322</v>
      </c>
      <c r="E37" s="14"/>
      <c r="F37" s="14">
        <v>759322</v>
      </c>
      <c r="G37" s="14">
        <v>0</v>
      </c>
      <c r="H37" s="14"/>
    </row>
    <row r="38" spans="1:8">
      <c r="A38" s="14"/>
      <c r="B38" s="14"/>
      <c r="C38" s="17" t="s">
        <v>36</v>
      </c>
      <c r="D38" s="31">
        <v>359.32</v>
      </c>
      <c r="E38" s="14"/>
      <c r="F38" s="14"/>
      <c r="G38" s="14"/>
      <c r="H38" s="14"/>
    </row>
    <row r="39" spans="1:8">
      <c r="A39" s="14"/>
      <c r="B39" s="14"/>
      <c r="C39" s="14"/>
      <c r="D39" s="14"/>
      <c r="E39" s="14"/>
      <c r="F39" s="42"/>
      <c r="G39" s="14"/>
      <c r="H39" s="14"/>
    </row>
    <row r="40" spans="1:8">
      <c r="A40" s="14"/>
      <c r="B40" s="14"/>
      <c r="C40" s="14"/>
      <c r="D40" s="14"/>
      <c r="E40" s="14"/>
      <c r="F40" s="14"/>
      <c r="G40" s="14"/>
      <c r="H40" s="14"/>
    </row>
    <row r="41" spans="1:8" ht="16">
      <c r="A41" s="43"/>
      <c r="B41" s="43"/>
      <c r="C41" s="59" t="s">
        <v>50</v>
      </c>
      <c r="D41" s="59"/>
      <c r="E41" s="59"/>
      <c r="F41" s="43"/>
      <c r="G41" s="43"/>
      <c r="H41" s="43"/>
    </row>
    <row r="42" spans="1:8" ht="25">
      <c r="A42" s="43"/>
      <c r="B42" s="43"/>
      <c r="C42" s="44"/>
      <c r="D42" s="45" t="s">
        <v>41</v>
      </c>
      <c r="E42" s="45" t="s">
        <v>12</v>
      </c>
      <c r="F42" s="43"/>
      <c r="G42" s="43"/>
      <c r="H42" s="43"/>
    </row>
    <row r="43" spans="1:8">
      <c r="A43" s="43"/>
      <c r="B43" s="43"/>
      <c r="C43" s="46" t="s">
        <v>51</v>
      </c>
      <c r="D43" s="47">
        <f>D37</f>
        <v>759322</v>
      </c>
      <c r="E43" s="48">
        <f>E9</f>
        <v>0.44547715421316064</v>
      </c>
      <c r="F43" s="43"/>
      <c r="G43" s="43"/>
      <c r="H43" s="43"/>
    </row>
    <row r="44" spans="1:8">
      <c r="A44" s="43"/>
      <c r="B44" s="43"/>
      <c r="C44" s="46" t="s">
        <v>52</v>
      </c>
      <c r="D44" s="47">
        <f>'Oyo Nov. ''19 Costing Model'!D37</f>
        <v>1627156</v>
      </c>
      <c r="E44" s="48">
        <f>'Oyo Nov. ''19 Costing Model'!E9</f>
        <v>0.2684219611748116</v>
      </c>
      <c r="F44" s="43"/>
      <c r="G44" s="43"/>
      <c r="H44" s="43"/>
    </row>
    <row r="45" spans="1:8">
      <c r="A45" s="43"/>
      <c r="B45" s="43"/>
      <c r="C45" s="46" t="s">
        <v>53</v>
      </c>
      <c r="D45" s="62">
        <f>SUMPRODUCT(D43:D44,E43:E44)/(SUM(D43:D44))</f>
        <v>0.32475682086690394</v>
      </c>
      <c r="E45" s="63"/>
      <c r="F45" s="43"/>
      <c r="G45" s="43"/>
      <c r="H45" s="43"/>
    </row>
    <row r="46" spans="1:8">
      <c r="A46" s="43"/>
      <c r="B46" s="43"/>
      <c r="C46" s="43"/>
      <c r="D46" s="43"/>
      <c r="E46" s="43"/>
      <c r="F46" s="43"/>
      <c r="G46" s="43"/>
      <c r="H46" s="43"/>
    </row>
  </sheetData>
  <mergeCells count="5">
    <mergeCell ref="C5:G5"/>
    <mergeCell ref="C12:H12"/>
    <mergeCell ref="C23:H23"/>
    <mergeCell ref="C41:E41"/>
    <mergeCell ref="D45:E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workbookViewId="0">
      <selection activeCell="J23" sqref="J23"/>
    </sheetView>
  </sheetViews>
  <sheetFormatPr baseColWidth="10" defaultColWidth="8.83203125" defaultRowHeight="15"/>
  <cols>
    <col min="3" max="3" width="32.5" bestFit="1" customWidth="1"/>
    <col min="4" max="4" width="15.1640625" bestFit="1" customWidth="1"/>
    <col min="5" max="6" width="16" bestFit="1" customWidth="1"/>
    <col min="7" max="7" width="9.33203125" bestFit="1" customWidth="1"/>
  </cols>
  <sheetData>
    <row r="1" spans="1:8" ht="18">
      <c r="A1" s="49" t="s">
        <v>46</v>
      </c>
      <c r="B1" s="49"/>
      <c r="C1" s="49"/>
      <c r="D1" s="49"/>
      <c r="E1" s="49"/>
      <c r="F1" s="49"/>
      <c r="G1" s="49"/>
      <c r="H1" s="49"/>
    </row>
    <row r="2" spans="1:8" ht="18">
      <c r="A2" s="33" t="s">
        <v>54</v>
      </c>
      <c r="B2" s="34"/>
      <c r="C2" s="34"/>
      <c r="D2" s="34"/>
      <c r="E2" s="34"/>
      <c r="F2" s="34"/>
      <c r="G2" s="34"/>
      <c r="H2" s="34"/>
    </row>
    <row r="3" spans="1:8" ht="18">
      <c r="A3" s="34"/>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37">
      <c r="A6" s="14"/>
      <c r="B6" s="14"/>
      <c r="C6" s="15" t="s">
        <v>13</v>
      </c>
      <c r="D6" s="15" t="s">
        <v>14</v>
      </c>
      <c r="E6" s="16" t="s">
        <v>15</v>
      </c>
      <c r="F6" s="16" t="s">
        <v>16</v>
      </c>
      <c r="G6" s="16" t="s">
        <v>17</v>
      </c>
      <c r="H6" s="14"/>
    </row>
    <row r="7" spans="1:8">
      <c r="A7" s="14"/>
      <c r="B7" s="14"/>
      <c r="C7" s="17" t="s">
        <v>18</v>
      </c>
      <c r="D7" s="18">
        <f>E21</f>
        <v>313646.64666736173</v>
      </c>
      <c r="E7" s="19">
        <f>D7/$D$37</f>
        <v>0.19275757620496237</v>
      </c>
      <c r="F7" s="35">
        <f>E32</f>
        <v>112699513.08051641</v>
      </c>
      <c r="G7" s="35">
        <f>F7/$D$37</f>
        <v>69.261652281967073</v>
      </c>
      <c r="H7" s="14"/>
    </row>
    <row r="8" spans="1:8">
      <c r="A8" s="14"/>
      <c r="B8" s="14"/>
      <c r="C8" s="17" t="s">
        <v>19</v>
      </c>
      <c r="D8" s="18">
        <f>D21</f>
        <v>123117.75799</v>
      </c>
      <c r="E8" s="19">
        <f>D8/$D$37</f>
        <v>7.566438496984923E-2</v>
      </c>
      <c r="F8" s="35">
        <f>D32</f>
        <v>44238672.800966799</v>
      </c>
      <c r="G8" s="35">
        <f>F8/$D$37</f>
        <v>27.187726807366225</v>
      </c>
      <c r="H8" s="14"/>
    </row>
    <row r="9" spans="1:8">
      <c r="A9" s="14"/>
      <c r="B9" s="14"/>
      <c r="C9" s="15" t="s">
        <v>20</v>
      </c>
      <c r="D9" s="21">
        <f>SUM(D7:D8)</f>
        <v>436764.40465736174</v>
      </c>
      <c r="E9" s="22">
        <f>SUM(E7:E8)</f>
        <v>0.2684219611748116</v>
      </c>
      <c r="F9" s="37">
        <f>SUM(F7:F8)</f>
        <v>156938185.8814832</v>
      </c>
      <c r="G9" s="37">
        <f>SUM(G7:G8)</f>
        <v>96.449379089333291</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47</v>
      </c>
      <c r="E13" s="26" t="s">
        <v>18</v>
      </c>
      <c r="F13" s="26" t="s">
        <v>24</v>
      </c>
      <c r="G13" s="26" t="s">
        <v>25</v>
      </c>
      <c r="H13" s="14"/>
    </row>
    <row r="14" spans="1:8">
      <c r="A14" s="14"/>
      <c r="B14" s="14"/>
      <c r="C14" s="17" t="s">
        <v>26</v>
      </c>
      <c r="D14" s="18"/>
      <c r="E14" s="18">
        <v>22478.478737705191</v>
      </c>
      <c r="F14" s="18">
        <f t="shared" ref="F14:F20" si="0">SUM(D14:E14)</f>
        <v>22478.478737705191</v>
      </c>
      <c r="G14" s="27">
        <f t="shared" ref="G14:G21" si="1">F14/$F$21</f>
        <v>5.1465912739247568E-2</v>
      </c>
      <c r="H14" s="14"/>
    </row>
    <row r="15" spans="1:8">
      <c r="A15" s="14"/>
      <c r="B15" s="14"/>
      <c r="C15" s="17" t="s">
        <v>27</v>
      </c>
      <c r="D15" s="18">
        <v>17246.757989999998</v>
      </c>
      <c r="E15" s="18">
        <v>17246.757989999998</v>
      </c>
      <c r="F15" s="18">
        <f t="shared" si="0"/>
        <v>34493.515979999996</v>
      </c>
      <c r="G15" s="27">
        <f t="shared" si="1"/>
        <v>7.8975107889251855E-2</v>
      </c>
      <c r="H15" s="14"/>
    </row>
    <row r="16" spans="1:8">
      <c r="A16" s="14"/>
      <c r="B16" s="14"/>
      <c r="C16" s="17" t="s">
        <v>28</v>
      </c>
      <c r="D16" s="39">
        <v>105871</v>
      </c>
      <c r="E16" s="18">
        <v>15092.028310000002</v>
      </c>
      <c r="F16" s="18">
        <f t="shared" si="0"/>
        <v>120963.02830999999</v>
      </c>
      <c r="G16" s="27">
        <f t="shared" si="1"/>
        <v>0.2769525790566531</v>
      </c>
      <c r="H16" s="14"/>
    </row>
    <row r="17" spans="1:8">
      <c r="A17" s="14"/>
      <c r="B17" s="14"/>
      <c r="C17" s="17" t="s">
        <v>29</v>
      </c>
      <c r="D17" s="19"/>
      <c r="E17" s="18">
        <v>71897.875330134513</v>
      </c>
      <c r="F17" s="18">
        <f t="shared" si="0"/>
        <v>71897.875330134513</v>
      </c>
      <c r="G17" s="27">
        <f t="shared" si="1"/>
        <v>0.164614777585957</v>
      </c>
      <c r="H17" s="14"/>
    </row>
    <row r="18" spans="1:8">
      <c r="A18" s="14"/>
      <c r="B18" s="14"/>
      <c r="C18" s="17" t="s">
        <v>30</v>
      </c>
      <c r="D18" s="19"/>
      <c r="E18" s="18">
        <v>6159.7864439151326</v>
      </c>
      <c r="F18" s="18">
        <f t="shared" si="0"/>
        <v>6159.7864439151326</v>
      </c>
      <c r="G18" s="27">
        <f t="shared" si="1"/>
        <v>1.410322448036359E-2</v>
      </c>
      <c r="H18" s="14"/>
    </row>
    <row r="19" spans="1:8">
      <c r="A19" s="14"/>
      <c r="B19" s="14"/>
      <c r="C19" s="17" t="s">
        <v>31</v>
      </c>
      <c r="D19" s="19"/>
      <c r="E19" s="18">
        <v>74820.395940608272</v>
      </c>
      <c r="F19" s="18">
        <f t="shared" si="0"/>
        <v>74820.395940608272</v>
      </c>
      <c r="G19" s="27">
        <f t="shared" si="1"/>
        <v>0.1713060751809761</v>
      </c>
      <c r="H19" s="14"/>
    </row>
    <row r="20" spans="1:8">
      <c r="A20" s="14"/>
      <c r="B20" s="14"/>
      <c r="C20" s="17" t="s">
        <v>32</v>
      </c>
      <c r="D20" s="19"/>
      <c r="E20" s="18">
        <v>105951.32391499862</v>
      </c>
      <c r="F20" s="18">
        <f t="shared" si="0"/>
        <v>105951.32391499862</v>
      </c>
      <c r="G20" s="27">
        <f t="shared" si="1"/>
        <v>0.24258232306755084</v>
      </c>
      <c r="H20" s="14"/>
    </row>
    <row r="21" spans="1:8">
      <c r="A21" s="14"/>
      <c r="B21" s="14"/>
      <c r="C21" s="15" t="s">
        <v>20</v>
      </c>
      <c r="D21" s="21">
        <f>SUM(D14:D20)</f>
        <v>123117.75799</v>
      </c>
      <c r="E21" s="21">
        <f>SUM(E14:E20)</f>
        <v>313646.64666736173</v>
      </c>
      <c r="F21" s="21">
        <f>SUM(F14:F20)</f>
        <v>436764.40465736168</v>
      </c>
      <c r="G21" s="28">
        <f t="shared" si="1"/>
        <v>1</v>
      </c>
      <c r="H21" s="14"/>
    </row>
    <row r="22" spans="1:8">
      <c r="A22" s="14"/>
      <c r="B22" s="14"/>
      <c r="C22" s="29"/>
      <c r="D22" s="29"/>
      <c r="E22" s="29"/>
      <c r="F22" s="29"/>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35">
        <f>D14*$D$38</f>
        <v>0</v>
      </c>
      <c r="E25" s="35">
        <f>E14*$D$38</f>
        <v>8076966.9800322289</v>
      </c>
      <c r="F25" s="35">
        <f t="shared" ref="F25:F31" si="2">SUM(D25:E25)</f>
        <v>8076966.9800322289</v>
      </c>
      <c r="G25" s="27">
        <f t="shared" ref="G25:G32" si="3">F25/$F$32</f>
        <v>5.1465912739247568E-2</v>
      </c>
      <c r="H25" s="14"/>
    </row>
    <row r="26" spans="1:8">
      <c r="A26" s="14"/>
      <c r="B26" s="14"/>
      <c r="C26" s="17" t="s">
        <v>27</v>
      </c>
      <c r="D26" s="35">
        <f t="shared" ref="D26:E31" si="4">D15*$D$38</f>
        <v>6197105.0809667995</v>
      </c>
      <c r="E26" s="35">
        <f t="shared" si="4"/>
        <v>6197105.0809667995</v>
      </c>
      <c r="F26" s="35">
        <f t="shared" si="2"/>
        <v>12394210.161933599</v>
      </c>
      <c r="G26" s="27">
        <f t="shared" si="3"/>
        <v>7.8975107889251869E-2</v>
      </c>
      <c r="H26" s="14"/>
    </row>
    <row r="27" spans="1:8">
      <c r="A27" s="14"/>
      <c r="B27" s="14"/>
      <c r="C27" s="17" t="s">
        <v>28</v>
      </c>
      <c r="D27" s="35">
        <f t="shared" si="4"/>
        <v>38041567.719999999</v>
      </c>
      <c r="E27" s="35">
        <f t="shared" si="4"/>
        <v>5422867.6123492001</v>
      </c>
      <c r="F27" s="35">
        <f t="shared" si="2"/>
        <v>43464435.332349196</v>
      </c>
      <c r="G27" s="27">
        <f t="shared" si="3"/>
        <v>0.2769525790566531</v>
      </c>
      <c r="H27" s="14"/>
    </row>
    <row r="28" spans="1:8">
      <c r="A28" s="14"/>
      <c r="B28" s="14"/>
      <c r="C28" s="17" t="s">
        <v>29</v>
      </c>
      <c r="D28" s="35">
        <f t="shared" si="4"/>
        <v>0</v>
      </c>
      <c r="E28" s="35">
        <f t="shared" si="4"/>
        <v>25834344.563623931</v>
      </c>
      <c r="F28" s="35">
        <f t="shared" si="2"/>
        <v>25834344.563623931</v>
      </c>
      <c r="G28" s="27">
        <f t="shared" si="3"/>
        <v>0.164614777585957</v>
      </c>
      <c r="H28" s="14"/>
    </row>
    <row r="29" spans="1:8">
      <c r="A29" s="14"/>
      <c r="B29" s="14"/>
      <c r="C29" s="17" t="s">
        <v>30</v>
      </c>
      <c r="D29" s="35">
        <f t="shared" si="4"/>
        <v>0</v>
      </c>
      <c r="E29" s="35">
        <f t="shared" si="4"/>
        <v>2213334.4650275856</v>
      </c>
      <c r="F29" s="35">
        <f t="shared" si="2"/>
        <v>2213334.4650275856</v>
      </c>
      <c r="G29" s="27">
        <f t="shared" si="3"/>
        <v>1.4103224480363592E-2</v>
      </c>
      <c r="H29" s="14"/>
    </row>
    <row r="30" spans="1:8">
      <c r="A30" s="14"/>
      <c r="B30" s="14"/>
      <c r="C30" s="17" t="s">
        <v>31</v>
      </c>
      <c r="D30" s="35">
        <f t="shared" si="4"/>
        <v>0</v>
      </c>
      <c r="E30" s="35">
        <f t="shared" si="4"/>
        <v>26884464.669379365</v>
      </c>
      <c r="F30" s="35">
        <f t="shared" si="2"/>
        <v>26884464.669379365</v>
      </c>
      <c r="G30" s="27">
        <f t="shared" si="3"/>
        <v>0.17130607518097613</v>
      </c>
      <c r="H30" s="14"/>
    </row>
    <row r="31" spans="1:8">
      <c r="A31" s="14"/>
      <c r="B31" s="14"/>
      <c r="C31" s="17" t="s">
        <v>32</v>
      </c>
      <c r="D31" s="35">
        <f t="shared" si="4"/>
        <v>0</v>
      </c>
      <c r="E31" s="35">
        <f t="shared" si="4"/>
        <v>38070429.709137306</v>
      </c>
      <c r="F31" s="35">
        <f t="shared" si="2"/>
        <v>38070429.709137306</v>
      </c>
      <c r="G31" s="27">
        <f t="shared" si="3"/>
        <v>0.24258232306755087</v>
      </c>
      <c r="H31" s="14"/>
    </row>
    <row r="32" spans="1:8">
      <c r="A32" s="14"/>
      <c r="B32" s="14"/>
      <c r="C32" s="15" t="s">
        <v>24</v>
      </c>
      <c r="D32" s="37">
        <f>SUM(D25:D31)</f>
        <v>44238672.800966799</v>
      </c>
      <c r="E32" s="37">
        <f>SUM(E25:E31)</f>
        <v>112699513.08051641</v>
      </c>
      <c r="F32" s="37">
        <f>SUM(F25:F31)</f>
        <v>156938185.8814832</v>
      </c>
      <c r="G32" s="28">
        <f t="shared" si="3"/>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t="s">
        <v>48</v>
      </c>
      <c r="G36" s="14" t="s">
        <v>49</v>
      </c>
      <c r="H36" s="14"/>
    </row>
    <row r="37" spans="1:8">
      <c r="A37" s="14"/>
      <c r="B37" s="14"/>
      <c r="C37" s="17" t="s">
        <v>35</v>
      </c>
      <c r="D37" s="50">
        <v>1627156</v>
      </c>
      <c r="E37" s="14"/>
      <c r="F37" s="14">
        <v>921641</v>
      </c>
      <c r="G37" s="14">
        <v>711107</v>
      </c>
      <c r="H37" s="14"/>
    </row>
    <row r="38" spans="1:8">
      <c r="A38" s="14"/>
      <c r="B38" s="14"/>
      <c r="C38" s="17" t="s">
        <v>36</v>
      </c>
      <c r="D38" s="31">
        <v>359.32</v>
      </c>
      <c r="E38" s="14"/>
      <c r="F38" s="14"/>
      <c r="G38" s="14"/>
      <c r="H38" s="14"/>
    </row>
    <row r="39" spans="1:8">
      <c r="A39" s="14"/>
      <c r="B39" s="14"/>
      <c r="C39" s="14"/>
      <c r="D39" s="14"/>
      <c r="E39" s="14"/>
      <c r="F39" s="42"/>
      <c r="G39" s="14"/>
      <c r="H39" s="14"/>
    </row>
    <row r="40" spans="1:8">
      <c r="A40" s="14"/>
      <c r="B40" s="14"/>
      <c r="C40" s="14"/>
      <c r="D40" s="14"/>
      <c r="E40" s="14"/>
      <c r="F40" s="14"/>
      <c r="G40" s="14"/>
      <c r="H40" s="14"/>
    </row>
    <row r="41" spans="1:8">
      <c r="A41" s="43"/>
      <c r="B41" s="43"/>
      <c r="C41" s="43"/>
      <c r="D41" s="43"/>
      <c r="E41" s="43"/>
      <c r="F41" s="43"/>
      <c r="G41" s="43"/>
      <c r="H41" s="43"/>
    </row>
  </sheetData>
  <mergeCells count="3">
    <mergeCell ref="C5:G5"/>
    <mergeCell ref="C12:H12"/>
    <mergeCell ref="C23:H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8"/>
  <sheetViews>
    <sheetView topLeftCell="A16" workbookViewId="0">
      <selection activeCell="I23" sqref="I23"/>
    </sheetView>
  </sheetViews>
  <sheetFormatPr baseColWidth="10" defaultColWidth="8.83203125" defaultRowHeight="15"/>
  <cols>
    <col min="3" max="3" width="32.5" bestFit="1" customWidth="1"/>
    <col min="4" max="4" width="15.1640625" bestFit="1" customWidth="1"/>
    <col min="5" max="5" width="16.1640625" bestFit="1" customWidth="1"/>
    <col min="6" max="6" width="16" bestFit="1" customWidth="1"/>
    <col min="7" max="7" width="9.5" bestFit="1" customWidth="1"/>
  </cols>
  <sheetData>
    <row r="1" spans="1:8" ht="18">
      <c r="A1" s="51" t="s">
        <v>55</v>
      </c>
      <c r="B1" s="51"/>
      <c r="C1" s="51"/>
      <c r="D1" s="51"/>
      <c r="E1" s="51"/>
      <c r="F1" s="51"/>
      <c r="G1" s="51"/>
      <c r="H1" s="51"/>
    </row>
    <row r="2" spans="1:8" ht="18">
      <c r="A2" s="33" t="s">
        <v>56</v>
      </c>
      <c r="B2" s="34"/>
      <c r="C2" s="34"/>
      <c r="D2" s="34"/>
      <c r="E2" s="34"/>
      <c r="F2" s="34"/>
      <c r="G2" s="34"/>
      <c r="H2" s="34"/>
    </row>
    <row r="3" spans="1:8" ht="18">
      <c r="A3" s="34"/>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37">
      <c r="A6" s="14"/>
      <c r="B6" s="14"/>
      <c r="C6" s="15" t="s">
        <v>13</v>
      </c>
      <c r="D6" s="15" t="s">
        <v>14</v>
      </c>
      <c r="E6" s="16" t="s">
        <v>15</v>
      </c>
      <c r="F6" s="16" t="s">
        <v>16</v>
      </c>
      <c r="G6" s="16" t="s">
        <v>17</v>
      </c>
      <c r="H6" s="14"/>
    </row>
    <row r="7" spans="1:8">
      <c r="A7" s="14"/>
      <c r="B7" s="14"/>
      <c r="C7" s="17" t="s">
        <v>18</v>
      </c>
      <c r="D7" s="18">
        <f>E21</f>
        <v>281126.6604745537</v>
      </c>
      <c r="E7" s="19">
        <f>D7/$D$37</f>
        <v>0.64836082545630891</v>
      </c>
      <c r="F7" s="35">
        <f>E32</f>
        <v>101014431.64171664</v>
      </c>
      <c r="G7" s="35">
        <f>F7/$D$37</f>
        <v>232.96901180296092</v>
      </c>
      <c r="H7" s="14"/>
    </row>
    <row r="8" spans="1:8">
      <c r="A8" s="14"/>
      <c r="B8" s="14"/>
      <c r="C8" s="17" t="s">
        <v>19</v>
      </c>
      <c r="D8" s="18">
        <f>D21</f>
        <v>44065.41</v>
      </c>
      <c r="E8" s="19">
        <f>D8/$D$37</f>
        <v>0.1016278056070628</v>
      </c>
      <c r="F8" s="35">
        <f>D32</f>
        <v>15833583.121200001</v>
      </c>
      <c r="G8" s="35">
        <f>F8/$D$37</f>
        <v>36.516903110729807</v>
      </c>
      <c r="H8" s="14"/>
    </row>
    <row r="9" spans="1:8">
      <c r="A9" s="14"/>
      <c r="B9" s="14"/>
      <c r="C9" s="15" t="s">
        <v>20</v>
      </c>
      <c r="D9" s="21">
        <f>SUM(D7:D8)</f>
        <v>325192.07047455374</v>
      </c>
      <c r="E9" s="22">
        <f>SUM(E7:E8)</f>
        <v>0.74998863106337166</v>
      </c>
      <c r="F9" s="37">
        <f>SUM(F7:F8)</f>
        <v>116848014.76291664</v>
      </c>
      <c r="G9" s="37">
        <f>SUM(G7:G8)</f>
        <v>269.48591491369075</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47</v>
      </c>
      <c r="E13" s="26" t="s">
        <v>18</v>
      </c>
      <c r="F13" s="26" t="s">
        <v>24</v>
      </c>
      <c r="G13" s="26" t="s">
        <v>25</v>
      </c>
      <c r="H13" s="14"/>
    </row>
    <row r="14" spans="1:8">
      <c r="A14" s="14"/>
      <c r="B14" s="14"/>
      <c r="C14" s="17" t="s">
        <v>26</v>
      </c>
      <c r="D14" s="18"/>
      <c r="E14" s="18">
        <v>19151.571526066557</v>
      </c>
      <c r="F14" s="18">
        <f t="shared" ref="F14:F20" si="0">SUM(D14:E14)</f>
        <v>19151.571526066557</v>
      </c>
      <c r="G14" s="27">
        <f t="shared" ref="G14:G21" si="1">F14/$F$21</f>
        <v>5.8893107381488771E-2</v>
      </c>
      <c r="H14" s="14"/>
    </row>
    <row r="15" spans="1:8">
      <c r="A15" s="14"/>
      <c r="B15" s="14"/>
      <c r="C15" s="17" t="s">
        <v>27</v>
      </c>
      <c r="D15" s="18"/>
      <c r="E15" s="18">
        <v>10452.580599999999</v>
      </c>
      <c r="F15" s="18">
        <f t="shared" si="0"/>
        <v>10452.580599999999</v>
      </c>
      <c r="G15" s="27">
        <f t="shared" si="1"/>
        <v>3.2142790519911875E-2</v>
      </c>
      <c r="H15" s="14"/>
    </row>
    <row r="16" spans="1:8">
      <c r="A16" s="14"/>
      <c r="B16" s="14"/>
      <c r="C16" s="17" t="s">
        <v>28</v>
      </c>
      <c r="D16" s="39">
        <v>44065.41</v>
      </c>
      <c r="E16" s="18">
        <v>1914.9973862074228</v>
      </c>
      <c r="F16" s="18">
        <f t="shared" si="0"/>
        <v>45980.407386207429</v>
      </c>
      <c r="G16" s="27">
        <f t="shared" si="1"/>
        <v>0.14139461432472228</v>
      </c>
      <c r="H16" s="14"/>
    </row>
    <row r="17" spans="1:8">
      <c r="A17" s="14"/>
      <c r="B17" s="14"/>
      <c r="C17" s="17" t="s">
        <v>29</v>
      </c>
      <c r="D17" s="19"/>
      <c r="E17" s="18">
        <v>75762.33535658913</v>
      </c>
      <c r="F17" s="18">
        <f t="shared" si="0"/>
        <v>75762.33535658913</v>
      </c>
      <c r="G17" s="27">
        <f t="shared" si="1"/>
        <v>0.23297719174403278</v>
      </c>
      <c r="H17" s="14"/>
    </row>
    <row r="18" spans="1:8">
      <c r="A18" s="14"/>
      <c r="B18" s="14"/>
      <c r="C18" s="17" t="s">
        <v>30</v>
      </c>
      <c r="D18" s="19"/>
      <c r="E18" s="18">
        <v>5490.9170691174268</v>
      </c>
      <c r="F18" s="18">
        <f t="shared" si="0"/>
        <v>5490.9170691174268</v>
      </c>
      <c r="G18" s="27">
        <f t="shared" si="1"/>
        <v>1.6885150554576917E-2</v>
      </c>
      <c r="H18" s="14"/>
    </row>
    <row r="19" spans="1:8">
      <c r="A19" s="14"/>
      <c r="B19" s="14"/>
      <c r="C19" s="17" t="s">
        <v>31</v>
      </c>
      <c r="D19" s="19"/>
      <c r="E19" s="18">
        <v>62833.595437417192</v>
      </c>
      <c r="F19" s="18">
        <f t="shared" si="0"/>
        <v>62833.595437417192</v>
      </c>
      <c r="G19" s="27">
        <f t="shared" si="1"/>
        <v>0.19321994950775997</v>
      </c>
      <c r="H19" s="14"/>
    </row>
    <row r="20" spans="1:8">
      <c r="A20" s="14"/>
      <c r="B20" s="14"/>
      <c r="C20" s="17" t="s">
        <v>32</v>
      </c>
      <c r="D20" s="19"/>
      <c r="E20" s="18">
        <v>105520.66309915601</v>
      </c>
      <c r="F20" s="18">
        <f t="shared" si="0"/>
        <v>105520.66309915601</v>
      </c>
      <c r="G20" s="27">
        <f t="shared" si="1"/>
        <v>0.32448719596750741</v>
      </c>
      <c r="H20" s="14"/>
    </row>
    <row r="21" spans="1:8">
      <c r="A21" s="14"/>
      <c r="B21" s="14"/>
      <c r="C21" s="15" t="s">
        <v>20</v>
      </c>
      <c r="D21" s="21">
        <f>SUM(D14:D20)</f>
        <v>44065.41</v>
      </c>
      <c r="E21" s="21">
        <f>SUM(E14:E20)</f>
        <v>281126.6604745537</v>
      </c>
      <c r="F21" s="21">
        <f>SUM(F14:F20)</f>
        <v>325192.07047455374</v>
      </c>
      <c r="G21" s="28">
        <f t="shared" si="1"/>
        <v>1</v>
      </c>
      <c r="H21" s="14"/>
    </row>
    <row r="22" spans="1:8">
      <c r="A22" s="14"/>
      <c r="B22" s="14"/>
      <c r="C22" s="29"/>
      <c r="D22" s="29"/>
      <c r="E22" s="29"/>
      <c r="F22" s="29"/>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35">
        <f>D14*$D$38</f>
        <v>0</v>
      </c>
      <c r="E25" s="35">
        <f>E14*$D$38</f>
        <v>6881542.680746235</v>
      </c>
      <c r="F25" s="35">
        <f t="shared" ref="F25:F31" si="2">SUM(D25:E25)</f>
        <v>6881542.680746235</v>
      </c>
      <c r="G25" s="27">
        <f t="shared" ref="G25:G32" si="3">F25/$F$32</f>
        <v>5.8893107381488771E-2</v>
      </c>
      <c r="H25" s="14"/>
    </row>
    <row r="26" spans="1:8">
      <c r="A26" s="14"/>
      <c r="B26" s="14"/>
      <c r="C26" s="17" t="s">
        <v>27</v>
      </c>
      <c r="D26" s="35">
        <f t="shared" ref="D26:E31" si="4">D15*$D$38</f>
        <v>0</v>
      </c>
      <c r="E26" s="35">
        <f t="shared" si="4"/>
        <v>3755821.2611919995</v>
      </c>
      <c r="F26" s="35">
        <f t="shared" si="2"/>
        <v>3755821.2611919995</v>
      </c>
      <c r="G26" s="27">
        <f t="shared" si="3"/>
        <v>3.2142790519911875E-2</v>
      </c>
      <c r="H26" s="14"/>
    </row>
    <row r="27" spans="1:8">
      <c r="A27" s="14"/>
      <c r="B27" s="14"/>
      <c r="C27" s="17" t="s">
        <v>28</v>
      </c>
      <c r="D27" s="35">
        <f t="shared" si="4"/>
        <v>15833583.121200001</v>
      </c>
      <c r="E27" s="35">
        <f t="shared" si="4"/>
        <v>688096.86081205111</v>
      </c>
      <c r="F27" s="35">
        <f t="shared" si="2"/>
        <v>16521679.982012052</v>
      </c>
      <c r="G27" s="27">
        <f t="shared" si="3"/>
        <v>0.14139461432472228</v>
      </c>
      <c r="H27" s="14"/>
    </row>
    <row r="28" spans="1:8">
      <c r="A28" s="14"/>
      <c r="B28" s="14"/>
      <c r="C28" s="17" t="s">
        <v>29</v>
      </c>
      <c r="D28" s="35">
        <f t="shared" si="4"/>
        <v>0</v>
      </c>
      <c r="E28" s="35">
        <f t="shared" si="4"/>
        <v>27222922.340329606</v>
      </c>
      <c r="F28" s="35">
        <f t="shared" si="2"/>
        <v>27222922.340329606</v>
      </c>
      <c r="G28" s="27">
        <f t="shared" si="3"/>
        <v>0.23297719174403281</v>
      </c>
      <c r="H28" s="14"/>
    </row>
    <row r="29" spans="1:8">
      <c r="A29" s="14"/>
      <c r="B29" s="14"/>
      <c r="C29" s="17" t="s">
        <v>30</v>
      </c>
      <c r="D29" s="35">
        <f t="shared" si="4"/>
        <v>0</v>
      </c>
      <c r="E29" s="35">
        <f t="shared" si="4"/>
        <v>1972996.3212752738</v>
      </c>
      <c r="F29" s="35">
        <f t="shared" si="2"/>
        <v>1972996.3212752738</v>
      </c>
      <c r="G29" s="27">
        <f t="shared" si="3"/>
        <v>1.6885150554576917E-2</v>
      </c>
      <c r="H29" s="14"/>
    </row>
    <row r="30" spans="1:8">
      <c r="A30" s="14"/>
      <c r="B30" s="14"/>
      <c r="C30" s="17" t="s">
        <v>31</v>
      </c>
      <c r="D30" s="35">
        <f t="shared" si="4"/>
        <v>0</v>
      </c>
      <c r="E30" s="35">
        <f t="shared" si="4"/>
        <v>22577367.512572747</v>
      </c>
      <c r="F30" s="35">
        <f t="shared" si="2"/>
        <v>22577367.512572747</v>
      </c>
      <c r="G30" s="27">
        <f t="shared" si="3"/>
        <v>0.19321994950775997</v>
      </c>
      <c r="H30" s="14"/>
    </row>
    <row r="31" spans="1:8">
      <c r="A31" s="14"/>
      <c r="B31" s="14"/>
      <c r="C31" s="17" t="s">
        <v>32</v>
      </c>
      <c r="D31" s="35">
        <f t="shared" si="4"/>
        <v>0</v>
      </c>
      <c r="E31" s="35">
        <f t="shared" si="4"/>
        <v>37915684.664788738</v>
      </c>
      <c r="F31" s="35">
        <f t="shared" si="2"/>
        <v>37915684.664788738</v>
      </c>
      <c r="G31" s="27">
        <f t="shared" si="3"/>
        <v>0.32448719596750747</v>
      </c>
      <c r="H31" s="14"/>
    </row>
    <row r="32" spans="1:8">
      <c r="A32" s="14"/>
      <c r="B32" s="14"/>
      <c r="C32" s="15" t="s">
        <v>24</v>
      </c>
      <c r="D32" s="37">
        <f>SUM(D25:D31)</f>
        <v>15833583.121200001</v>
      </c>
      <c r="E32" s="37">
        <f>SUM(E25:E31)</f>
        <v>101014431.64171664</v>
      </c>
      <c r="F32" s="37">
        <f>SUM(F25:F31)</f>
        <v>116848014.76291664</v>
      </c>
      <c r="G32" s="28">
        <f t="shared" si="3"/>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t="s">
        <v>48</v>
      </c>
      <c r="G36" s="14" t="s">
        <v>49</v>
      </c>
      <c r="H36" s="14"/>
    </row>
    <row r="37" spans="1:8">
      <c r="A37" s="14"/>
      <c r="B37" s="14"/>
      <c r="C37" s="17" t="s">
        <v>35</v>
      </c>
      <c r="D37" s="50">
        <v>433596</v>
      </c>
      <c r="E37" s="14"/>
      <c r="F37" s="52">
        <v>258341</v>
      </c>
      <c r="G37" s="53">
        <v>330138</v>
      </c>
      <c r="H37" s="14"/>
    </row>
    <row r="38" spans="1:8">
      <c r="A38" s="14"/>
      <c r="B38" s="14"/>
      <c r="C38" s="17" t="s">
        <v>36</v>
      </c>
      <c r="D38" s="17">
        <v>359.32</v>
      </c>
      <c r="E38" s="14"/>
      <c r="F38" s="14"/>
      <c r="G38" s="14"/>
      <c r="H38" s="14"/>
    </row>
    <row r="39" spans="1:8">
      <c r="A39" s="14"/>
      <c r="B39" s="14"/>
      <c r="C39" s="14"/>
      <c r="D39" s="14"/>
      <c r="E39" s="14"/>
      <c r="F39" s="42"/>
      <c r="G39" s="14"/>
      <c r="H39" s="14"/>
    </row>
    <row r="40" spans="1:8">
      <c r="A40" s="14"/>
      <c r="B40" s="14"/>
      <c r="C40" s="14"/>
      <c r="D40" s="14"/>
      <c r="E40" s="14"/>
      <c r="F40" s="14"/>
      <c r="G40" s="14"/>
      <c r="H40" s="14"/>
    </row>
    <row r="41" spans="1:8">
      <c r="A41" s="43"/>
      <c r="B41" s="43"/>
      <c r="C41" s="43"/>
      <c r="D41" s="43"/>
      <c r="E41" s="43"/>
      <c r="F41" s="43"/>
      <c r="G41" s="43"/>
      <c r="H41" s="43"/>
    </row>
    <row r="42" spans="1:8" ht="16">
      <c r="A42" s="43"/>
      <c r="B42" s="43"/>
      <c r="C42" s="59" t="s">
        <v>57</v>
      </c>
      <c r="D42" s="59"/>
      <c r="E42" s="59"/>
      <c r="F42" s="43"/>
      <c r="G42" s="43"/>
      <c r="H42" s="43"/>
    </row>
    <row r="43" spans="1:8" ht="25">
      <c r="A43" s="43"/>
      <c r="B43" s="43"/>
      <c r="C43" s="44"/>
      <c r="D43" s="45" t="s">
        <v>41</v>
      </c>
      <c r="E43" s="45" t="s">
        <v>12</v>
      </c>
      <c r="F43" s="43"/>
      <c r="G43" s="43"/>
      <c r="H43" s="43"/>
    </row>
    <row r="44" spans="1:8">
      <c r="A44" s="43"/>
      <c r="B44" s="43"/>
      <c r="C44" s="46" t="s">
        <v>51</v>
      </c>
      <c r="D44" s="47">
        <f>D37</f>
        <v>433596</v>
      </c>
      <c r="E44" s="48">
        <f>E9</f>
        <v>0.74998863106337166</v>
      </c>
      <c r="F44" s="43"/>
      <c r="G44" s="43"/>
      <c r="H44" s="43"/>
    </row>
    <row r="45" spans="1:8">
      <c r="A45" s="43"/>
      <c r="B45" s="43"/>
      <c r="C45" s="46" t="s">
        <v>52</v>
      </c>
      <c r="D45" s="47">
        <f>'Ogun Nov ''19 Costing Model'!D37</f>
        <v>547304</v>
      </c>
      <c r="E45" s="48">
        <f>'Ogun Nov ''19 Costing Model'!E9</f>
        <v>0.58993273949784064</v>
      </c>
      <c r="F45" s="43"/>
      <c r="G45" s="43"/>
      <c r="H45" s="43"/>
    </row>
    <row r="46" spans="1:8">
      <c r="A46" s="43"/>
      <c r="B46" s="43"/>
      <c r="C46" s="46" t="s">
        <v>53</v>
      </c>
      <c r="D46" s="62">
        <f>SUMPRODUCT(D44:D45,E44:E45)/(SUM(D44:D45))</f>
        <v>0.66068367675877238</v>
      </c>
      <c r="E46" s="63"/>
      <c r="F46" s="43"/>
      <c r="G46" s="43"/>
      <c r="H46" s="43"/>
    </row>
    <row r="47" spans="1:8">
      <c r="A47" s="43"/>
      <c r="B47" s="43"/>
      <c r="C47" s="43"/>
      <c r="D47" s="43"/>
      <c r="E47" s="43"/>
      <c r="F47" s="43"/>
      <c r="G47" s="43"/>
      <c r="H47" s="43"/>
    </row>
    <row r="48" spans="1:8">
      <c r="A48" s="43"/>
      <c r="B48" s="43"/>
      <c r="C48" s="43"/>
      <c r="D48" s="43"/>
      <c r="E48" s="43"/>
      <c r="F48" s="43"/>
      <c r="G48" s="43"/>
      <c r="H48" s="43"/>
    </row>
  </sheetData>
  <mergeCells count="5">
    <mergeCell ref="C5:G5"/>
    <mergeCell ref="C12:H12"/>
    <mergeCell ref="C23:H23"/>
    <mergeCell ref="C42:E42"/>
    <mergeCell ref="D46:E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9"/>
  <sheetViews>
    <sheetView topLeftCell="A10" workbookViewId="0">
      <selection activeCell="J24" sqref="J24"/>
    </sheetView>
  </sheetViews>
  <sheetFormatPr baseColWidth="10" defaultColWidth="8.83203125" defaultRowHeight="15"/>
  <cols>
    <col min="3" max="3" width="32.5" bestFit="1" customWidth="1"/>
    <col min="4" max="5" width="15.1640625" bestFit="1" customWidth="1"/>
    <col min="6" max="6" width="16" bestFit="1" customWidth="1"/>
    <col min="7" max="7" width="9.5" bestFit="1" customWidth="1"/>
  </cols>
  <sheetData>
    <row r="1" spans="1:8" ht="18">
      <c r="A1" s="51" t="s">
        <v>55</v>
      </c>
      <c r="B1" s="51"/>
      <c r="C1" s="51"/>
      <c r="D1" s="51"/>
      <c r="E1" s="51"/>
      <c r="F1" s="51"/>
      <c r="G1" s="51"/>
      <c r="H1" s="51"/>
    </row>
    <row r="2" spans="1:8" ht="18">
      <c r="A2" s="33" t="s">
        <v>58</v>
      </c>
      <c r="B2" s="34"/>
      <c r="C2" s="34"/>
      <c r="D2" s="34"/>
      <c r="E2" s="34"/>
      <c r="F2" s="34"/>
      <c r="G2" s="34"/>
      <c r="H2" s="34"/>
    </row>
    <row r="3" spans="1:8" ht="18">
      <c r="A3" s="34"/>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37">
      <c r="A6" s="14"/>
      <c r="B6" s="14"/>
      <c r="C6" s="15" t="s">
        <v>13</v>
      </c>
      <c r="D6" s="15" t="s">
        <v>14</v>
      </c>
      <c r="E6" s="16" t="s">
        <v>15</v>
      </c>
      <c r="F6" s="16" t="s">
        <v>16</v>
      </c>
      <c r="G6" s="16" t="s">
        <v>17</v>
      </c>
      <c r="H6" s="14"/>
    </row>
    <row r="7" spans="1:8">
      <c r="A7" s="14"/>
      <c r="B7" s="14"/>
      <c r="C7" s="17" t="s">
        <v>18</v>
      </c>
      <c r="D7" s="18">
        <f>E21</f>
        <v>258830.62805812614</v>
      </c>
      <c r="E7" s="19">
        <f>D7/$D$37</f>
        <v>0.47291930637840424</v>
      </c>
      <c r="F7" s="35">
        <f>E32</f>
        <v>93003021.273845881</v>
      </c>
      <c r="G7" s="35">
        <f>F7/$D$37</f>
        <v>169.92936516788819</v>
      </c>
      <c r="H7" s="14"/>
    </row>
    <row r="8" spans="1:8">
      <c r="A8" s="14"/>
      <c r="B8" s="14"/>
      <c r="C8" s="17" t="s">
        <v>19</v>
      </c>
      <c r="D8" s="18">
        <f>D21</f>
        <v>64041.919999999998</v>
      </c>
      <c r="E8" s="19">
        <f>D8/$D$37</f>
        <v>0.11701343311943636</v>
      </c>
      <c r="F8" s="35">
        <f>D32</f>
        <v>23011542.694399998</v>
      </c>
      <c r="G8" s="35">
        <f>F8/$D$37</f>
        <v>42.045266788475871</v>
      </c>
      <c r="H8" s="14"/>
    </row>
    <row r="9" spans="1:8">
      <c r="A9" s="14"/>
      <c r="B9" s="14"/>
      <c r="C9" s="15" t="s">
        <v>20</v>
      </c>
      <c r="D9" s="21">
        <f>SUM(D7:D8)</f>
        <v>322872.54805812612</v>
      </c>
      <c r="E9" s="22">
        <f>SUM(E7:E8)</f>
        <v>0.58993273949784064</v>
      </c>
      <c r="F9" s="37">
        <f>SUM(F7:F8)</f>
        <v>116014563.96824588</v>
      </c>
      <c r="G9" s="37">
        <f>SUM(G7:G8)</f>
        <v>211.97463195636408</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47</v>
      </c>
      <c r="E13" s="26" t="s">
        <v>18</v>
      </c>
      <c r="F13" s="26" t="s">
        <v>24</v>
      </c>
      <c r="G13" s="26" t="s">
        <v>25</v>
      </c>
      <c r="H13" s="14"/>
    </row>
    <row r="14" spans="1:8">
      <c r="A14" s="14"/>
      <c r="B14" s="14"/>
      <c r="C14" s="17" t="s">
        <v>26</v>
      </c>
      <c r="D14" s="18"/>
      <c r="E14" s="18">
        <v>17112.20035318876</v>
      </c>
      <c r="F14" s="18">
        <f t="shared" ref="F14:F20" si="0">SUM(D14:E14)</f>
        <v>17112.20035318876</v>
      </c>
      <c r="G14" s="27">
        <f t="shared" ref="G14:G21" si="1">F14/$F$21</f>
        <v>5.2999861574196401E-2</v>
      </c>
      <c r="H14" s="14"/>
    </row>
    <row r="15" spans="1:8">
      <c r="A15" s="14"/>
      <c r="B15" s="14"/>
      <c r="C15" s="17" t="s">
        <v>27</v>
      </c>
      <c r="D15" s="18"/>
      <c r="E15" s="18">
        <v>10452.580599999999</v>
      </c>
      <c r="F15" s="18">
        <f t="shared" si="0"/>
        <v>10452.580599999999</v>
      </c>
      <c r="G15" s="27">
        <f t="shared" si="1"/>
        <v>3.2373704927426167E-2</v>
      </c>
      <c r="H15" s="14"/>
    </row>
    <row r="16" spans="1:8">
      <c r="A16" s="14"/>
      <c r="B16" s="14"/>
      <c r="C16" s="17" t="s">
        <v>28</v>
      </c>
      <c r="D16" s="39">
        <v>64041.919999999998</v>
      </c>
      <c r="E16" s="18">
        <v>5098.4595119999994</v>
      </c>
      <c r="F16" s="18">
        <f t="shared" si="0"/>
        <v>69140.379512</v>
      </c>
      <c r="G16" s="27">
        <f t="shared" si="1"/>
        <v>0.21414140015258526</v>
      </c>
      <c r="H16" s="14"/>
    </row>
    <row r="17" spans="1:8">
      <c r="A17" s="14"/>
      <c r="B17" s="14"/>
      <c r="C17" s="17" t="s">
        <v>29</v>
      </c>
      <c r="D17" s="19"/>
      <c r="E17" s="18">
        <v>70909.749619112088</v>
      </c>
      <c r="F17" s="18">
        <f t="shared" si="0"/>
        <v>70909.749619112088</v>
      </c>
      <c r="G17" s="27">
        <f t="shared" si="1"/>
        <v>0.21962148855822311</v>
      </c>
      <c r="H17" s="14"/>
    </row>
    <row r="18" spans="1:8">
      <c r="A18" s="14"/>
      <c r="B18" s="14"/>
      <c r="C18" s="17" t="s">
        <v>30</v>
      </c>
      <c r="D18" s="19"/>
      <c r="E18" s="18">
        <v>5513.1695128154306</v>
      </c>
      <c r="F18" s="18">
        <f t="shared" si="0"/>
        <v>5513.1695128154306</v>
      </c>
      <c r="G18" s="27">
        <f t="shared" si="1"/>
        <v>1.7075374001207764E-2</v>
      </c>
      <c r="H18" s="14"/>
    </row>
    <row r="19" spans="1:8">
      <c r="A19" s="14"/>
      <c r="B19" s="14"/>
      <c r="C19" s="17" t="s">
        <v>31</v>
      </c>
      <c r="D19" s="19"/>
      <c r="E19" s="18">
        <v>52026.837455667621</v>
      </c>
      <c r="F19" s="18">
        <f t="shared" si="0"/>
        <v>52026.837455667621</v>
      </c>
      <c r="G19" s="27">
        <f t="shared" si="1"/>
        <v>0.16113738305896891</v>
      </c>
      <c r="H19" s="14"/>
    </row>
    <row r="20" spans="1:8">
      <c r="A20" s="14"/>
      <c r="B20" s="14"/>
      <c r="C20" s="17" t="s">
        <v>32</v>
      </c>
      <c r="D20" s="19"/>
      <c r="E20" s="18">
        <v>97717.631005342235</v>
      </c>
      <c r="F20" s="18">
        <f t="shared" si="0"/>
        <v>97717.631005342235</v>
      </c>
      <c r="G20" s="27">
        <f t="shared" si="1"/>
        <v>0.3026507877273924</v>
      </c>
      <c r="H20" s="14"/>
    </row>
    <row r="21" spans="1:8">
      <c r="A21" s="14"/>
      <c r="B21" s="14"/>
      <c r="C21" s="15" t="s">
        <v>20</v>
      </c>
      <c r="D21" s="21">
        <f>SUM(D14:D20)</f>
        <v>64041.919999999998</v>
      </c>
      <c r="E21" s="21">
        <f>SUM(E14:E20)</f>
        <v>258830.62805812614</v>
      </c>
      <c r="F21" s="21">
        <f>SUM(F14:F20)</f>
        <v>322872.54805812612</v>
      </c>
      <c r="G21" s="28">
        <f t="shared" si="1"/>
        <v>1</v>
      </c>
      <c r="H21" s="14"/>
    </row>
    <row r="22" spans="1:8">
      <c r="A22" s="14"/>
      <c r="B22" s="14"/>
      <c r="C22" s="29"/>
      <c r="D22" s="29"/>
      <c r="E22" s="29"/>
      <c r="F22" s="29"/>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35">
        <f>D14*$D$38</f>
        <v>0</v>
      </c>
      <c r="E25" s="35">
        <f>E14*$D$38</f>
        <v>6148755.8309077853</v>
      </c>
      <c r="F25" s="35">
        <f t="shared" ref="F25:F31" si="2">SUM(D25:E25)</f>
        <v>6148755.8309077853</v>
      </c>
      <c r="G25" s="27">
        <f t="shared" ref="G25:G32" si="3">F25/$F$32</f>
        <v>5.2999861574196394E-2</v>
      </c>
      <c r="H25" s="14"/>
    </row>
    <row r="26" spans="1:8">
      <c r="A26" s="14"/>
      <c r="B26" s="14"/>
      <c r="C26" s="17" t="s">
        <v>27</v>
      </c>
      <c r="D26" s="35">
        <f t="shared" ref="D26:E31" si="4">D15*$D$38</f>
        <v>0</v>
      </c>
      <c r="E26" s="35">
        <f t="shared" si="4"/>
        <v>3755821.2611919995</v>
      </c>
      <c r="F26" s="35">
        <f t="shared" si="2"/>
        <v>3755821.2611919995</v>
      </c>
      <c r="G26" s="27">
        <f t="shared" si="3"/>
        <v>3.237370492742616E-2</v>
      </c>
      <c r="H26" s="14"/>
    </row>
    <row r="27" spans="1:8">
      <c r="A27" s="14"/>
      <c r="B27" s="14"/>
      <c r="C27" s="17" t="s">
        <v>28</v>
      </c>
      <c r="D27" s="35">
        <f t="shared" si="4"/>
        <v>23011542.694399998</v>
      </c>
      <c r="E27" s="35">
        <f t="shared" si="4"/>
        <v>1831978.4718518397</v>
      </c>
      <c r="F27" s="35">
        <f t="shared" si="2"/>
        <v>24843521.166251838</v>
      </c>
      <c r="G27" s="27">
        <f t="shared" si="3"/>
        <v>0.2141414001525852</v>
      </c>
      <c r="H27" s="14"/>
    </row>
    <row r="28" spans="1:8">
      <c r="A28" s="14"/>
      <c r="B28" s="14"/>
      <c r="C28" s="17" t="s">
        <v>29</v>
      </c>
      <c r="D28" s="35">
        <f t="shared" si="4"/>
        <v>0</v>
      </c>
      <c r="E28" s="35">
        <f t="shared" si="4"/>
        <v>25479291.233139355</v>
      </c>
      <c r="F28" s="35">
        <f t="shared" si="2"/>
        <v>25479291.233139355</v>
      </c>
      <c r="G28" s="27">
        <f t="shared" si="3"/>
        <v>0.21962148855822308</v>
      </c>
      <c r="H28" s="14"/>
    </row>
    <row r="29" spans="1:8">
      <c r="A29" s="14"/>
      <c r="B29" s="14"/>
      <c r="C29" s="17" t="s">
        <v>30</v>
      </c>
      <c r="D29" s="35">
        <f t="shared" si="4"/>
        <v>0</v>
      </c>
      <c r="E29" s="35">
        <f t="shared" si="4"/>
        <v>1980992.0693448405</v>
      </c>
      <c r="F29" s="35">
        <f t="shared" si="2"/>
        <v>1980992.0693448405</v>
      </c>
      <c r="G29" s="27">
        <f t="shared" si="3"/>
        <v>1.707537400120776E-2</v>
      </c>
      <c r="H29" s="14"/>
    </row>
    <row r="30" spans="1:8">
      <c r="A30" s="14"/>
      <c r="B30" s="14"/>
      <c r="C30" s="17" t="s">
        <v>31</v>
      </c>
      <c r="D30" s="35">
        <f t="shared" si="4"/>
        <v>0</v>
      </c>
      <c r="E30" s="35">
        <f t="shared" si="4"/>
        <v>18694283.234570488</v>
      </c>
      <c r="F30" s="35">
        <f t="shared" si="2"/>
        <v>18694283.234570488</v>
      </c>
      <c r="G30" s="27">
        <f t="shared" si="3"/>
        <v>0.16113738305896888</v>
      </c>
      <c r="H30" s="14"/>
    </row>
    <row r="31" spans="1:8">
      <c r="A31" s="14"/>
      <c r="B31" s="14"/>
      <c r="C31" s="17" t="s">
        <v>32</v>
      </c>
      <c r="D31" s="35">
        <f t="shared" si="4"/>
        <v>0</v>
      </c>
      <c r="E31" s="35">
        <f t="shared" si="4"/>
        <v>35111899.172839575</v>
      </c>
      <c r="F31" s="35">
        <f t="shared" si="2"/>
        <v>35111899.172839575</v>
      </c>
      <c r="G31" s="27">
        <f t="shared" si="3"/>
        <v>0.3026507877273924</v>
      </c>
      <c r="H31" s="14"/>
    </row>
    <row r="32" spans="1:8">
      <c r="A32" s="14"/>
      <c r="B32" s="14"/>
      <c r="C32" s="15" t="s">
        <v>24</v>
      </c>
      <c r="D32" s="37">
        <f>SUM(D25:D31)</f>
        <v>23011542.694399998</v>
      </c>
      <c r="E32" s="37">
        <f>SUM(E25:E31)</f>
        <v>93003021.273845881</v>
      </c>
      <c r="F32" s="37">
        <f>SUM(F25:F31)</f>
        <v>116014563.96824589</v>
      </c>
      <c r="G32" s="28">
        <f t="shared" si="3"/>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t="s">
        <v>48</v>
      </c>
      <c r="G36" s="14" t="s">
        <v>49</v>
      </c>
      <c r="H36" s="14"/>
    </row>
    <row r="37" spans="1:8">
      <c r="A37" s="14"/>
      <c r="B37" s="14"/>
      <c r="C37" s="17" t="s">
        <v>35</v>
      </c>
      <c r="D37" s="50">
        <v>547304</v>
      </c>
      <c r="E37" s="14"/>
      <c r="F37" s="14">
        <v>270007</v>
      </c>
      <c r="G37" s="14">
        <v>510724</v>
      </c>
      <c r="H37" s="14"/>
    </row>
    <row r="38" spans="1:8">
      <c r="A38" s="14"/>
      <c r="B38" s="14"/>
      <c r="C38" s="17" t="s">
        <v>36</v>
      </c>
      <c r="D38" s="17">
        <v>359.32</v>
      </c>
      <c r="E38" s="14"/>
      <c r="F38" s="14"/>
      <c r="G38" s="14"/>
      <c r="H38" s="14"/>
    </row>
    <row r="39" spans="1:8">
      <c r="A39" s="14"/>
      <c r="B39" s="14"/>
      <c r="C39" s="14"/>
      <c r="D39" s="14"/>
      <c r="E39" s="14"/>
      <c r="F39" s="42"/>
      <c r="G39" s="14"/>
      <c r="H39" s="14"/>
    </row>
  </sheetData>
  <mergeCells count="3">
    <mergeCell ref="C5:G5"/>
    <mergeCell ref="C12:H12"/>
    <mergeCell ref="C23:H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0"/>
  <sheetViews>
    <sheetView topLeftCell="A10" workbookViewId="0">
      <selection activeCell="J24" sqref="J24"/>
    </sheetView>
  </sheetViews>
  <sheetFormatPr baseColWidth="10" defaultColWidth="8.83203125" defaultRowHeight="15"/>
  <cols>
    <col min="3" max="3" width="32.5" bestFit="1" customWidth="1"/>
    <col min="4" max="4" width="16.1640625" bestFit="1" customWidth="1"/>
    <col min="5" max="6" width="14.5" bestFit="1" customWidth="1"/>
    <col min="7" max="7" width="10.33203125" bestFit="1" customWidth="1"/>
  </cols>
  <sheetData>
    <row r="1" spans="1:8" ht="18">
      <c r="A1" s="54" t="s">
        <v>59</v>
      </c>
      <c r="B1" s="54"/>
      <c r="C1" s="54"/>
      <c r="D1" s="54"/>
      <c r="E1" s="54"/>
      <c r="F1" s="54"/>
      <c r="G1" s="54"/>
      <c r="H1" s="54"/>
    </row>
    <row r="2" spans="1:8" ht="18">
      <c r="A2" s="33" t="s">
        <v>60</v>
      </c>
      <c r="B2" s="34"/>
      <c r="C2" s="34"/>
      <c r="D2" s="34"/>
      <c r="E2" s="34"/>
      <c r="F2" s="34"/>
      <c r="G2" s="34"/>
      <c r="H2" s="34"/>
    </row>
    <row r="3" spans="1:8" ht="18">
      <c r="A3" s="34">
        <v>2</v>
      </c>
      <c r="B3" s="34"/>
      <c r="C3" s="34"/>
      <c r="D3" s="34"/>
      <c r="E3" s="34"/>
      <c r="F3" s="34"/>
      <c r="G3" s="34"/>
      <c r="H3" s="34"/>
    </row>
    <row r="4" spans="1:8" ht="16">
      <c r="A4" s="14"/>
      <c r="B4" s="14"/>
      <c r="C4" s="13" t="s">
        <v>11</v>
      </c>
      <c r="D4" s="14"/>
      <c r="E4" s="14"/>
      <c r="F4" s="14"/>
      <c r="G4" s="14"/>
      <c r="H4" s="14"/>
    </row>
    <row r="5" spans="1:8">
      <c r="A5" s="14"/>
      <c r="B5" s="14"/>
      <c r="C5" s="57" t="s">
        <v>12</v>
      </c>
      <c r="D5" s="57"/>
      <c r="E5" s="57"/>
      <c r="F5" s="57"/>
      <c r="G5" s="57"/>
      <c r="H5" s="14"/>
    </row>
    <row r="6" spans="1:8" ht="25">
      <c r="A6" s="14"/>
      <c r="B6" s="14"/>
      <c r="C6" s="15" t="s">
        <v>13</v>
      </c>
      <c r="D6" s="15" t="s">
        <v>14</v>
      </c>
      <c r="E6" s="16" t="s">
        <v>15</v>
      </c>
      <c r="F6" s="16" t="s">
        <v>16</v>
      </c>
      <c r="G6" s="16" t="s">
        <v>17</v>
      </c>
      <c r="H6" s="14"/>
    </row>
    <row r="7" spans="1:8">
      <c r="A7" s="14"/>
      <c r="B7" s="14"/>
      <c r="C7" s="17" t="s">
        <v>18</v>
      </c>
      <c r="D7" s="18">
        <f>E21</f>
        <v>285734.62409795274</v>
      </c>
      <c r="E7" s="19">
        <f>D7/$D$37</f>
        <v>0.48060670564085645</v>
      </c>
      <c r="F7" s="20">
        <f>E32</f>
        <v>102670165.13087639</v>
      </c>
      <c r="G7" s="35">
        <f>F7/$D$37</f>
        <v>172.69160147087257</v>
      </c>
      <c r="H7" s="14"/>
    </row>
    <row r="8" spans="1:8">
      <c r="A8" s="14"/>
      <c r="B8" s="14"/>
      <c r="C8" s="17" t="s">
        <v>19</v>
      </c>
      <c r="D8" s="18">
        <f>D21</f>
        <v>50895.903174999999</v>
      </c>
      <c r="E8" s="19">
        <f>D8/$D$37</f>
        <v>8.560709935932477E-2</v>
      </c>
      <c r="F8" s="20">
        <f>D32</f>
        <v>18287915.928840999</v>
      </c>
      <c r="G8" s="35">
        <f>F8/$D$37</f>
        <v>30.760342941792576</v>
      </c>
      <c r="H8" s="14"/>
    </row>
    <row r="9" spans="1:8">
      <c r="A9" s="14"/>
      <c r="B9" s="14"/>
      <c r="C9" s="15" t="s">
        <v>20</v>
      </c>
      <c r="D9" s="21">
        <f>SUM(D7:D8)</f>
        <v>336630.52727295272</v>
      </c>
      <c r="E9" s="22">
        <f>SUM(E7:E8)</f>
        <v>0.56621380500018126</v>
      </c>
      <c r="F9" s="23">
        <f>SUM(F7:F8)</f>
        <v>120958081.05971739</v>
      </c>
      <c r="G9" s="37">
        <f>SUM(G7:G8)</f>
        <v>203.45194441266514</v>
      </c>
      <c r="H9" s="24"/>
    </row>
    <row r="10" spans="1:8">
      <c r="A10" s="14"/>
      <c r="B10" s="14"/>
      <c r="C10" s="14"/>
      <c r="D10" s="14"/>
      <c r="E10" s="14"/>
      <c r="F10" s="14"/>
      <c r="G10" s="14"/>
      <c r="H10" s="14"/>
    </row>
    <row r="11" spans="1:8">
      <c r="A11" s="14"/>
      <c r="B11" s="14"/>
      <c r="C11" s="14"/>
      <c r="D11" s="14"/>
      <c r="E11" s="14"/>
      <c r="F11" s="14"/>
      <c r="G11" s="14"/>
      <c r="H11" s="14"/>
    </row>
    <row r="12" spans="1:8">
      <c r="A12" s="14"/>
      <c r="B12" s="14"/>
      <c r="C12" s="58" t="s">
        <v>21</v>
      </c>
      <c r="D12" s="58"/>
      <c r="E12" s="58"/>
      <c r="F12" s="58"/>
      <c r="G12" s="58"/>
      <c r="H12" s="58"/>
    </row>
    <row r="13" spans="1:8">
      <c r="A13" s="14"/>
      <c r="B13" s="14"/>
      <c r="C13" s="26" t="s">
        <v>22</v>
      </c>
      <c r="D13" s="26" t="s">
        <v>61</v>
      </c>
      <c r="E13" s="26" t="s">
        <v>18</v>
      </c>
      <c r="F13" s="26" t="s">
        <v>24</v>
      </c>
      <c r="G13" s="26" t="s">
        <v>25</v>
      </c>
      <c r="H13" s="14"/>
    </row>
    <row r="14" spans="1:8">
      <c r="A14" s="14"/>
      <c r="B14" s="14"/>
      <c r="C14" s="17" t="s">
        <v>26</v>
      </c>
      <c r="D14" s="39"/>
      <c r="E14" s="18">
        <v>10970.707150045291</v>
      </c>
      <c r="F14" s="18">
        <f>SUM(D14:E14)</f>
        <v>10970.707150045291</v>
      </c>
      <c r="G14" s="27">
        <f t="shared" ref="G14:G21" si="0">F14/$F$21</f>
        <v>3.2589757200332067E-2</v>
      </c>
      <c r="H14" s="14"/>
    </row>
    <row r="15" spans="1:8">
      <c r="A15" s="14"/>
      <c r="B15" s="14"/>
      <c r="C15" s="17" t="s">
        <v>27</v>
      </c>
      <c r="D15" s="39">
        <v>11759.153174999999</v>
      </c>
      <c r="E15" s="18"/>
      <c r="F15" s="18">
        <f t="shared" ref="F15:F20" si="1">SUM(D15:E15)</f>
        <v>11759.153174999999</v>
      </c>
      <c r="G15" s="27">
        <f t="shared" si="0"/>
        <v>3.4931927505984131E-2</v>
      </c>
      <c r="H15" s="14"/>
    </row>
    <row r="16" spans="1:8">
      <c r="A16" s="14"/>
      <c r="B16" s="14"/>
      <c r="C16" s="17" t="s">
        <v>28</v>
      </c>
      <c r="D16" s="39">
        <v>39136.75</v>
      </c>
      <c r="E16" s="18">
        <v>4308.152032303251</v>
      </c>
      <c r="F16" s="18">
        <f t="shared" si="1"/>
        <v>43444.902032303253</v>
      </c>
      <c r="G16" s="27">
        <f t="shared" si="0"/>
        <v>0.12905811717151988</v>
      </c>
      <c r="H16" s="14"/>
    </row>
    <row r="17" spans="1:8">
      <c r="A17" s="14"/>
      <c r="B17" s="14"/>
      <c r="C17" s="17" t="s">
        <v>29</v>
      </c>
      <c r="D17" s="55"/>
      <c r="E17" s="18">
        <v>58654.89108899681</v>
      </c>
      <c r="F17" s="18">
        <f t="shared" si="1"/>
        <v>58654.89108899681</v>
      </c>
      <c r="G17" s="27">
        <f t="shared" si="0"/>
        <v>0.17424115264934725</v>
      </c>
      <c r="H17" s="14"/>
    </row>
    <row r="18" spans="1:8">
      <c r="A18" s="14"/>
      <c r="B18" s="14"/>
      <c r="C18" s="17" t="s">
        <v>30</v>
      </c>
      <c r="D18" s="55"/>
      <c r="E18" s="18">
        <v>4590.2052861729953</v>
      </c>
      <c r="F18" s="18">
        <f t="shared" si="1"/>
        <v>4590.2052861729953</v>
      </c>
      <c r="G18" s="27">
        <f t="shared" si="0"/>
        <v>1.3635736851789095E-2</v>
      </c>
      <c r="H18" s="14"/>
    </row>
    <row r="19" spans="1:8">
      <c r="A19" s="14"/>
      <c r="B19" s="14"/>
      <c r="C19" s="17" t="s">
        <v>31</v>
      </c>
      <c r="D19" s="39"/>
      <c r="E19" s="18">
        <v>58713.060204886264</v>
      </c>
      <c r="F19" s="18">
        <f t="shared" si="1"/>
        <v>58713.060204886264</v>
      </c>
      <c r="G19" s="27">
        <f t="shared" si="0"/>
        <v>0.17441395075046032</v>
      </c>
      <c r="H19" s="14"/>
    </row>
    <row r="20" spans="1:8">
      <c r="A20" s="14"/>
      <c r="B20" s="14"/>
      <c r="C20" s="17" t="s">
        <v>32</v>
      </c>
      <c r="D20" s="55"/>
      <c r="E20" s="18">
        <v>148497.60833554814</v>
      </c>
      <c r="F20" s="18">
        <f t="shared" si="1"/>
        <v>148497.60833554814</v>
      </c>
      <c r="G20" s="27">
        <f t="shared" si="0"/>
        <v>0.44112935787056734</v>
      </c>
      <c r="H20" s="14"/>
    </row>
    <row r="21" spans="1:8">
      <c r="A21" s="14"/>
      <c r="B21" s="14"/>
      <c r="C21" s="15" t="s">
        <v>20</v>
      </c>
      <c r="D21" s="21">
        <f>SUM(D14:D20)</f>
        <v>50895.903174999999</v>
      </c>
      <c r="E21" s="21">
        <f>SUM(E14:E20)</f>
        <v>285734.62409795274</v>
      </c>
      <c r="F21" s="21">
        <f>SUM(F14:F20)</f>
        <v>336630.52727295272</v>
      </c>
      <c r="G21" s="28">
        <f t="shared" si="0"/>
        <v>1</v>
      </c>
      <c r="H21" s="14"/>
    </row>
    <row r="22" spans="1:8">
      <c r="A22" s="14"/>
      <c r="B22" s="14"/>
      <c r="C22" s="29"/>
      <c r="D22" s="40"/>
      <c r="E22" s="29"/>
      <c r="F22" s="29"/>
      <c r="G22" s="29"/>
      <c r="H22" s="29"/>
    </row>
    <row r="23" spans="1:8">
      <c r="A23" s="14"/>
      <c r="B23" s="14"/>
      <c r="C23" s="58" t="s">
        <v>33</v>
      </c>
      <c r="D23" s="58"/>
      <c r="E23" s="58"/>
      <c r="F23" s="58"/>
      <c r="G23" s="58"/>
      <c r="H23" s="58"/>
    </row>
    <row r="24" spans="1:8">
      <c r="A24" s="14"/>
      <c r="B24" s="14"/>
      <c r="C24" s="26" t="s">
        <v>22</v>
      </c>
      <c r="D24" s="26" t="s">
        <v>19</v>
      </c>
      <c r="E24" s="26" t="s">
        <v>18</v>
      </c>
      <c r="F24" s="26" t="s">
        <v>24</v>
      </c>
      <c r="G24" s="26" t="s">
        <v>25</v>
      </c>
      <c r="H24" s="14"/>
    </row>
    <row r="25" spans="1:8">
      <c r="A25" s="14"/>
      <c r="B25" s="14"/>
      <c r="C25" s="17" t="s">
        <v>26</v>
      </c>
      <c r="D25" s="20">
        <f t="shared" ref="D25:E31" si="2">D14*$D$38</f>
        <v>0</v>
      </c>
      <c r="E25" s="20">
        <f t="shared" si="2"/>
        <v>3941994.4931542738</v>
      </c>
      <c r="F25" s="20">
        <f t="shared" ref="F25:F31" si="3">SUM(D25:E25)</f>
        <v>3941994.4931542738</v>
      </c>
      <c r="G25" s="27">
        <f t="shared" ref="G25:G32" si="4">F25/$F$32</f>
        <v>3.258975720033206E-2</v>
      </c>
      <c r="H25" s="14"/>
    </row>
    <row r="26" spans="1:8">
      <c r="A26" s="14"/>
      <c r="B26" s="14"/>
      <c r="C26" s="17" t="s">
        <v>27</v>
      </c>
      <c r="D26" s="20">
        <f t="shared" si="2"/>
        <v>4225298.9188409997</v>
      </c>
      <c r="E26" s="20">
        <f t="shared" si="2"/>
        <v>0</v>
      </c>
      <c r="F26" s="20">
        <f t="shared" si="3"/>
        <v>4225298.9188409997</v>
      </c>
      <c r="G26" s="27">
        <f t="shared" si="4"/>
        <v>3.4931927505984131E-2</v>
      </c>
      <c r="H26" s="14"/>
    </row>
    <row r="27" spans="1:8">
      <c r="A27" s="14"/>
      <c r="B27" s="14"/>
      <c r="C27" s="17" t="s">
        <v>28</v>
      </c>
      <c r="D27" s="20">
        <f t="shared" si="2"/>
        <v>14062617.01</v>
      </c>
      <c r="E27" s="20">
        <f t="shared" si="2"/>
        <v>1548005.1882472041</v>
      </c>
      <c r="F27" s="20">
        <f t="shared" si="3"/>
        <v>15610622.198247204</v>
      </c>
      <c r="G27" s="27">
        <f t="shared" si="4"/>
        <v>0.12905811717151985</v>
      </c>
      <c r="H27" s="14"/>
    </row>
    <row r="28" spans="1:8">
      <c r="A28" s="14"/>
      <c r="B28" s="14"/>
      <c r="C28" s="17" t="s">
        <v>29</v>
      </c>
      <c r="D28" s="20">
        <f t="shared" si="2"/>
        <v>0</v>
      </c>
      <c r="E28" s="20">
        <f t="shared" si="2"/>
        <v>21075875.466098335</v>
      </c>
      <c r="F28" s="20">
        <f t="shared" si="3"/>
        <v>21075875.466098335</v>
      </c>
      <c r="G28" s="27">
        <f t="shared" si="4"/>
        <v>0.17424115264934725</v>
      </c>
      <c r="H28" s="14"/>
    </row>
    <row r="29" spans="1:8">
      <c r="A29" s="14"/>
      <c r="B29" s="14"/>
      <c r="C29" s="17" t="s">
        <v>30</v>
      </c>
      <c r="D29" s="20">
        <f t="shared" si="2"/>
        <v>0</v>
      </c>
      <c r="E29" s="20">
        <f t="shared" si="2"/>
        <v>1649352.5634276806</v>
      </c>
      <c r="F29" s="20">
        <f t="shared" si="3"/>
        <v>1649352.5634276806</v>
      </c>
      <c r="G29" s="27">
        <f t="shared" si="4"/>
        <v>1.3635736851789093E-2</v>
      </c>
      <c r="H29" s="14"/>
    </row>
    <row r="30" spans="1:8">
      <c r="A30" s="14"/>
      <c r="B30" s="14"/>
      <c r="C30" s="17" t="s">
        <v>31</v>
      </c>
      <c r="D30" s="20">
        <f t="shared" si="2"/>
        <v>0</v>
      </c>
      <c r="E30" s="20">
        <f t="shared" si="2"/>
        <v>21096776.792819731</v>
      </c>
      <c r="F30" s="20">
        <f t="shared" si="3"/>
        <v>21096776.792819731</v>
      </c>
      <c r="G30" s="27">
        <f t="shared" si="4"/>
        <v>0.17441395075046029</v>
      </c>
      <c r="H30" s="14"/>
    </row>
    <row r="31" spans="1:8">
      <c r="A31" s="14"/>
      <c r="B31" s="14"/>
      <c r="C31" s="17" t="s">
        <v>32</v>
      </c>
      <c r="D31" s="20">
        <f t="shared" si="2"/>
        <v>0</v>
      </c>
      <c r="E31" s="20">
        <f t="shared" si="2"/>
        <v>53358160.62712916</v>
      </c>
      <c r="F31" s="20">
        <f t="shared" si="3"/>
        <v>53358160.62712916</v>
      </c>
      <c r="G31" s="27">
        <f t="shared" si="4"/>
        <v>0.44112935787056728</v>
      </c>
      <c r="H31" s="14"/>
    </row>
    <row r="32" spans="1:8">
      <c r="A32" s="14"/>
      <c r="B32" s="14"/>
      <c r="C32" s="15" t="s">
        <v>24</v>
      </c>
      <c r="D32" s="23">
        <f>SUM(D25:D31)</f>
        <v>18287915.928840999</v>
      </c>
      <c r="E32" s="23">
        <f>SUM(E25:E31)</f>
        <v>102670165.13087639</v>
      </c>
      <c r="F32" s="23">
        <f>SUM(F25:F31)</f>
        <v>120958081.05971739</v>
      </c>
      <c r="G32" s="28">
        <f t="shared" si="4"/>
        <v>1</v>
      </c>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ht="16">
      <c r="A36" s="14"/>
      <c r="B36" s="14"/>
      <c r="C36" s="13" t="s">
        <v>34</v>
      </c>
      <c r="D36" s="14"/>
      <c r="E36" s="14"/>
      <c r="F36" s="14" t="s">
        <v>48</v>
      </c>
      <c r="G36" s="14" t="s">
        <v>49</v>
      </c>
      <c r="H36" s="14"/>
    </row>
    <row r="37" spans="1:8">
      <c r="A37" s="14"/>
      <c r="B37" s="14"/>
      <c r="C37" s="17" t="s">
        <v>35</v>
      </c>
      <c r="D37" s="30">
        <v>594529</v>
      </c>
      <c r="E37" s="14"/>
      <c r="F37" s="14">
        <v>328268</v>
      </c>
      <c r="G37" s="14">
        <v>266261</v>
      </c>
      <c r="H37" s="14"/>
    </row>
    <row r="38" spans="1:8">
      <c r="A38" s="14"/>
      <c r="B38" s="14"/>
      <c r="C38" s="17" t="s">
        <v>36</v>
      </c>
      <c r="D38" s="17">
        <v>359.32</v>
      </c>
      <c r="E38" s="14"/>
      <c r="F38" s="14"/>
      <c r="G38" s="14"/>
      <c r="H38" s="14"/>
    </row>
    <row r="39" spans="1:8">
      <c r="A39" s="14"/>
      <c r="B39" s="14"/>
      <c r="C39" s="14"/>
      <c r="D39" s="14"/>
      <c r="E39" s="14"/>
      <c r="F39" s="42"/>
      <c r="G39" s="14"/>
      <c r="H39" s="14"/>
    </row>
    <row r="40" spans="1:8">
      <c r="A40" s="14"/>
      <c r="B40" s="14"/>
      <c r="C40" s="14"/>
      <c r="D40" s="14"/>
      <c r="E40" s="14"/>
      <c r="F40" s="14"/>
      <c r="G40" s="14"/>
      <c r="H40" s="14"/>
    </row>
  </sheetData>
  <mergeCells count="3">
    <mergeCell ref="C5:G5"/>
    <mergeCell ref="C12:H12"/>
    <mergeCell ref="C23:H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Intro</vt:lpstr>
      <vt:lpstr>Nigeria Weighted CPC</vt:lpstr>
      <vt:lpstr>Rivers July '19 Costing Model</vt:lpstr>
      <vt:lpstr>Rivers November '19 Costing Mod</vt:lpstr>
      <vt:lpstr>Oyo July '19 Costing Model</vt:lpstr>
      <vt:lpstr>Oyo Nov. '19 Costing Model</vt:lpstr>
      <vt:lpstr>Ogun July '19 Costing Model</vt:lpstr>
      <vt:lpstr>Ogun Nov '19 Costing Model</vt:lpstr>
      <vt:lpstr>CRS 2019 Costing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cp:lastModifiedBy>
  <dcterms:created xsi:type="dcterms:W3CDTF">2020-06-08T16:08:13Z</dcterms:created>
  <dcterms:modified xsi:type="dcterms:W3CDTF">2020-11-06T01:22:27Z</dcterms:modified>
  <cp:category/>
</cp:coreProperties>
</file>