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robin/Downloads/"/>
    </mc:Choice>
  </mc:AlternateContent>
  <xr:revisionPtr revIDLastSave="0" documentId="13_ncr:1_{47070343-4378-E345-8CD6-767231E4BC7A}" xr6:coauthVersionLast="45" xr6:coauthVersionMax="45" xr10:uidLastSave="{00000000-0000-0000-0000-000000000000}"/>
  <bookViews>
    <workbookView xWindow="0" yWindow="460" windowWidth="33600" windowHeight="18580" xr2:uid="{B9FFB322-5024-43C1-8C68-50D6969C0DFD}"/>
  </bookViews>
  <sheets>
    <sheet name="Introduction" sheetId="1" r:id="rId1"/>
    <sheet name="Feb Costing Model" sheetId="2" r:id="rId2"/>
    <sheet name="Aug Costing Model"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2" l="1"/>
  <c r="E32" i="3"/>
  <c r="E31" i="3"/>
  <c r="D31" i="3"/>
  <c r="E30" i="3"/>
  <c r="E29" i="3"/>
  <c r="F27" i="3"/>
  <c r="E26" i="3"/>
  <c r="D26" i="3"/>
  <c r="D32" i="3"/>
  <c r="D30" i="3"/>
  <c r="D29" i="3"/>
  <c r="E28" i="3"/>
  <c r="D28" i="3"/>
  <c r="G16" i="3"/>
  <c r="E27" i="3"/>
  <c r="D27" i="3"/>
  <c r="D22" i="3"/>
  <c r="D8" i="3" s="1"/>
  <c r="E8" i="3" s="1"/>
  <c r="D44" i="2"/>
  <c r="E32" i="2"/>
  <c r="D32" i="2"/>
  <c r="E31" i="2"/>
  <c r="E30" i="2"/>
  <c r="E29" i="2"/>
  <c r="E28" i="2"/>
  <c r="F27" i="2"/>
  <c r="D27" i="2"/>
  <c r="E26" i="2"/>
  <c r="D31" i="2"/>
  <c r="D30" i="2"/>
  <c r="D22" i="2"/>
  <c r="D8" i="2" s="1"/>
  <c r="E8" i="2" s="1"/>
  <c r="D28" i="2"/>
  <c r="E22" i="2"/>
  <c r="D9" i="2" s="1"/>
  <c r="E9" i="2" s="1"/>
  <c r="G27" i="3" l="1"/>
  <c r="E33" i="3"/>
  <c r="F9" i="3" s="1"/>
  <c r="G9" i="3" s="1"/>
  <c r="F32" i="3"/>
  <c r="G32" i="3" s="1"/>
  <c r="G21" i="3"/>
  <c r="F31" i="3"/>
  <c r="F29" i="3"/>
  <c r="G17" i="3"/>
  <c r="F28" i="3"/>
  <c r="G28" i="3" s="1"/>
  <c r="F30" i="3"/>
  <c r="G30" i="3" s="1"/>
  <c r="G19" i="3"/>
  <c r="F22" i="3"/>
  <c r="D7" i="3" s="1"/>
  <c r="G15" i="3"/>
  <c r="F26" i="3"/>
  <c r="G26" i="3" s="1"/>
  <c r="G20" i="3"/>
  <c r="G29" i="3"/>
  <c r="D33" i="3"/>
  <c r="F8" i="3" s="1"/>
  <c r="G8" i="3" s="1"/>
  <c r="G31" i="3"/>
  <c r="E22" i="3"/>
  <c r="D9" i="3" s="1"/>
  <c r="E9" i="3" s="1"/>
  <c r="G18" i="3"/>
  <c r="F29" i="2"/>
  <c r="F26" i="2"/>
  <c r="F22" i="2"/>
  <c r="D7" i="2" s="1"/>
  <c r="F32" i="2"/>
  <c r="G32" i="2" s="1"/>
  <c r="F28" i="2"/>
  <c r="G28" i="2" s="1"/>
  <c r="F30" i="2"/>
  <c r="G30" i="2" s="1"/>
  <c r="F31" i="2"/>
  <c r="G31" i="2" s="1"/>
  <c r="G21" i="2"/>
  <c r="G15" i="2"/>
  <c r="G16" i="2"/>
  <c r="G18" i="2"/>
  <c r="G20" i="2"/>
  <c r="E27" i="2"/>
  <c r="E33" i="2" s="1"/>
  <c r="F9" i="2" s="1"/>
  <c r="G9" i="2" s="1"/>
  <c r="D29" i="2"/>
  <c r="D26" i="2"/>
  <c r="G17" i="2"/>
  <c r="G19" i="2"/>
  <c r="G27" i="2" l="1"/>
  <c r="F33" i="2"/>
  <c r="F7" i="2" s="1"/>
  <c r="G7" i="2" s="1"/>
  <c r="G22" i="3"/>
  <c r="H18" i="3" s="1"/>
  <c r="H15" i="3"/>
  <c r="H29" i="3"/>
  <c r="H19" i="3"/>
  <c r="E7" i="3"/>
  <c r="E10" i="3" s="1"/>
  <c r="E45" i="2" s="1"/>
  <c r="D10" i="3"/>
  <c r="G33" i="3"/>
  <c r="H26" i="3"/>
  <c r="F33" i="3"/>
  <c r="F7" i="3" s="1"/>
  <c r="G22" i="2"/>
  <c r="H22" i="2" s="1"/>
  <c r="D33" i="2"/>
  <c r="F8" i="2" s="1"/>
  <c r="G8" i="2" s="1"/>
  <c r="G26" i="2"/>
  <c r="G29" i="2"/>
  <c r="E7" i="2"/>
  <c r="E10" i="2" s="1"/>
  <c r="E44" i="2" s="1"/>
  <c r="D10" i="2"/>
  <c r="H17" i="2" l="1"/>
  <c r="D46" i="2"/>
  <c r="H21" i="2"/>
  <c r="H15" i="2"/>
  <c r="H18" i="2"/>
  <c r="H20" i="2"/>
  <c r="H16" i="2"/>
  <c r="H19" i="2"/>
  <c r="F10" i="3"/>
  <c r="G7" i="3"/>
  <c r="G10" i="3" s="1"/>
  <c r="H33" i="3"/>
  <c r="H27" i="3"/>
  <c r="H22" i="3"/>
  <c r="H16" i="3"/>
  <c r="H20" i="3"/>
  <c r="H32" i="3"/>
  <c r="H31" i="3"/>
  <c r="H28" i="3"/>
  <c r="H21" i="3"/>
  <c r="H17" i="3"/>
  <c r="H30" i="3"/>
  <c r="G33" i="2"/>
  <c r="H29" i="2" s="1"/>
  <c r="F10" i="2"/>
  <c r="G10" i="2"/>
  <c r="H33" i="2" l="1"/>
  <c r="H31" i="2"/>
  <c r="H30" i="2"/>
  <c r="H28" i="2"/>
  <c r="H32" i="2"/>
  <c r="H27" i="2"/>
  <c r="H26" i="2"/>
</calcChain>
</file>

<file path=xl/sharedStrings.xml><?xml version="1.0" encoding="utf-8"?>
<sst xmlns="http://schemas.openxmlformats.org/spreadsheetml/2006/main" count="118" uniqueCount="54">
  <si>
    <t xml:space="preserve">Karnataka 2019 Cost per Child </t>
  </si>
  <si>
    <t>Costing Model Assumptions and Data Sources</t>
  </si>
  <si>
    <t>a. Which costs are reported in this model</t>
  </si>
  <si>
    <r>
      <t xml:space="preserve">1. This model includes </t>
    </r>
    <r>
      <rPr>
        <b/>
        <sz val="10"/>
        <color theme="1"/>
        <rFont val="Prensa Book"/>
        <family val="3"/>
      </rPr>
      <t>all contributing expenditures</t>
    </r>
    <r>
      <rPr>
        <sz val="10"/>
        <color theme="1"/>
        <rFont val="Prensa Book"/>
        <family val="3"/>
      </rPr>
      <t xml:space="preserve"> to the February 2019 and August 2019 deworming rounds in Karnataka. The cost per child is calculated as a cost-per-child per-round rather than per-year. </t>
    </r>
  </si>
  <si>
    <t>2. These expenditures include costs to Evidence Action (including all donor contributions); partners such as the World Health Organization (WHO); and the Government of Chhattisgarh and its affiliates.</t>
  </si>
  <si>
    <r>
      <t xml:space="preserve">3. The February 2019 deworming took place between </t>
    </r>
    <r>
      <rPr>
        <b/>
        <sz val="10"/>
        <color theme="1"/>
        <rFont val="Prensa Book"/>
      </rPr>
      <t>November 2018-April 2019</t>
    </r>
    <r>
      <rPr>
        <sz val="10"/>
        <color theme="1"/>
        <rFont val="Prensa Book"/>
        <family val="3"/>
      </rPr>
      <t xml:space="preserve"> and the August 2019 deworming round took place between </t>
    </r>
    <r>
      <rPr>
        <b/>
        <sz val="10"/>
        <color theme="1"/>
        <rFont val="Prensa Book"/>
        <family val="3"/>
      </rPr>
      <t>May 2019 - October 2019</t>
    </r>
    <r>
      <rPr>
        <sz val="10"/>
        <color theme="1"/>
        <rFont val="Prensa Book"/>
        <family val="3"/>
      </rPr>
      <t>. All costs included in each costing model fall within this range</t>
    </r>
  </si>
  <si>
    <t xml:space="preserve">4. An 18% indirect cost rate was applied to all of Evidence Action's global costs in the model </t>
  </si>
  <si>
    <t>5. Service tax was included on all costs incurred by Evidence Action within India.</t>
  </si>
  <si>
    <t>6. Evidences Action's personnel costs are accounted for under the Program Management even thought the are applicable across program areas. This is due to the way these costs are captured by Evidence Action's accounting system.</t>
  </si>
  <si>
    <t xml:space="preserve">b. Sources of this model's data  </t>
  </si>
  <si>
    <t>1. Expenditures from Evidence Action's financial statements were aggregated and categorized by program area</t>
  </si>
  <si>
    <t>2. Government and partner expenditures were aggregated by program area within a separate data sheet, and fed into the cost per child estimates.</t>
  </si>
  <si>
    <r>
      <t>3. The "</t>
    </r>
    <r>
      <rPr>
        <b/>
        <sz val="10"/>
        <color theme="1"/>
        <rFont val="Prensa Book"/>
        <family val="3"/>
      </rPr>
      <t>Approximate # children treated</t>
    </r>
    <r>
      <rPr>
        <sz val="10"/>
        <color theme="1"/>
        <rFont val="Prensa Book"/>
        <family val="3"/>
      </rPr>
      <t>"</t>
    </r>
    <r>
      <rPr>
        <sz val="10"/>
        <rFont val="Prensa Book"/>
        <family val="3"/>
      </rPr>
      <t xml:space="preserve"> (cells D37 in the models)</t>
    </r>
    <r>
      <rPr>
        <sz val="10"/>
        <color theme="1"/>
        <rFont val="Prensa Book"/>
        <family val="3"/>
      </rPr>
      <t xml:space="preserve"> is consistent with the Karnataka government's reported treatment numbers.</t>
    </r>
  </si>
  <si>
    <r>
      <t xml:space="preserve">4. The </t>
    </r>
    <r>
      <rPr>
        <b/>
        <sz val="10"/>
        <color theme="1"/>
        <rFont val="Prensa Book"/>
        <family val="3"/>
      </rPr>
      <t>exchange rate</t>
    </r>
    <r>
      <rPr>
        <sz val="10"/>
        <color theme="1"/>
        <rFont val="Prensa Book"/>
        <family val="3"/>
      </rPr>
      <t xml:space="preserve"> for cost conversions </t>
    </r>
    <r>
      <rPr>
        <sz val="10"/>
        <rFont val="Prensa Book"/>
        <family val="3"/>
      </rPr>
      <t>(70.4 rupees;</t>
    </r>
    <r>
      <rPr>
        <sz val="10"/>
        <color theme="1"/>
        <rFont val="Prensa Book"/>
        <family val="3"/>
      </rPr>
      <t xml:space="preserve"> cell D38 in the model) is the average exchange rate over the time period of costs included in the model (November 2018-October 2019).</t>
    </r>
  </si>
  <si>
    <t xml:space="preserve">c. Costs associated with prevalence surveys  </t>
  </si>
  <si>
    <t xml:space="preserve">Prevalence surveys are essential to informing treatment strategy, frequency, and the measurement of impact. For the Karnataka program, a total of 2 prevalence surveys for STH are expected, across an expected 5 years of treatment (or 10 treatment rounds). The total costs of implementing these surveys, including Evidence Action's costs and all technical partner costs, are amortized across the 5 year duration. The WHO funded the National Center for Disease Control (NCDC) to conduct the prevalence surveys. </t>
  </si>
  <si>
    <t xml:space="preserve">d. Costs associated with drugs </t>
  </si>
  <si>
    <t xml:space="preserve">Drug costs are included in this model as an imputed cost. In the February and August 2019 deworming rounds, tablets were both purchased by the government and donated by the WHO. About 77% of drug costs were incurred by the government, whereas the remaining 23% was donated by the WHO and therefore shows up as a 'partner' cost in the model. The value of drugs in the model is calculated based on the number of children treated and the local market value of Albendazole. </t>
  </si>
  <si>
    <t>e. Average cost per round</t>
  </si>
  <si>
    <r>
      <t xml:space="preserve">Deworming takes place biannually in Karnataka. As mentioned in a.1 above, the model provides a cost per child per round. Cost per child can differ between rounds for a number of reasons, including changes in number of children treated, and cost differentials between rounds. The weighted average cost per child in Karntaka in 2019 is </t>
    </r>
    <r>
      <rPr>
        <b/>
        <sz val="10"/>
        <rFont val="Prensa Book"/>
      </rPr>
      <t>$0.06</t>
    </r>
  </si>
  <si>
    <t>Feb NDD: November 2018-April 2019</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</si>
  <si>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</si>
  <si>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</si>
  <si>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</si>
  <si>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</si>
  <si>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</si>
  <si>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</si>
  <si>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</si>
  <si>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</si>
  <si>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</si>
  <si>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</si>
  <si>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</si>
  <si>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</si>
  <si>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</si>
  <si>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Partners (WHO/NCDC)</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</si>
  <si>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</si>
  <si>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</si>
  <si>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</si>
  <si>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</si>
  <si>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</si>
  <si>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</si>
  <si>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</si>
  <si>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</si>
  <si>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</si>
  <si>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</si>
  <si>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</si>
  <si>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</si>
  <si>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</si>
  <si>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Weighted Average Karnataka</t>
  </si>
  <si>
    <t># of Children Dewormed</t>
  </si>
  <si>
    <t>Feb Round</t>
  </si>
  <si>
    <t xml:space="preserve">Aug Round </t>
  </si>
  <si>
    <t xml:space="preserve">Weighted average cost per child (Feb &amp; Aug) </t>
  </si>
  <si>
    <t>Aug NDD: May 2019-October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</si>
</sst>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INR]\ #,##0"/>
    <numFmt numFmtId="166" formatCode="[$INR]\ #,##0.00"/>
    <numFmt numFmtId="167" formatCode="_(* #,##0_);_(* \(#,##0\);_(* &quot;-&quot;??_);_(@_)"/>
    <numFmt numFmtId="168" formatCode="0.000"/>
  </numFmts>
  <fonts count="21">
    <font>
      <sz val="11"/>
      <color theme="1"/>
      <name val="Calibri"/>
      <family val="2"/>
      <scheme val="minor"/>
    </font>
    <font>
      <sz val="11"/>
      <color theme="1"/>
      <name val="Calibri"/>
      <family val="2"/>
      <scheme val="minor"/>
    </font>
    <font>
      <sz val="8"/>
      <color theme="1"/>
      <name val="Tahoma"/>
      <family val="2"/>
    </font>
    <font>
      <b/>
      <sz val="14"/>
      <color theme="0"/>
      <name val="Tahoma"/>
      <family val="2"/>
    </font>
    <font>
      <sz val="11"/>
      <color theme="1"/>
      <name val="TSTAR Mono Round"/>
      <family val="3"/>
    </font>
    <font>
      <sz val="10"/>
      <color rgb="FF000000"/>
      <name val="Arial"/>
      <family val="2"/>
    </font>
    <font>
      <u/>
      <sz val="10"/>
      <color theme="1"/>
      <name val="Prensa Book"/>
      <family val="3"/>
    </font>
    <font>
      <sz val="10"/>
      <color theme="1"/>
      <name val="Prensa Book"/>
      <family val="3"/>
    </font>
    <font>
      <b/>
      <sz val="10"/>
      <color theme="1"/>
      <name val="Prensa Book"/>
      <family val="3"/>
    </font>
    <font>
      <sz val="10"/>
      <name val="Prensa Book"/>
      <family val="3"/>
    </font>
    <font>
      <b/>
      <sz val="10"/>
      <color theme="1"/>
      <name val="Prensa Book"/>
    </font>
    <font>
      <sz val="10"/>
      <color indexed="8"/>
      <name val="Prensa Book"/>
      <family val="3"/>
    </font>
    <font>
      <sz val="11"/>
      <color indexed="8"/>
      <name val="Calibri"/>
      <family val="2"/>
      <scheme val="minor"/>
    </font>
    <font>
      <b/>
      <sz val="10"/>
      <name val="Prensa Book"/>
    </font>
    <font>
      <sz val="12"/>
      <name val="Tahoma"/>
      <family val="2"/>
    </font>
    <font>
      <sz val="12"/>
      <color theme="1"/>
      <name val="Tahoma"/>
      <family val="2"/>
    </font>
    <font>
      <sz val="10"/>
      <color theme="1"/>
      <name val="Tahoma"/>
      <family val="2"/>
    </font>
    <font>
      <b/>
      <sz val="8"/>
      <color theme="1"/>
      <name val="Tahoma"/>
      <family val="2"/>
    </font>
    <font>
      <sz val="8"/>
      <name val="Tahoma"/>
      <family val="2"/>
    </font>
    <font>
      <sz val="12"/>
      <color indexed="8"/>
      <name val="Tahoma"/>
      <family val="2"/>
    </font>
    <font>
      <sz val="8"/>
      <color indexed="8"/>
      <name val="Tahoma"/>
      <family val="2"/>
    </font>
  </fonts>
  <fills count="4">
    <fill>
      <patternFill patternType="none"/>
    </fill>
    <fill>
      <patternFill patternType="gray125"/>
    </fill>
    <fill>
      <patternFill patternType="solid">
        <fgColor theme="5" tint="-0.249977111117893"/>
        <bgColor indexed="64"/>
      </patternFill>
    </fill>
    <fill>
      <patternFill patternType="solid">
        <fgColor theme="0"/>
        <bgColor indexed="64"/>
      </patternFill>
    </fill>
  </fills>
  <borders count="6">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2" fillId="0" borderId="0"/>
    <xf numFmtId="0" fontId="1" fillId="0" borderId="0"/>
    <xf numFmtId="0" fontId="5" fillId="0" borderId="0"/>
    <xf numFmtId="0" fontId="12" fillId="0" borderId="0"/>
    <xf numFmtId="44" fontId="2" fillId="0" borderId="0" applyFont="0" applyFill="0" applyBorder="0" applyAlignment="0" applyProtection="0"/>
    <xf numFmtId="43" fontId="1"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52">
    <xf numFmtId="0" fontId="0" fillId="0" borderId="0" xfId="0"/>
    <xf numFmtId="0" fontId="0" fillId="0" borderId="0" xfId="0" applyAlignment="1">
      <alignment wrapText="1"/>
    </xf>
    <xf numFmtId="0" fontId="14" fillId="3" borderId="0" xfId="1" applyFont="1" applyFill="1" applyAlignment="1">
      <alignment vertical="center"/>
    </xf>
    <xf numFmtId="0" fontId="1" fillId="3" borderId="0" xfId="2" applyFill="1"/>
    <xf numFmtId="0" fontId="15" fillId="3" borderId="0" xfId="1" applyFont="1" applyFill="1"/>
    <xf numFmtId="0" fontId="2" fillId="3" borderId="0" xfId="1" applyFont="1" applyFill="1"/>
    <xf numFmtId="0" fontId="17" fillId="3" borderId="2" xfId="1" applyFont="1" applyFill="1" applyBorder="1"/>
    <xf numFmtId="0" fontId="17" fillId="3" borderId="2" xfId="1" applyFont="1" applyFill="1" applyBorder="1" applyAlignment="1">
      <alignment wrapText="1"/>
    </xf>
    <xf numFmtId="0" fontId="1" fillId="3" borderId="3" xfId="2" applyFill="1" applyBorder="1"/>
    <xf numFmtId="0" fontId="2" fillId="3" borderId="2" xfId="1" applyFont="1" applyFill="1" applyBorder="1"/>
    <xf numFmtId="164" fontId="2" fillId="3" borderId="2" xfId="5" applyNumberFormat="1" applyFont="1" applyFill="1" applyBorder="1"/>
    <xf numFmtId="44" fontId="2" fillId="3" borderId="2" xfId="5" applyFont="1" applyFill="1" applyBorder="1"/>
    <xf numFmtId="165" fontId="2" fillId="3" borderId="2" xfId="1" applyNumberFormat="1" applyFont="1" applyFill="1" applyBorder="1"/>
    <xf numFmtId="166" fontId="2" fillId="3" borderId="2" xfId="1" applyNumberFormat="1" applyFont="1" applyFill="1" applyBorder="1"/>
    <xf numFmtId="164" fontId="17" fillId="3" borderId="2" xfId="1" applyNumberFormat="1" applyFont="1" applyFill="1" applyBorder="1"/>
    <xf numFmtId="43" fontId="17" fillId="3" borderId="2" xfId="6" applyNumberFormat="1" applyFont="1" applyFill="1" applyBorder="1"/>
    <xf numFmtId="165" fontId="17" fillId="3" borderId="2" xfId="1" applyNumberFormat="1" applyFont="1" applyFill="1" applyBorder="1"/>
    <xf numFmtId="166" fontId="17" fillId="3" borderId="2" xfId="1" applyNumberFormat="1" applyFont="1" applyFill="1" applyBorder="1"/>
    <xf numFmtId="164" fontId="1" fillId="3" borderId="0" xfId="2" applyNumberFormat="1" applyFill="1"/>
    <xf numFmtId="0" fontId="17" fillId="3" borderId="0" xfId="1" applyFont="1" applyFill="1"/>
    <xf numFmtId="0" fontId="17" fillId="3" borderId="0" xfId="1" applyFont="1" applyFill="1" applyAlignment="1">
      <alignment wrapText="1"/>
    </xf>
    <xf numFmtId="0" fontId="2" fillId="3" borderId="0" xfId="1" applyFill="1"/>
    <xf numFmtId="164" fontId="2" fillId="0" borderId="2" xfId="5" applyNumberFormat="1" applyFont="1" applyFill="1" applyBorder="1"/>
    <xf numFmtId="9" fontId="2" fillId="3" borderId="2" xfId="7" applyFont="1" applyFill="1" applyBorder="1"/>
    <xf numFmtId="9" fontId="17" fillId="3" borderId="2" xfId="7" applyFont="1" applyFill="1" applyBorder="1"/>
    <xf numFmtId="9" fontId="2" fillId="3" borderId="2" xfId="8" applyFont="1" applyFill="1" applyBorder="1"/>
    <xf numFmtId="9" fontId="17" fillId="3" borderId="2" xfId="8" applyFont="1" applyFill="1" applyBorder="1"/>
    <xf numFmtId="167" fontId="18" fillId="3" borderId="2" xfId="6" applyNumberFormat="1" applyFont="1" applyFill="1" applyBorder="1"/>
    <xf numFmtId="168" fontId="18" fillId="0" borderId="2" xfId="1" applyNumberFormat="1" applyFont="1" applyFill="1" applyBorder="1"/>
    <xf numFmtId="167" fontId="2" fillId="3" borderId="0" xfId="6" applyNumberFormat="1" applyFont="1" applyFill="1" applyBorder="1"/>
    <xf numFmtId="0" fontId="2" fillId="3" borderId="0" xfId="1" applyFont="1" applyFill="1" applyBorder="1"/>
    <xf numFmtId="0" fontId="0" fillId="3" borderId="2" xfId="0" applyFill="1" applyBorder="1"/>
    <xf numFmtId="0" fontId="20" fillId="3" borderId="2" xfId="0" applyFont="1" applyFill="1" applyBorder="1" applyAlignment="1">
      <alignment wrapText="1"/>
    </xf>
    <xf numFmtId="0" fontId="20" fillId="3" borderId="2" xfId="0" applyFont="1" applyFill="1" applyBorder="1"/>
    <xf numFmtId="167" fontId="20" fillId="3" borderId="2" xfId="0" applyNumberFormat="1" applyFont="1" applyFill="1" applyBorder="1"/>
    <xf numFmtId="44" fontId="20" fillId="3" borderId="2" xfId="0" applyNumberFormat="1" applyFont="1" applyFill="1" applyBorder="1"/>
    <xf numFmtId="0" fontId="3" fillId="2" borderId="0" xfId="1" applyFont="1" applyFill="1" applyAlignment="1">
      <alignment vertical="center"/>
    </xf>
    <xf numFmtId="0" fontId="1" fillId="0" borderId="0" xfId="2"/>
    <xf numFmtId="0" fontId="4" fillId="0" borderId="0" xfId="2" applyFont="1"/>
    <xf numFmtId="0" fontId="6" fillId="0" borderId="0" xfId="3" applyFont="1" applyAlignment="1">
      <alignment horizontal="left" indent="1"/>
    </xf>
    <xf numFmtId="0" fontId="7" fillId="0" borderId="0" xfId="2" applyFont="1" applyAlignment="1">
      <alignment horizontal="left" wrapText="1" indent="3"/>
    </xf>
    <xf numFmtId="0" fontId="9" fillId="0" borderId="0" xfId="2" applyFont="1" applyAlignment="1">
      <alignment horizontal="left" wrapText="1" indent="3"/>
    </xf>
    <xf numFmtId="0" fontId="11" fillId="0" borderId="0" xfId="2" applyFont="1" applyAlignment="1">
      <alignment horizontal="left" wrapText="1" indent="3"/>
    </xf>
    <xf numFmtId="0" fontId="6" fillId="0" borderId="0" xfId="2" applyFont="1" applyAlignment="1">
      <alignment horizontal="left" indent="1"/>
    </xf>
    <xf numFmtId="0" fontId="7" fillId="0" borderId="0" xfId="4" applyFont="1" applyAlignment="1">
      <alignment horizontal="left" wrapText="1" indent="4"/>
    </xf>
    <xf numFmtId="44" fontId="20" fillId="3" borderId="4" xfId="9" applyNumberFormat="1" applyFont="1" applyFill="1" applyBorder="1" applyAlignment="1">
      <alignment horizontal="center"/>
    </xf>
    <xf numFmtId="44" fontId="20" fillId="3" borderId="5" xfId="9" applyNumberFormat="1" applyFont="1" applyFill="1" applyBorder="1" applyAlignment="1">
      <alignment horizontal="center"/>
    </xf>
    <xf numFmtId="0" fontId="3" fillId="2" borderId="0" xfId="1" applyFont="1" applyFill="1" applyAlignment="1">
      <alignment horizontal="left" vertical="center"/>
    </xf>
    <xf numFmtId="0" fontId="16" fillId="3" borderId="1" xfId="1" applyFont="1" applyFill="1" applyBorder="1" applyAlignment="1">
      <alignment horizontal="center"/>
    </xf>
    <xf numFmtId="0" fontId="16" fillId="3" borderId="0" xfId="1" applyFont="1" applyFill="1" applyBorder="1" applyAlignment="1">
      <alignment horizontal="center"/>
    </xf>
    <xf numFmtId="0" fontId="16" fillId="3" borderId="0" xfId="1" applyFont="1" applyFill="1" applyAlignment="1">
      <alignment horizontal="center"/>
    </xf>
    <xf numFmtId="0" fontId="19" fillId="3" borderId="0" xfId="0" applyFont="1" applyFill="1" applyAlignment="1">
      <alignment horizontal="left"/>
    </xf>
  </cellXfs>
  <cellStyles count="10">
    <cellStyle name="Comma 2" xfId="6" xr:uid="{EEA26D30-7511-4F82-B01A-B139AE5855AC}"/>
    <cellStyle name="Currency 2 2" xfId="5" xr:uid="{40004699-8A48-4877-98AD-71637E991B45}"/>
    <cellStyle name="Currency 3" xfId="9" xr:uid="{7563FF47-A878-4FB8-B1B5-8E57A8452D5E}"/>
    <cellStyle name="Normal" xfId="0" builtinId="0"/>
    <cellStyle name="Normal 2" xfId="2" xr:uid="{77BE2C04-1E94-4806-B197-2DDD590FEFD3}"/>
    <cellStyle name="Normal 2 2" xfId="1" xr:uid="{D9A8F60C-B059-44FA-BCDE-0C49C2C9005B}"/>
    <cellStyle name="Normal 3" xfId="3" xr:uid="{2CA0AFD0-9CB2-49EF-9F10-325A4055C5C5}"/>
    <cellStyle name="Normal 4" xfId="4" xr:uid="{72E996F2-3DC1-4495-A27A-21632796FB5D}"/>
    <cellStyle name="Percent 2" xfId="7" xr:uid="{9D8B3CB6-1E6F-420B-B8A5-09BB1A8BD90F}"/>
    <cellStyle name="Percent 3" xfId="8" xr:uid="{BD84B55D-C80F-44D8-99E8-D9B5A30C0E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92433-1E43-48DA-B2FD-A664762A29B9}">
  <dimension ref="A1:A21"/>
  <sheetViews>
    <sheetView tabSelected="1" workbookViewId="0">
      <selection activeCell="D19" sqref="D19"/>
    </sheetView>
  </sheetViews>
  <sheetFormatPr baseColWidth="10" defaultColWidth="8.83203125" defaultRowHeight="15"/>
  <cols>
    <col min="1" max="1" width="108.1640625" style="1" customWidth="1"/>
  </cols>
  <sheetData>
    <row r="1" spans="1:1" ht="18">
      <c r="A1" s="36" t="s">
        <v>0</v>
      </c>
    </row>
    <row r="2" spans="1:1">
      <c r="A2" s="37"/>
    </row>
    <row r="3" spans="1:1">
      <c r="A3" s="38" t="s">
        <v>1</v>
      </c>
    </row>
    <row r="4" spans="1:1">
      <c r="A4" s="39" t="s">
        <v>2</v>
      </c>
    </row>
    <row r="5" spans="1:1" ht="29">
      <c r="A5" s="40" t="s">
        <v>3</v>
      </c>
    </row>
    <row r="6" spans="1:1" ht="29">
      <c r="A6" s="41" t="s">
        <v>4</v>
      </c>
    </row>
    <row r="7" spans="1:1" ht="29">
      <c r="A7" s="40" t="s">
        <v>5</v>
      </c>
    </row>
    <row r="8" spans="1:1">
      <c r="A8" s="42" t="s">
        <v>6</v>
      </c>
    </row>
    <row r="9" spans="1:1">
      <c r="A9" s="42" t="s">
        <v>7</v>
      </c>
    </row>
    <row r="10" spans="1:1" ht="29">
      <c r="A10" s="40" t="s">
        <v>8</v>
      </c>
    </row>
    <row r="11" spans="1:1">
      <c r="A11" s="43" t="s">
        <v>9</v>
      </c>
    </row>
    <row r="12" spans="1:1">
      <c r="A12" s="42" t="s">
        <v>10</v>
      </c>
    </row>
    <row r="13" spans="1:1">
      <c r="A13" s="42" t="s">
        <v>11</v>
      </c>
    </row>
    <row r="14" spans="1:1">
      <c r="A14" s="40" t="s">
        <v>12</v>
      </c>
    </row>
    <row r="15" spans="1:1" ht="29">
      <c r="A15" s="40" t="s">
        <v>13</v>
      </c>
    </row>
    <row r="16" spans="1:1">
      <c r="A16" s="43" t="s">
        <v>14</v>
      </c>
    </row>
    <row r="17" spans="1:1" ht="57">
      <c r="A17" s="40" t="s">
        <v>15</v>
      </c>
    </row>
    <row r="18" spans="1:1">
      <c r="A18" s="43" t="s">
        <v>16</v>
      </c>
    </row>
    <row r="19" spans="1:1" ht="57">
      <c r="A19" s="44" t="s">
        <v>17</v>
      </c>
    </row>
    <row r="20" spans="1:1">
      <c r="A20" s="43" t="s">
        <v>18</v>
      </c>
    </row>
    <row r="21" spans="1:1" ht="43">
      <c r="A21" s="40" t="s">
        <v>19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01D59-6D12-4236-AD17-3CC687E01988}">
  <dimension ref="A1:J47"/>
  <sheetViews>
    <sheetView workbookViewId="0">
      <selection activeCell="F20" sqref="F20"/>
    </sheetView>
  </sheetViews>
  <sheetFormatPr baseColWidth="10" defaultColWidth="8.83203125" defaultRowHeight="15"/>
  <cols>
    <col min="3" max="3" width="32.33203125" bestFit="1" customWidth="1"/>
    <col min="4" max="4" width="12.33203125" bestFit="1" customWidth="1"/>
    <col min="5" max="5" width="11.33203125" bestFit="1" customWidth="1"/>
    <col min="6" max="7" width="12.33203125" bestFit="1" customWidth="1"/>
    <col min="8" max="8" width="9.33203125" bestFit="1" customWidth="1"/>
  </cols>
  <sheetData>
    <row r="1" spans="1:10" ht="18">
      <c r="A1" s="47" t="s">
        <v>0</v>
      </c>
      <c r="B1" s="47"/>
      <c r="C1" s="47"/>
      <c r="D1" s="47"/>
      <c r="E1" s="47"/>
      <c r="F1" s="47"/>
      <c r="G1" s="47"/>
      <c r="H1" s="47"/>
      <c r="I1" s="47"/>
      <c r="J1" s="47"/>
    </row>
    <row r="2" spans="1:10">
      <c r="A2" s="2" t="s">
        <v>20</v>
      </c>
      <c r="B2" s="3"/>
      <c r="C2" s="3"/>
      <c r="D2" s="3"/>
      <c r="E2" s="3"/>
      <c r="F2" s="3"/>
      <c r="G2" s="3"/>
      <c r="H2" s="3"/>
      <c r="I2" s="3"/>
      <c r="J2" s="3"/>
    </row>
    <row r="3" spans="1:10">
      <c r="A3" s="3"/>
      <c r="B3" s="3"/>
      <c r="C3" s="3"/>
      <c r="D3" s="3"/>
      <c r="E3" s="3"/>
      <c r="F3" s="3"/>
      <c r="G3" s="3"/>
      <c r="H3" s="3"/>
      <c r="I3" s="3"/>
      <c r="J3" s="3"/>
    </row>
    <row r="4" spans="1:10" ht="16">
      <c r="A4" s="3"/>
      <c r="B4" s="3"/>
      <c r="C4" s="4" t="s">
        <v>21</v>
      </c>
      <c r="D4" s="5"/>
      <c r="E4" s="5"/>
      <c r="F4" s="5"/>
      <c r="G4" s="5"/>
      <c r="H4" s="5"/>
      <c r="I4" s="3"/>
      <c r="J4" s="3"/>
    </row>
    <row r="5" spans="1:10">
      <c r="A5" s="3"/>
      <c r="B5" s="3"/>
      <c r="C5" s="48" t="s">
        <v>22</v>
      </c>
      <c r="D5" s="48"/>
      <c r="E5" s="48"/>
      <c r="F5" s="48"/>
      <c r="G5" s="48"/>
      <c r="H5" s="49"/>
      <c r="I5" s="3"/>
      <c r="J5" s="3"/>
    </row>
    <row r="6" spans="1:10" ht="25">
      <c r="A6" s="3"/>
      <c r="B6" s="3"/>
      <c r="C6" s="6" t="s">
        <v>23</v>
      </c>
      <c r="D6" s="6" t="s">
        <v>24</v>
      </c>
      <c r="E6" s="7" t="s">
        <v>25</v>
      </c>
      <c r="F6" s="7" t="s">
        <v>26</v>
      </c>
      <c r="G6" s="7" t="s">
        <v>27</v>
      </c>
      <c r="H6" s="8"/>
      <c r="I6" s="3"/>
      <c r="J6" s="3"/>
    </row>
    <row r="7" spans="1:10">
      <c r="A7" s="3"/>
      <c r="B7" s="3"/>
      <c r="C7" s="9" t="s">
        <v>28</v>
      </c>
      <c r="D7" s="10">
        <f>F22</f>
        <v>225726.16943043837</v>
      </c>
      <c r="E7" s="11">
        <f>D7/$D$37</f>
        <v>1.3830939185323967E-2</v>
      </c>
      <c r="F7" s="12">
        <f>F33</f>
        <v>15894508.220444318</v>
      </c>
      <c r="G7" s="13">
        <f>F7/$D$37</f>
        <v>0.97390558273458705</v>
      </c>
      <c r="H7" s="3"/>
      <c r="I7" s="3"/>
      <c r="J7" s="3"/>
    </row>
    <row r="8" spans="1:10">
      <c r="A8" s="3"/>
      <c r="B8" s="3"/>
      <c r="C8" s="9" t="s">
        <v>29</v>
      </c>
      <c r="D8" s="10">
        <f>D22</f>
        <v>751339.01333522669</v>
      </c>
      <c r="E8" s="11">
        <f>D8/$D$37</f>
        <v>4.6036860622858493E-2</v>
      </c>
      <c r="F8" s="12">
        <f>D33</f>
        <v>52905536.623999998</v>
      </c>
      <c r="G8" s="13">
        <f>F8/$D$37</f>
        <v>3.2416855407585814</v>
      </c>
      <c r="H8" s="3"/>
      <c r="I8" s="3"/>
      <c r="J8" s="3"/>
    </row>
    <row r="9" spans="1:10">
      <c r="A9" s="3"/>
      <c r="B9" s="3"/>
      <c r="C9" s="9" t="s">
        <v>30</v>
      </c>
      <c r="D9" s="10">
        <f>E22</f>
        <v>98573.723306229978</v>
      </c>
      <c r="E9" s="11">
        <f>D9/$D$37</f>
        <v>6.0399163099233164E-3</v>
      </c>
      <c r="F9" s="12">
        <f>E33</f>
        <v>6941068.7266081842</v>
      </c>
      <c r="G9" s="13">
        <f>F9/$D$37</f>
        <v>0.42530070696325029</v>
      </c>
      <c r="H9" s="3"/>
      <c r="I9" s="3"/>
      <c r="J9" s="3"/>
    </row>
    <row r="10" spans="1:10">
      <c r="A10" s="3"/>
      <c r="B10" s="3"/>
      <c r="C10" s="6" t="s">
        <v>31</v>
      </c>
      <c r="D10" s="14">
        <f>SUM(D7:D9)</f>
        <v>1075638.906071895</v>
      </c>
      <c r="E10" s="15">
        <f>SUM(E7:E9)</f>
        <v>6.590771611810578E-2</v>
      </c>
      <c r="F10" s="16">
        <f>SUM(F7:F9)</f>
        <v>75741113.571052507</v>
      </c>
      <c r="G10" s="17">
        <f>SUM(G7:G9)</f>
        <v>4.6408918304564191</v>
      </c>
      <c r="H10" s="3"/>
      <c r="I10" s="3"/>
      <c r="J10" s="3"/>
    </row>
    <row r="11" spans="1:10">
      <c r="A11" s="3"/>
      <c r="B11" s="3"/>
      <c r="C11" s="3"/>
      <c r="D11" s="3"/>
      <c r="E11" s="3"/>
      <c r="F11" s="3"/>
      <c r="G11" s="3"/>
      <c r="H11" s="3"/>
      <c r="I11" s="3"/>
      <c r="J11" s="3"/>
    </row>
    <row r="12" spans="1:10">
      <c r="A12" s="3"/>
      <c r="B12" s="3"/>
      <c r="C12" s="3"/>
      <c r="D12" s="3"/>
      <c r="E12" s="3"/>
      <c r="F12" s="3"/>
      <c r="G12" s="3"/>
      <c r="H12" s="3"/>
      <c r="I12" s="3"/>
      <c r="J12" s="3"/>
    </row>
    <row r="13" spans="1:10">
      <c r="A13" s="3"/>
      <c r="B13" s="18"/>
      <c r="C13" s="50" t="s">
        <v>32</v>
      </c>
      <c r="D13" s="50"/>
      <c r="E13" s="50"/>
      <c r="F13" s="50"/>
      <c r="G13" s="50"/>
      <c r="H13" s="50"/>
      <c r="I13" s="50"/>
      <c r="J13" s="3"/>
    </row>
    <row r="14" spans="1:10" ht="25">
      <c r="A14" s="3"/>
      <c r="B14" s="3"/>
      <c r="C14" s="19" t="s">
        <v>33</v>
      </c>
      <c r="D14" s="19" t="s">
        <v>29</v>
      </c>
      <c r="E14" s="20" t="s">
        <v>34</v>
      </c>
      <c r="F14" s="19" t="s">
        <v>28</v>
      </c>
      <c r="G14" s="19" t="s">
        <v>35</v>
      </c>
      <c r="H14" s="19" t="s">
        <v>36</v>
      </c>
      <c r="I14" s="21"/>
      <c r="J14" s="3"/>
    </row>
    <row r="15" spans="1:10">
      <c r="A15" s="3"/>
      <c r="B15" s="3"/>
      <c r="C15" s="9" t="s">
        <v>37</v>
      </c>
      <c r="D15" s="10">
        <v>3513.9529929702476</v>
      </c>
      <c r="E15" s="10"/>
      <c r="F15" s="22">
        <v>4514.5645082992705</v>
      </c>
      <c r="G15" s="10">
        <f t="shared" ref="G15:G21" si="0">SUM(D15:F15)</f>
        <v>8028.5175012695181</v>
      </c>
      <c r="H15" s="23">
        <f t="shared" ref="H15:H22" si="1">G15/$G$22</f>
        <v>7.4639523133173983E-3</v>
      </c>
      <c r="I15" s="21"/>
      <c r="J15" s="3"/>
    </row>
    <row r="16" spans="1:10">
      <c r="A16" s="3"/>
      <c r="B16" s="3"/>
      <c r="C16" s="9" t="s">
        <v>38</v>
      </c>
      <c r="D16" s="10"/>
      <c r="E16" s="10">
        <v>5823.5990429338099</v>
      </c>
      <c r="F16" s="22"/>
      <c r="G16" s="10">
        <f t="shared" si="0"/>
        <v>5823.5990429338099</v>
      </c>
      <c r="H16" s="23">
        <f t="shared" si="1"/>
        <v>5.4140836762784058E-3</v>
      </c>
      <c r="I16" s="21"/>
      <c r="J16" s="3"/>
    </row>
    <row r="17" spans="1:10">
      <c r="A17" s="3"/>
      <c r="B17" s="3"/>
      <c r="C17" s="9" t="s">
        <v>39</v>
      </c>
      <c r="D17" s="22">
        <v>316338.84825676342</v>
      </c>
      <c r="E17" s="22">
        <v>92750.124263296166</v>
      </c>
      <c r="F17" s="22">
        <v>12186.349071478937</v>
      </c>
      <c r="G17" s="10">
        <f t="shared" si="0"/>
        <v>421275.32159153849</v>
      </c>
      <c r="H17" s="23">
        <f t="shared" si="1"/>
        <v>0.39165124951642522</v>
      </c>
      <c r="I17" s="21"/>
      <c r="J17" s="3"/>
    </row>
    <row r="18" spans="1:10">
      <c r="A18" s="3"/>
      <c r="B18" s="3"/>
      <c r="C18" s="9" t="s">
        <v>40</v>
      </c>
      <c r="D18" s="10">
        <v>251930.76622878644</v>
      </c>
      <c r="E18" s="10"/>
      <c r="F18" s="22">
        <v>14402.428594041023</v>
      </c>
      <c r="G18" s="10">
        <f t="shared" si="0"/>
        <v>266333.19482282747</v>
      </c>
      <c r="H18" s="23">
        <f t="shared" si="1"/>
        <v>0.24760464996143033</v>
      </c>
      <c r="I18" s="21"/>
      <c r="J18" s="3"/>
    </row>
    <row r="19" spans="1:10">
      <c r="A19" s="3"/>
      <c r="B19" s="3"/>
      <c r="C19" s="9" t="s">
        <v>41</v>
      </c>
      <c r="D19" s="10">
        <v>175196.98530142722</v>
      </c>
      <c r="E19" s="10"/>
      <c r="F19" s="22">
        <v>2776.9404668782604</v>
      </c>
      <c r="G19" s="10">
        <f t="shared" si="0"/>
        <v>177973.92576830549</v>
      </c>
      <c r="H19" s="23">
        <f t="shared" si="1"/>
        <v>0.16545880291578982</v>
      </c>
      <c r="I19" s="21"/>
      <c r="J19" s="3"/>
    </row>
    <row r="20" spans="1:10">
      <c r="A20" s="3"/>
      <c r="B20" s="3"/>
      <c r="C20" s="9" t="s">
        <v>42</v>
      </c>
      <c r="D20" s="10">
        <v>4358.4605552794146</v>
      </c>
      <c r="E20" s="10"/>
      <c r="F20" s="22">
        <v>71688.509240417232</v>
      </c>
      <c r="G20" s="10">
        <f t="shared" si="0"/>
        <v>76046.969795696641</v>
      </c>
      <c r="H20" s="23">
        <f t="shared" si="1"/>
        <v>7.0699348421126837E-2</v>
      </c>
      <c r="I20" s="21"/>
      <c r="J20" s="3"/>
    </row>
    <row r="21" spans="1:10">
      <c r="A21" s="3"/>
      <c r="B21" s="3"/>
      <c r="C21" s="9" t="s">
        <v>43</v>
      </c>
      <c r="D21" s="10">
        <v>0</v>
      </c>
      <c r="E21" s="10"/>
      <c r="F21" s="22">
        <v>120157.37754932363</v>
      </c>
      <c r="G21" s="10">
        <f t="shared" si="0"/>
        <v>120157.37754932363</v>
      </c>
      <c r="H21" s="23">
        <f t="shared" si="1"/>
        <v>0.11170791319563181</v>
      </c>
      <c r="I21" s="21"/>
      <c r="J21" s="3"/>
    </row>
    <row r="22" spans="1:10">
      <c r="A22" s="3"/>
      <c r="B22" s="3"/>
      <c r="C22" s="6" t="s">
        <v>31</v>
      </c>
      <c r="D22" s="14">
        <f>SUM(D15:D21)</f>
        <v>751339.01333522669</v>
      </c>
      <c r="E22" s="14">
        <f>SUM(E15:E21)</f>
        <v>98573.723306229978</v>
      </c>
      <c r="F22" s="14">
        <f>SUM(F15:F21)</f>
        <v>225726.16943043837</v>
      </c>
      <c r="G22" s="14">
        <f>SUM(G15:G21)</f>
        <v>1075638.9060718953</v>
      </c>
      <c r="H22" s="24">
        <f t="shared" si="1"/>
        <v>1</v>
      </c>
      <c r="I22" s="21"/>
      <c r="J22" s="3"/>
    </row>
    <row r="23" spans="1:10">
      <c r="A23" s="3"/>
      <c r="B23" s="3"/>
      <c r="C23" s="3"/>
      <c r="D23" s="3"/>
      <c r="E23" s="3"/>
      <c r="F23" s="3"/>
      <c r="G23" s="3"/>
      <c r="H23" s="3"/>
      <c r="I23" s="3"/>
      <c r="J23" s="3"/>
    </row>
    <row r="24" spans="1:10">
      <c r="A24" s="3"/>
      <c r="B24" s="3"/>
      <c r="C24" s="50" t="s">
        <v>44</v>
      </c>
      <c r="D24" s="50"/>
      <c r="E24" s="50"/>
      <c r="F24" s="50"/>
      <c r="G24" s="50"/>
      <c r="H24" s="50"/>
      <c r="I24" s="50"/>
      <c r="J24" s="3"/>
    </row>
    <row r="25" spans="1:10">
      <c r="A25" s="3"/>
      <c r="B25" s="3"/>
      <c r="C25" s="19" t="s">
        <v>33</v>
      </c>
      <c r="D25" s="19" t="s">
        <v>29</v>
      </c>
      <c r="E25" s="19" t="s">
        <v>30</v>
      </c>
      <c r="F25" s="19" t="s">
        <v>28</v>
      </c>
      <c r="G25" s="19" t="s">
        <v>35</v>
      </c>
      <c r="H25" s="19" t="s">
        <v>36</v>
      </c>
      <c r="I25" s="21"/>
      <c r="J25" s="3"/>
    </row>
    <row r="26" spans="1:10">
      <c r="A26" s="3"/>
      <c r="B26" s="3"/>
      <c r="C26" s="9" t="s">
        <v>37</v>
      </c>
      <c r="D26" s="12">
        <f t="shared" ref="D26:F32" si="2">D15*$D$38</f>
        <v>247435</v>
      </c>
      <c r="E26" s="12">
        <f t="shared" si="2"/>
        <v>0</v>
      </c>
      <c r="F26" s="12">
        <f t="shared" si="2"/>
        <v>317893.05985189317</v>
      </c>
      <c r="G26" s="12">
        <f t="shared" ref="G26:G32" si="3">SUM(D26:F26)</f>
        <v>565328.05985189322</v>
      </c>
      <c r="H26" s="25">
        <f t="shared" ref="H26:H33" si="4">G26/$G$33</f>
        <v>7.4639523133173992E-3</v>
      </c>
      <c r="I26" s="21"/>
      <c r="J26" s="3"/>
    </row>
    <row r="27" spans="1:10">
      <c r="A27" s="3"/>
      <c r="B27" s="3"/>
      <c r="C27" s="9" t="s">
        <v>38</v>
      </c>
      <c r="D27" s="12">
        <f t="shared" si="2"/>
        <v>0</v>
      </c>
      <c r="E27" s="12">
        <f t="shared" si="2"/>
        <v>410068.72660818428</v>
      </c>
      <c r="F27" s="12">
        <f t="shared" si="2"/>
        <v>0</v>
      </c>
      <c r="G27" s="12">
        <f t="shared" si="3"/>
        <v>410068.72660818428</v>
      </c>
      <c r="H27" s="25">
        <f t="shared" si="4"/>
        <v>5.4140836762784066E-3</v>
      </c>
      <c r="I27" s="21"/>
      <c r="J27" s="3"/>
    </row>
    <row r="28" spans="1:10">
      <c r="A28" s="3"/>
      <c r="B28" s="3"/>
      <c r="C28" s="9" t="s">
        <v>39</v>
      </c>
      <c r="D28" s="12">
        <f t="shared" si="2"/>
        <v>22275000</v>
      </c>
      <c r="E28" s="12">
        <f t="shared" si="2"/>
        <v>6531000</v>
      </c>
      <c r="F28" s="12">
        <f t="shared" si="2"/>
        <v>858101.76986818947</v>
      </c>
      <c r="G28" s="12">
        <f t="shared" si="3"/>
        <v>29664101.769868188</v>
      </c>
      <c r="H28" s="25">
        <f t="shared" si="4"/>
        <v>0.39165124951642527</v>
      </c>
      <c r="I28" s="21"/>
      <c r="J28" s="3"/>
    </row>
    <row r="29" spans="1:10">
      <c r="A29" s="3"/>
      <c r="B29" s="3"/>
      <c r="C29" s="9" t="s">
        <v>40</v>
      </c>
      <c r="D29" s="12">
        <f t="shared" si="2"/>
        <v>17739704.903999999</v>
      </c>
      <c r="E29" s="12">
        <f t="shared" si="2"/>
        <v>0</v>
      </c>
      <c r="F29" s="12">
        <f t="shared" si="2"/>
        <v>1014147.0094493987</v>
      </c>
      <c r="G29" s="12">
        <f t="shared" si="3"/>
        <v>18753851.913449399</v>
      </c>
      <c r="H29" s="25">
        <f t="shared" si="4"/>
        <v>0.24760464996143036</v>
      </c>
      <c r="I29" s="21"/>
      <c r="J29" s="3"/>
    </row>
    <row r="30" spans="1:10">
      <c r="A30" s="3"/>
      <c r="B30" s="3"/>
      <c r="C30" s="9" t="s">
        <v>41</v>
      </c>
      <c r="D30" s="12">
        <f t="shared" si="2"/>
        <v>12336495.719999999</v>
      </c>
      <c r="E30" s="12">
        <f t="shared" si="2"/>
        <v>0</v>
      </c>
      <c r="F30" s="12">
        <f t="shared" si="2"/>
        <v>195538.26297523273</v>
      </c>
      <c r="G30" s="12">
        <f t="shared" si="3"/>
        <v>12532033.982975231</v>
      </c>
      <c r="H30" s="25">
        <f t="shared" si="4"/>
        <v>0.16545880291578982</v>
      </c>
      <c r="I30" s="21"/>
      <c r="J30" s="3"/>
    </row>
    <row r="31" spans="1:10">
      <c r="A31" s="3"/>
      <c r="B31" s="3"/>
      <c r="C31" s="9" t="s">
        <v>42</v>
      </c>
      <c r="D31" s="12">
        <f t="shared" si="2"/>
        <v>306901</v>
      </c>
      <c r="E31" s="12">
        <f t="shared" si="2"/>
        <v>0</v>
      </c>
      <c r="F31" s="12">
        <f t="shared" si="2"/>
        <v>5047946.3781639794</v>
      </c>
      <c r="G31" s="12">
        <f t="shared" si="3"/>
        <v>5354847.3781639794</v>
      </c>
      <c r="H31" s="25">
        <f t="shared" si="4"/>
        <v>7.0699348421126837E-2</v>
      </c>
      <c r="I31" s="21"/>
      <c r="J31" s="3"/>
    </row>
    <row r="32" spans="1:10">
      <c r="A32" s="3"/>
      <c r="B32" s="3"/>
      <c r="C32" s="9" t="s">
        <v>43</v>
      </c>
      <c r="D32" s="12">
        <f t="shared" si="2"/>
        <v>0</v>
      </c>
      <c r="E32" s="12">
        <f t="shared" si="2"/>
        <v>0</v>
      </c>
      <c r="F32" s="12">
        <f t="shared" si="2"/>
        <v>8460881.740135625</v>
      </c>
      <c r="G32" s="12">
        <f t="shared" si="3"/>
        <v>8460881.740135625</v>
      </c>
      <c r="H32" s="25">
        <f t="shared" si="4"/>
        <v>0.11170791319563182</v>
      </c>
      <c r="I32" s="21"/>
      <c r="J32" s="3"/>
    </row>
    <row r="33" spans="1:10">
      <c r="A33" s="3"/>
      <c r="B33" s="3"/>
      <c r="C33" s="6" t="s">
        <v>35</v>
      </c>
      <c r="D33" s="16">
        <f>SUM(D26:D32)</f>
        <v>52905536.623999998</v>
      </c>
      <c r="E33" s="16">
        <f>SUM(E26:E32)</f>
        <v>6941068.7266081842</v>
      </c>
      <c r="F33" s="16">
        <f>SUM(F26:F32)</f>
        <v>15894508.220444318</v>
      </c>
      <c r="G33" s="16">
        <f>SUM(G26:G32)</f>
        <v>75741113.571052507</v>
      </c>
      <c r="H33" s="26">
        <f t="shared" si="4"/>
        <v>1</v>
      </c>
      <c r="I33" s="21"/>
      <c r="J33" s="3"/>
    </row>
    <row r="34" spans="1:10">
      <c r="A34" s="3"/>
      <c r="B34" s="3"/>
      <c r="C34" s="3"/>
      <c r="D34" s="3"/>
      <c r="E34" s="3"/>
      <c r="F34" s="3"/>
      <c r="G34" s="3"/>
      <c r="H34" s="3"/>
      <c r="I34" s="3"/>
      <c r="J34" s="3"/>
    </row>
    <row r="35" spans="1:10">
      <c r="A35" s="3"/>
      <c r="B35" s="3"/>
      <c r="C35" s="3"/>
      <c r="D35" s="3"/>
      <c r="E35" s="3"/>
      <c r="F35" s="3"/>
      <c r="G35" s="3"/>
      <c r="H35" s="3"/>
      <c r="I35" s="3"/>
      <c r="J35" s="3"/>
    </row>
    <row r="36" spans="1:10" ht="16">
      <c r="A36" s="3"/>
      <c r="B36" s="3"/>
      <c r="C36" s="4" t="s">
        <v>45</v>
      </c>
      <c r="D36" s="5"/>
      <c r="E36" s="3"/>
      <c r="F36" s="3"/>
      <c r="G36" s="3"/>
      <c r="H36" s="3"/>
      <c r="I36" s="3"/>
      <c r="J36" s="3"/>
    </row>
    <row r="37" spans="1:10">
      <c r="A37" s="3"/>
      <c r="B37" s="3"/>
      <c r="C37" s="9" t="s">
        <v>46</v>
      </c>
      <c r="D37" s="27">
        <v>16320379</v>
      </c>
      <c r="E37" s="5"/>
      <c r="F37" s="3"/>
      <c r="G37" s="3"/>
      <c r="H37" s="3"/>
      <c r="I37" s="3"/>
      <c r="J37" s="3"/>
    </row>
    <row r="38" spans="1:10">
      <c r="A38" s="3"/>
      <c r="B38" s="3"/>
      <c r="C38" s="9" t="s">
        <v>47</v>
      </c>
      <c r="D38" s="28">
        <v>70.415000000000006</v>
      </c>
      <c r="E38" s="29"/>
      <c r="F38" s="3"/>
      <c r="G38" s="3"/>
      <c r="H38" s="3"/>
      <c r="I38" s="3"/>
      <c r="J38" s="3"/>
    </row>
    <row r="39" spans="1:10">
      <c r="A39" s="3"/>
      <c r="B39" s="3"/>
      <c r="C39" s="3"/>
      <c r="D39" s="3"/>
      <c r="E39" s="30"/>
      <c r="F39" s="3"/>
      <c r="G39" s="3"/>
      <c r="H39" s="3"/>
      <c r="I39" s="3"/>
      <c r="J39" s="3"/>
    </row>
    <row r="40" spans="1:10">
      <c r="A40" s="3"/>
      <c r="B40" s="3"/>
      <c r="C40" s="3"/>
      <c r="D40" s="3"/>
      <c r="E40" s="3"/>
      <c r="F40" s="3"/>
      <c r="G40" s="3"/>
      <c r="H40" s="3"/>
      <c r="I40" s="3"/>
      <c r="J40" s="3"/>
    </row>
    <row r="41" spans="1:10">
      <c r="A41" s="3"/>
      <c r="B41" s="3"/>
      <c r="C41" s="3"/>
      <c r="D41" s="3"/>
      <c r="E41" s="3"/>
      <c r="F41" s="3"/>
      <c r="G41" s="3"/>
      <c r="H41" s="3"/>
      <c r="I41" s="3"/>
      <c r="J41" s="3"/>
    </row>
    <row r="42" spans="1:10" ht="16">
      <c r="A42" s="3"/>
      <c r="B42" s="3"/>
      <c r="C42" s="51" t="s">
        <v>48</v>
      </c>
      <c r="D42" s="51"/>
      <c r="E42" s="51"/>
      <c r="F42" s="3"/>
      <c r="G42" s="3"/>
      <c r="H42" s="3"/>
      <c r="I42" s="3"/>
      <c r="J42" s="3"/>
    </row>
    <row r="43" spans="1:10" ht="25">
      <c r="A43" s="3"/>
      <c r="B43" s="3"/>
      <c r="C43" s="31"/>
      <c r="D43" s="32" t="s">
        <v>49</v>
      </c>
      <c r="E43" s="32" t="s">
        <v>22</v>
      </c>
      <c r="F43" s="3"/>
      <c r="G43" s="3"/>
      <c r="H43" s="3"/>
      <c r="I43" s="3"/>
      <c r="J43" s="3"/>
    </row>
    <row r="44" spans="1:10">
      <c r="A44" s="3"/>
      <c r="B44" s="3"/>
      <c r="C44" s="33" t="s">
        <v>50</v>
      </c>
      <c r="D44" s="34">
        <f>D37</f>
        <v>16320379</v>
      </c>
      <c r="E44" s="35">
        <f>E10</f>
        <v>6.590771611810578E-2</v>
      </c>
      <c r="F44" s="3"/>
      <c r="G44" s="3"/>
      <c r="H44" s="3"/>
      <c r="I44" s="3"/>
      <c r="J44" s="3"/>
    </row>
    <row r="45" spans="1:10">
      <c r="A45" s="3"/>
      <c r="B45" s="3"/>
      <c r="C45" s="33" t="s">
        <v>51</v>
      </c>
      <c r="D45" s="34">
        <f>'Aug Costing Model'!D37</f>
        <v>15804524</v>
      </c>
      <c r="E45" s="35">
        <f>'Aug Costing Model'!E10</f>
        <v>4.4638052707673515E-2</v>
      </c>
      <c r="F45" s="3"/>
      <c r="G45" s="3"/>
      <c r="H45" s="3"/>
      <c r="I45" s="3"/>
      <c r="J45" s="3"/>
    </row>
    <row r="46" spans="1:10">
      <c r="A46" s="3"/>
      <c r="B46" s="3"/>
      <c r="C46" s="33" t="s">
        <v>52</v>
      </c>
      <c r="D46" s="45">
        <f>((E44*D44)+(D45*E45))/(D44+D45)</f>
        <v>5.5443656324926059E-2</v>
      </c>
      <c r="E46" s="46"/>
      <c r="F46" s="3"/>
      <c r="G46" s="3"/>
      <c r="H46" s="3"/>
      <c r="I46" s="3"/>
      <c r="J46" s="3"/>
    </row>
    <row r="47" spans="1:10">
      <c r="A47" s="3"/>
      <c r="B47" s="3"/>
      <c r="C47" s="3"/>
      <c r="D47" s="3"/>
      <c r="E47" s="3"/>
      <c r="F47" s="3"/>
      <c r="G47" s="3"/>
      <c r="H47" s="3"/>
      <c r="I47" s="3"/>
      <c r="J47" s="3"/>
    </row>
  </sheetData>
  <mergeCells count="6">
    <mergeCell ref="D46:E46"/>
    <mergeCell ref="A1:J1"/>
    <mergeCell ref="C5:H5"/>
    <mergeCell ref="C13:I13"/>
    <mergeCell ref="C24:I24"/>
    <mergeCell ref="C42:E4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F385-C847-473C-993C-2AF29B9EFA1F}">
  <dimension ref="A1:J40"/>
  <sheetViews>
    <sheetView workbookViewId="0">
      <selection activeCell="D38" sqref="D38"/>
    </sheetView>
  </sheetViews>
  <sheetFormatPr baseColWidth="10" defaultColWidth="8.83203125" defaultRowHeight="15"/>
  <cols>
    <col min="1" max="1" width="9.6640625" customWidth="1"/>
    <col min="3" max="3" width="32.33203125" bestFit="1" customWidth="1"/>
    <col min="4" max="4" width="12.33203125" bestFit="1" customWidth="1"/>
    <col min="5" max="5" width="11.33203125" bestFit="1" customWidth="1"/>
    <col min="6" max="7" width="12.33203125" bestFit="1" customWidth="1"/>
    <col min="8" max="8" width="9.33203125" bestFit="1" customWidth="1"/>
  </cols>
  <sheetData>
    <row r="1" spans="1:10" ht="18">
      <c r="A1" s="47" t="s">
        <v>0</v>
      </c>
      <c r="B1" s="47"/>
      <c r="C1" s="47"/>
      <c r="D1" s="47"/>
      <c r="E1" s="47"/>
      <c r="F1" s="47"/>
      <c r="G1" s="47"/>
      <c r="H1" s="47"/>
      <c r="I1" s="47"/>
      <c r="J1" s="47"/>
    </row>
    <row r="2" spans="1:10">
      <c r="A2" s="2" t="s">
        <v>53</v>
      </c>
      <c r="B2" s="3"/>
      <c r="C2" s="3"/>
      <c r="D2" s="3"/>
      <c r="E2" s="3"/>
      <c r="F2" s="3"/>
      <c r="G2" s="3"/>
      <c r="H2" s="3"/>
      <c r="I2" s="3"/>
      <c r="J2" s="3"/>
    </row>
    <row r="3" spans="1:10">
      <c r="A3" s="3"/>
      <c r="B3" s="3"/>
      <c r="C3" s="3"/>
      <c r="D3" s="3"/>
      <c r="E3" s="3"/>
      <c r="F3" s="3"/>
      <c r="G3" s="3"/>
      <c r="H3" s="3"/>
      <c r="I3" s="3"/>
      <c r="J3" s="3"/>
    </row>
    <row r="4" spans="1:10" ht="16">
      <c r="A4" s="3"/>
      <c r="B4" s="3"/>
      <c r="C4" s="4" t="s">
        <v>21</v>
      </c>
      <c r="D4" s="5"/>
      <c r="E4" s="5"/>
      <c r="F4" s="5"/>
      <c r="G4" s="5"/>
      <c r="H4" s="5"/>
      <c r="I4" s="3"/>
      <c r="J4" s="3"/>
    </row>
    <row r="5" spans="1:10">
      <c r="A5" s="3"/>
      <c r="B5" s="3"/>
      <c r="C5" s="48" t="s">
        <v>22</v>
      </c>
      <c r="D5" s="48"/>
      <c r="E5" s="48"/>
      <c r="F5" s="48"/>
      <c r="G5" s="48"/>
      <c r="H5" s="49"/>
      <c r="I5" s="3"/>
      <c r="J5" s="3"/>
    </row>
    <row r="6" spans="1:10" ht="25">
      <c r="A6" s="3"/>
      <c r="B6" s="3"/>
      <c r="C6" s="6" t="s">
        <v>23</v>
      </c>
      <c r="D6" s="6" t="s">
        <v>24</v>
      </c>
      <c r="E6" s="7" t="s">
        <v>25</v>
      </c>
      <c r="F6" s="7" t="s">
        <v>26</v>
      </c>
      <c r="G6" s="7" t="s">
        <v>27</v>
      </c>
      <c r="H6" s="8"/>
      <c r="I6" s="3"/>
      <c r="J6" s="3"/>
    </row>
    <row r="7" spans="1:10">
      <c r="A7" s="3"/>
      <c r="B7" s="3"/>
      <c r="C7" s="9" t="s">
        <v>28</v>
      </c>
      <c r="D7" s="10">
        <f>F22</f>
        <v>194446.57105464529</v>
      </c>
      <c r="E7" s="11">
        <f>D7/$D$37</f>
        <v>1.2303222232738251E-2</v>
      </c>
      <c r="F7" s="12">
        <f>F33</f>
        <v>13691955.30081285</v>
      </c>
      <c r="G7" s="13">
        <f>F7/$D$37</f>
        <v>0.86633139351826416</v>
      </c>
      <c r="H7" s="3"/>
      <c r="I7" s="3"/>
      <c r="J7" s="3"/>
    </row>
    <row r="8" spans="1:10">
      <c r="A8" s="3"/>
      <c r="B8" s="3"/>
      <c r="C8" s="9" t="s">
        <v>29</v>
      </c>
      <c r="D8" s="10">
        <f>D22</f>
        <v>483058.63471646659</v>
      </c>
      <c r="E8" s="11">
        <f>D8/$D$37</f>
        <v>3.0564579782122295E-2</v>
      </c>
      <c r="F8" s="12">
        <f>D33</f>
        <v>34014573.763559997</v>
      </c>
      <c r="G8" s="13">
        <f>F8/$D$37</f>
        <v>2.1522048853581417</v>
      </c>
      <c r="H8" s="3"/>
      <c r="I8" s="3"/>
      <c r="J8" s="3"/>
    </row>
    <row r="9" spans="1:10">
      <c r="A9" s="3"/>
      <c r="B9" s="3"/>
      <c r="C9" s="9" t="s">
        <v>30</v>
      </c>
      <c r="D9" s="10">
        <f>E22</f>
        <v>27977.969560579197</v>
      </c>
      <c r="E9" s="11">
        <f>D9/$D$37</f>
        <v>1.770250692812969E-3</v>
      </c>
      <c r="F9" s="12">
        <f>E33</f>
        <v>1970068.7266081842</v>
      </c>
      <c r="G9" s="13">
        <f>F9/$D$37</f>
        <v>0.12465220253442522</v>
      </c>
      <c r="H9" s="3"/>
      <c r="I9" s="3"/>
      <c r="J9" s="3"/>
    </row>
    <row r="10" spans="1:10">
      <c r="A10" s="3"/>
      <c r="B10" s="3"/>
      <c r="C10" s="6" t="s">
        <v>31</v>
      </c>
      <c r="D10" s="14">
        <f>SUM(D7:D9)</f>
        <v>705483.17533169105</v>
      </c>
      <c r="E10" s="15">
        <f>SUM(E7:E9)</f>
        <v>4.4638052707673515E-2</v>
      </c>
      <c r="F10" s="16">
        <f>SUM(F7:F9)</f>
        <v>49676597.790981032</v>
      </c>
      <c r="G10" s="17">
        <f>SUM(G7:G9)</f>
        <v>3.1431884814108306</v>
      </c>
      <c r="H10" s="3"/>
      <c r="I10" s="3"/>
      <c r="J10" s="3"/>
    </row>
    <row r="11" spans="1:10">
      <c r="A11" s="3"/>
      <c r="B11" s="3"/>
      <c r="C11" s="3"/>
      <c r="D11" s="3"/>
      <c r="E11" s="3"/>
      <c r="F11" s="3"/>
      <c r="G11" s="3"/>
      <c r="H11" s="3"/>
      <c r="I11" s="3"/>
      <c r="J11" s="3"/>
    </row>
    <row r="12" spans="1:10">
      <c r="A12" s="3"/>
      <c r="B12" s="3"/>
      <c r="C12" s="3"/>
      <c r="D12" s="3"/>
      <c r="E12" s="3"/>
      <c r="F12" s="3"/>
      <c r="G12" s="3"/>
      <c r="H12" s="3"/>
      <c r="I12" s="3"/>
      <c r="J12" s="3"/>
    </row>
    <row r="13" spans="1:10">
      <c r="A13" s="3"/>
      <c r="B13" s="18"/>
      <c r="C13" s="50" t="s">
        <v>32</v>
      </c>
      <c r="D13" s="50"/>
      <c r="E13" s="50"/>
      <c r="F13" s="50"/>
      <c r="G13" s="50"/>
      <c r="H13" s="50"/>
      <c r="I13" s="50"/>
      <c r="J13" s="3"/>
    </row>
    <row r="14" spans="1:10" ht="25">
      <c r="A14" s="3"/>
      <c r="B14" s="3"/>
      <c r="C14" s="19" t="s">
        <v>33</v>
      </c>
      <c r="D14" s="19" t="s">
        <v>29</v>
      </c>
      <c r="E14" s="20" t="s">
        <v>34</v>
      </c>
      <c r="F14" s="19" t="s">
        <v>28</v>
      </c>
      <c r="G14" s="19" t="s">
        <v>35</v>
      </c>
      <c r="H14" s="19" t="s">
        <v>36</v>
      </c>
      <c r="I14" s="21"/>
      <c r="J14" s="3"/>
    </row>
    <row r="15" spans="1:10">
      <c r="A15" s="3"/>
      <c r="B15" s="3"/>
      <c r="C15" s="9" t="s">
        <v>37</v>
      </c>
      <c r="D15" s="10">
        <v>742.59745792799822</v>
      </c>
      <c r="E15" s="10"/>
      <c r="F15" s="22">
        <v>3416.0151320130208</v>
      </c>
      <c r="G15" s="10">
        <f t="shared" ref="G15:G21" si="0">SUM(D15:F15)</f>
        <v>4158.612589941019</v>
      </c>
      <c r="H15" s="23">
        <f t="shared" ref="H15:H22" si="1">G15/$G$22</f>
        <v>5.8947012988450074E-3</v>
      </c>
      <c r="I15" s="21"/>
      <c r="J15" s="3"/>
    </row>
    <row r="16" spans="1:10">
      <c r="A16" s="3"/>
      <c r="B16" s="3"/>
      <c r="C16" s="9" t="s">
        <v>38</v>
      </c>
      <c r="D16" s="10">
        <v>0</v>
      </c>
      <c r="E16" s="10">
        <v>5823.5990429338099</v>
      </c>
      <c r="F16" s="22"/>
      <c r="G16" s="10">
        <f t="shared" si="0"/>
        <v>5823.5990429338099</v>
      </c>
      <c r="H16" s="23">
        <f t="shared" si="1"/>
        <v>8.2547667280595E-3</v>
      </c>
      <c r="I16" s="21"/>
      <c r="J16" s="3"/>
    </row>
    <row r="17" spans="1:10">
      <c r="A17" s="3"/>
      <c r="B17" s="3"/>
      <c r="C17" s="9" t="s">
        <v>39</v>
      </c>
      <c r="D17" s="22">
        <v>202293.8862458283</v>
      </c>
      <c r="E17" s="22">
        <v>22154.370517645388</v>
      </c>
      <c r="F17" s="22">
        <v>14253.320004581339</v>
      </c>
      <c r="G17" s="10">
        <f t="shared" si="0"/>
        <v>238701.57676805501</v>
      </c>
      <c r="H17" s="23">
        <f t="shared" si="1"/>
        <v>0.33835190563662515</v>
      </c>
      <c r="I17" s="21"/>
      <c r="J17" s="3"/>
    </row>
    <row r="18" spans="1:10">
      <c r="A18" s="3"/>
      <c r="B18" s="3"/>
      <c r="C18" s="9" t="s">
        <v>40</v>
      </c>
      <c r="D18" s="10">
        <v>127072.0030328765</v>
      </c>
      <c r="E18" s="10"/>
      <c r="F18" s="22">
        <v>12673.60028256439</v>
      </c>
      <c r="G18" s="10">
        <f t="shared" si="0"/>
        <v>139745.60331544088</v>
      </c>
      <c r="H18" s="23">
        <f t="shared" si="1"/>
        <v>0.19808495539207988</v>
      </c>
      <c r="I18" s="21"/>
      <c r="J18" s="3"/>
    </row>
    <row r="19" spans="1:10">
      <c r="A19" s="3"/>
      <c r="B19" s="3"/>
      <c r="C19" s="9" t="s">
        <v>41</v>
      </c>
      <c r="D19" s="10">
        <v>151504.84868280904</v>
      </c>
      <c r="E19" s="10"/>
      <c r="F19" s="22">
        <v>8897.2022372350457</v>
      </c>
      <c r="G19" s="10">
        <f t="shared" si="0"/>
        <v>160402.05092004407</v>
      </c>
      <c r="H19" s="23">
        <f t="shared" si="1"/>
        <v>0.22736481397253619</v>
      </c>
      <c r="I19" s="21"/>
      <c r="J19" s="3"/>
    </row>
    <row r="20" spans="1:10">
      <c r="A20" s="3"/>
      <c r="B20" s="3"/>
      <c r="C20" s="9" t="s">
        <v>42</v>
      </c>
      <c r="D20" s="10">
        <v>1445.2992970247815</v>
      </c>
      <c r="E20" s="10"/>
      <c r="F20" s="22">
        <v>37343.96500423846</v>
      </c>
      <c r="G20" s="10">
        <f t="shared" si="0"/>
        <v>38789.26430126324</v>
      </c>
      <c r="H20" s="23">
        <f t="shared" si="1"/>
        <v>5.4982550481130925E-2</v>
      </c>
      <c r="I20" s="21"/>
      <c r="J20" s="3"/>
    </row>
    <row r="21" spans="1:10">
      <c r="A21" s="3"/>
      <c r="B21" s="3"/>
      <c r="C21" s="9" t="s">
        <v>43</v>
      </c>
      <c r="D21" s="10">
        <v>0</v>
      </c>
      <c r="E21" s="10"/>
      <c r="F21" s="22">
        <v>117862.46839401305</v>
      </c>
      <c r="G21" s="10">
        <f t="shared" si="0"/>
        <v>117862.46839401305</v>
      </c>
      <c r="H21" s="23">
        <f t="shared" si="1"/>
        <v>0.1670663064907234</v>
      </c>
      <c r="I21" s="21"/>
      <c r="J21" s="3"/>
    </row>
    <row r="22" spans="1:10">
      <c r="A22" s="3"/>
      <c r="B22" s="3"/>
      <c r="C22" s="6" t="s">
        <v>31</v>
      </c>
      <c r="D22" s="14">
        <f>SUM(D15:D21)</f>
        <v>483058.63471646659</v>
      </c>
      <c r="E22" s="14">
        <f>SUM(E15:E21)</f>
        <v>27977.969560579197</v>
      </c>
      <c r="F22" s="14">
        <f>SUM(F15:F21)</f>
        <v>194446.57105464529</v>
      </c>
      <c r="G22" s="14">
        <f>SUM(G15:G21)</f>
        <v>705483.17533169105</v>
      </c>
      <c r="H22" s="24">
        <f t="shared" si="1"/>
        <v>1</v>
      </c>
      <c r="I22" s="21"/>
      <c r="J22" s="3"/>
    </row>
    <row r="23" spans="1:10">
      <c r="A23" s="3"/>
      <c r="B23" s="3"/>
      <c r="C23" s="3"/>
      <c r="D23" s="3"/>
      <c r="E23" s="3"/>
      <c r="F23" s="3"/>
      <c r="G23" s="3"/>
      <c r="H23" s="3"/>
      <c r="I23" s="3"/>
      <c r="J23" s="3"/>
    </row>
    <row r="24" spans="1:10">
      <c r="A24" s="3"/>
      <c r="B24" s="3"/>
      <c r="C24" s="50" t="s">
        <v>44</v>
      </c>
      <c r="D24" s="50"/>
      <c r="E24" s="50"/>
      <c r="F24" s="50"/>
      <c r="G24" s="50"/>
      <c r="H24" s="50"/>
      <c r="I24" s="50"/>
      <c r="J24" s="3"/>
    </row>
    <row r="25" spans="1:10">
      <c r="A25" s="3"/>
      <c r="B25" s="3"/>
      <c r="C25" s="19" t="s">
        <v>33</v>
      </c>
      <c r="D25" s="19" t="s">
        <v>29</v>
      </c>
      <c r="E25" s="19" t="s">
        <v>30</v>
      </c>
      <c r="F25" s="19" t="s">
        <v>28</v>
      </c>
      <c r="G25" s="19" t="s">
        <v>35</v>
      </c>
      <c r="H25" s="19" t="s">
        <v>36</v>
      </c>
      <c r="I25" s="21"/>
      <c r="J25" s="3"/>
    </row>
    <row r="26" spans="1:10">
      <c r="A26" s="3"/>
      <c r="B26" s="3"/>
      <c r="C26" s="9" t="s">
        <v>37</v>
      </c>
      <c r="D26" s="12">
        <f t="shared" ref="D26:F32" si="2">D15*$D$38</f>
        <v>52290</v>
      </c>
      <c r="E26" s="12">
        <f t="shared" si="2"/>
        <v>0</v>
      </c>
      <c r="F26" s="12">
        <f t="shared" si="2"/>
        <v>240538.70552069688</v>
      </c>
      <c r="G26" s="12">
        <f t="shared" ref="G26:G32" si="3">SUM(D26:F26)</f>
        <v>292828.70552069688</v>
      </c>
      <c r="H26" s="25">
        <f t="shared" ref="H26:H33" si="4">G26/$G$33</f>
        <v>5.8947012988450065E-3</v>
      </c>
      <c r="I26" s="21"/>
      <c r="J26" s="3"/>
    </row>
    <row r="27" spans="1:10">
      <c r="A27" s="3"/>
      <c r="B27" s="3"/>
      <c r="C27" s="9" t="s">
        <v>38</v>
      </c>
      <c r="D27" s="12">
        <f t="shared" si="2"/>
        <v>0</v>
      </c>
      <c r="E27" s="12">
        <f t="shared" si="2"/>
        <v>410068.72660818428</v>
      </c>
      <c r="F27" s="12">
        <f t="shared" si="2"/>
        <v>0</v>
      </c>
      <c r="G27" s="12">
        <f t="shared" si="3"/>
        <v>410068.72660818428</v>
      </c>
      <c r="H27" s="25">
        <f t="shared" si="4"/>
        <v>8.2547667280595E-3</v>
      </c>
      <c r="I27" s="21"/>
      <c r="J27" s="3"/>
    </row>
    <row r="28" spans="1:10">
      <c r="A28" s="3"/>
      <c r="B28" s="3"/>
      <c r="C28" s="9" t="s">
        <v>39</v>
      </c>
      <c r="D28" s="12">
        <f t="shared" si="2"/>
        <v>14244524</v>
      </c>
      <c r="E28" s="12">
        <f t="shared" si="2"/>
        <v>1560000</v>
      </c>
      <c r="F28" s="12">
        <f t="shared" si="2"/>
        <v>1003647.528122595</v>
      </c>
      <c r="G28" s="12">
        <f t="shared" si="3"/>
        <v>16808171.528122596</v>
      </c>
      <c r="H28" s="25">
        <f t="shared" si="4"/>
        <v>0.33835190563662515</v>
      </c>
      <c r="I28" s="21"/>
      <c r="J28" s="3"/>
    </row>
    <row r="29" spans="1:10">
      <c r="A29" s="3"/>
      <c r="B29" s="3"/>
      <c r="C29" s="9" t="s">
        <v>40</v>
      </c>
      <c r="D29" s="12">
        <f t="shared" si="2"/>
        <v>8947775.093559999</v>
      </c>
      <c r="E29" s="12">
        <f t="shared" si="2"/>
        <v>0</v>
      </c>
      <c r="F29" s="12">
        <f t="shared" si="2"/>
        <v>892411.56389677164</v>
      </c>
      <c r="G29" s="12">
        <f t="shared" si="3"/>
        <v>9840186.6574567705</v>
      </c>
      <c r="H29" s="25">
        <f t="shared" si="4"/>
        <v>0.19808495539207985</v>
      </c>
      <c r="I29" s="21"/>
      <c r="J29" s="3"/>
    </row>
    <row r="30" spans="1:10">
      <c r="A30" s="3"/>
      <c r="B30" s="3"/>
      <c r="C30" s="9" t="s">
        <v>41</v>
      </c>
      <c r="D30" s="12">
        <f t="shared" si="2"/>
        <v>10668213.92</v>
      </c>
      <c r="E30" s="12">
        <f t="shared" si="2"/>
        <v>0</v>
      </c>
      <c r="F30" s="12">
        <f t="shared" si="2"/>
        <v>626496.49553490581</v>
      </c>
      <c r="G30" s="12">
        <f t="shared" si="3"/>
        <v>11294710.415534906</v>
      </c>
      <c r="H30" s="25">
        <f t="shared" si="4"/>
        <v>0.22736481397253622</v>
      </c>
      <c r="I30" s="21"/>
      <c r="J30" s="3"/>
    </row>
    <row r="31" spans="1:10">
      <c r="A31" s="3"/>
      <c r="B31" s="3"/>
      <c r="C31" s="9" t="s">
        <v>42</v>
      </c>
      <c r="D31" s="12">
        <f t="shared" si="2"/>
        <v>101770.75</v>
      </c>
      <c r="E31" s="12">
        <f t="shared" si="2"/>
        <v>0</v>
      </c>
      <c r="F31" s="12">
        <f t="shared" si="2"/>
        <v>2629575.2957734512</v>
      </c>
      <c r="G31" s="12">
        <f t="shared" si="3"/>
        <v>2731346.0457734512</v>
      </c>
      <c r="H31" s="25">
        <f t="shared" si="4"/>
        <v>5.4982550481130918E-2</v>
      </c>
      <c r="I31" s="21"/>
      <c r="J31" s="3"/>
    </row>
    <row r="32" spans="1:10">
      <c r="A32" s="3"/>
      <c r="B32" s="3"/>
      <c r="C32" s="9" t="s">
        <v>43</v>
      </c>
      <c r="D32" s="12">
        <f t="shared" si="2"/>
        <v>0</v>
      </c>
      <c r="E32" s="12">
        <f t="shared" si="2"/>
        <v>0</v>
      </c>
      <c r="F32" s="12">
        <f t="shared" si="2"/>
        <v>8299285.7119644294</v>
      </c>
      <c r="G32" s="12">
        <f t="shared" si="3"/>
        <v>8299285.7119644294</v>
      </c>
      <c r="H32" s="25">
        <f t="shared" si="4"/>
        <v>0.16706630649072338</v>
      </c>
      <c r="I32" s="21"/>
      <c r="J32" s="3"/>
    </row>
    <row r="33" spans="1:10">
      <c r="A33" s="3"/>
      <c r="B33" s="3"/>
      <c r="C33" s="6" t="s">
        <v>35</v>
      </c>
      <c r="D33" s="16">
        <f>SUM(D26:D32)</f>
        <v>34014573.763559997</v>
      </c>
      <c r="E33" s="16">
        <f>SUM(E26:E32)</f>
        <v>1970068.7266081842</v>
      </c>
      <c r="F33" s="16">
        <f>SUM(F26:F32)</f>
        <v>13691955.30081285</v>
      </c>
      <c r="G33" s="16">
        <f>SUM(G26:G32)</f>
        <v>49676597.790981032</v>
      </c>
      <c r="H33" s="26">
        <f t="shared" si="4"/>
        <v>1</v>
      </c>
      <c r="I33" s="21"/>
      <c r="J33" s="3"/>
    </row>
    <row r="34" spans="1:10">
      <c r="A34" s="3"/>
      <c r="B34" s="3"/>
      <c r="C34" s="3"/>
      <c r="D34" s="3"/>
      <c r="E34" s="3"/>
      <c r="F34" s="3"/>
      <c r="G34" s="3"/>
      <c r="H34" s="3"/>
      <c r="I34" s="3"/>
      <c r="J34" s="3"/>
    </row>
    <row r="35" spans="1:10">
      <c r="A35" s="3"/>
      <c r="B35" s="3"/>
      <c r="C35" s="3"/>
      <c r="D35" s="3"/>
      <c r="E35" s="3"/>
      <c r="F35" s="3"/>
      <c r="G35" s="3"/>
      <c r="H35" s="3"/>
      <c r="I35" s="3"/>
      <c r="J35" s="3"/>
    </row>
    <row r="36" spans="1:10" ht="16">
      <c r="A36" s="3"/>
      <c r="B36" s="3"/>
      <c r="C36" s="4" t="s">
        <v>45</v>
      </c>
      <c r="D36" s="5"/>
      <c r="E36" s="3"/>
      <c r="F36" s="3"/>
      <c r="G36" s="3"/>
      <c r="H36" s="3"/>
      <c r="I36" s="3"/>
      <c r="J36" s="3"/>
    </row>
    <row r="37" spans="1:10">
      <c r="A37" s="3"/>
      <c r="B37" s="3"/>
      <c r="C37" s="9" t="s">
        <v>46</v>
      </c>
      <c r="D37" s="27">
        <v>15804524</v>
      </c>
      <c r="E37" s="5"/>
      <c r="F37" s="3"/>
      <c r="G37" s="3"/>
      <c r="H37" s="3"/>
      <c r="I37" s="3"/>
      <c r="J37" s="3"/>
    </row>
    <row r="38" spans="1:10">
      <c r="A38" s="3"/>
      <c r="B38" s="3"/>
      <c r="C38" s="9" t="s">
        <v>47</v>
      </c>
      <c r="D38" s="28">
        <v>70.415000000000006</v>
      </c>
      <c r="E38" s="29"/>
      <c r="F38" s="3"/>
      <c r="G38" s="3"/>
      <c r="H38" s="3"/>
      <c r="I38" s="3"/>
      <c r="J38" s="3"/>
    </row>
    <row r="39" spans="1:10">
      <c r="A39" s="3"/>
      <c r="B39" s="3"/>
      <c r="C39" s="3"/>
      <c r="D39" s="3"/>
      <c r="E39" s="30"/>
      <c r="F39" s="3"/>
      <c r="G39" s="3"/>
      <c r="H39" s="3"/>
      <c r="I39" s="3"/>
      <c r="J39" s="3"/>
    </row>
    <row r="40" spans="1:10">
      <c r="A40" s="3"/>
      <c r="B40" s="3"/>
      <c r="C40" s="3"/>
      <c r="D40" s="3"/>
      <c r="E40" s="3"/>
      <c r="F40" s="3"/>
      <c r="G40" s="3"/>
      <c r="H40" s="3"/>
      <c r="I40" s="3"/>
      <c r="J40" s="3"/>
    </row>
  </sheetData>
  <mergeCells count="4">
    <mergeCell ref="A1:J1"/>
    <mergeCell ref="C5:H5"/>
    <mergeCell ref="C13:I13"/>
    <mergeCell ref="C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Robin</cp:lastModifiedBy>
  <dcterms:created xsi:type="dcterms:W3CDTF">2020-06-29T20:05:58Z</dcterms:created>
  <dcterms:modified xsi:type="dcterms:W3CDTF">2020-11-06T01:30:56Z</dcterms:modified>
  <cp:category/>
</cp:coreProperties>
</file>