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5CC5FBB7-1FC0-7944-8BC5-62B43D8D78E9}" xr6:coauthVersionLast="45" xr6:coauthVersionMax="45" xr10:uidLastSave="{00000000-0000-0000-0000-000000000000}"/>
  <bookViews>
    <workbookView xWindow="0" yWindow="460" windowWidth="33600" windowHeight="18580" xr2:uid="{7AEA5409-4E4D-4920-8F3F-D4CEB4ADB8B0}"/>
  </bookViews>
  <sheets>
    <sheet name="Introduction" sheetId="1" r:id="rId1"/>
    <sheet name="Feb Costing Model" sheetId="2" r:id="rId2"/>
    <sheet name="Aug Costing Mode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E32" i="3"/>
  <c r="D32" i="3"/>
  <c r="E31" i="3"/>
  <c r="E30" i="3"/>
  <c r="E29" i="3"/>
  <c r="E27" i="3"/>
  <c r="D27" i="3"/>
  <c r="E26" i="3"/>
  <c r="D30" i="3"/>
  <c r="E22" i="3"/>
  <c r="D9" i="3" s="1"/>
  <c r="E9" i="3" s="1"/>
  <c r="D28" i="3"/>
  <c r="G16" i="3"/>
  <c r="D22" i="3"/>
  <c r="D8" i="3" s="1"/>
  <c r="E8" i="3" s="1"/>
  <c r="D43" i="2"/>
  <c r="E32" i="2"/>
  <c r="E31" i="2"/>
  <c r="E30" i="2"/>
  <c r="D30" i="2"/>
  <c r="E29" i="2"/>
  <c r="E28" i="2"/>
  <c r="D28" i="2"/>
  <c r="E27" i="2"/>
  <c r="D27" i="2"/>
  <c r="E26" i="2"/>
  <c r="E22" i="2"/>
  <c r="D9" i="2" s="1"/>
  <c r="E9" i="2" s="1"/>
  <c r="D31" i="2"/>
  <c r="D22" i="2"/>
  <c r="D8" i="2" s="1"/>
  <c r="E8" i="2" s="1"/>
  <c r="G27" i="2"/>
  <c r="D26" i="2"/>
  <c r="F28" i="3" l="1"/>
  <c r="F30" i="3"/>
  <c r="F22" i="3"/>
  <c r="D7" i="3" s="1"/>
  <c r="E7" i="3" s="1"/>
  <c r="E10" i="3" s="1"/>
  <c r="E44" i="2" s="1"/>
  <c r="F26" i="3"/>
  <c r="F32" i="3"/>
  <c r="F29" i="3"/>
  <c r="F31" i="3"/>
  <c r="G27" i="3"/>
  <c r="G18" i="3"/>
  <c r="G20" i="3"/>
  <c r="G21" i="3"/>
  <c r="F27" i="3"/>
  <c r="D29" i="3"/>
  <c r="D26" i="3"/>
  <c r="G17" i="3"/>
  <c r="G19" i="3"/>
  <c r="D31" i="3"/>
  <c r="G15" i="3"/>
  <c r="E28" i="3"/>
  <c r="E33" i="3" s="1"/>
  <c r="F9" i="3" s="1"/>
  <c r="G9" i="3" s="1"/>
  <c r="E33" i="2"/>
  <c r="F9" i="2" s="1"/>
  <c r="G9" i="2" s="1"/>
  <c r="F31" i="2"/>
  <c r="F29" i="2"/>
  <c r="F30" i="2"/>
  <c r="F32" i="2"/>
  <c r="F28" i="2"/>
  <c r="G15" i="2"/>
  <c r="F26" i="2"/>
  <c r="F22" i="2"/>
  <c r="D7" i="2" s="1"/>
  <c r="E7" i="2" s="1"/>
  <c r="E10" i="2" s="1"/>
  <c r="E43" i="2" s="1"/>
  <c r="D45" i="2" s="1"/>
  <c r="G21" i="2"/>
  <c r="G19" i="2"/>
  <c r="G17" i="2"/>
  <c r="G16" i="2"/>
  <c r="G20" i="2"/>
  <c r="D32" i="2"/>
  <c r="G18" i="2"/>
  <c r="F27" i="2"/>
  <c r="D29" i="2"/>
  <c r="D33" i="3" l="1"/>
  <c r="F8" i="3" s="1"/>
  <c r="G8" i="3" s="1"/>
  <c r="G32" i="3"/>
  <c r="G26" i="3"/>
  <c r="G22" i="3"/>
  <c r="H17" i="3" s="1"/>
  <c r="G31" i="3"/>
  <c r="F33" i="3"/>
  <c r="F7" i="3" s="1"/>
  <c r="G7" i="3" s="1"/>
  <c r="G10" i="3" s="1"/>
  <c r="G29" i="3"/>
  <c r="G28" i="3"/>
  <c r="G30" i="3"/>
  <c r="D33" i="2"/>
  <c r="F8" i="2" s="1"/>
  <c r="G8" i="2" s="1"/>
  <c r="G31" i="2"/>
  <c r="F33" i="2"/>
  <c r="F7" i="2" s="1"/>
  <c r="G7" i="2" s="1"/>
  <c r="G26" i="2"/>
  <c r="G22" i="2"/>
  <c r="H17" i="2" s="1"/>
  <c r="H15" i="2"/>
  <c r="H19" i="2"/>
  <c r="G30" i="2"/>
  <c r="G29" i="2"/>
  <c r="G28" i="2"/>
  <c r="G32" i="2"/>
  <c r="H21" i="2" l="1"/>
  <c r="H20" i="3"/>
  <c r="H19" i="3"/>
  <c r="H15" i="3"/>
  <c r="D10" i="3"/>
  <c r="H22" i="3"/>
  <c r="H16" i="3"/>
  <c r="G33" i="3"/>
  <c r="H26" i="3" s="1"/>
  <c r="H18" i="3"/>
  <c r="H21" i="3"/>
  <c r="G10" i="2"/>
  <c r="D10" i="2"/>
  <c r="H22" i="2"/>
  <c r="H16" i="2"/>
  <c r="G33" i="2"/>
  <c r="H28" i="2" s="1"/>
  <c r="H18" i="2"/>
  <c r="H20" i="2"/>
  <c r="F10" i="3" l="1"/>
  <c r="H33" i="3"/>
  <c r="H27" i="3"/>
  <c r="H28" i="3"/>
  <c r="H32" i="3"/>
  <c r="H31" i="3"/>
  <c r="H29" i="3"/>
  <c r="H30" i="3"/>
  <c r="H26" i="2"/>
  <c r="H33" i="2"/>
  <c r="F10" i="2"/>
  <c r="H27" i="2"/>
  <c r="H31" i="2"/>
  <c r="H32" i="2"/>
  <c r="H29" i="2"/>
  <c r="H30" i="2"/>
</calcChain>
</file>

<file path=xl/sharedStrings.xml><?xml version="1.0" encoding="utf-8"?>
<sst xmlns="http://schemas.openxmlformats.org/spreadsheetml/2006/main" count="118" uniqueCount="54">
  <si>
    <t xml:space="preserve">Haryana 2019 Cost per Child </t>
  </si>
  <si>
    <t>Costing Model Assumptions and Data Sources</t>
  </si>
  <si>
    <t>a. Which costs are reported in this model</t>
  </si>
  <si>
    <r>
      <t xml:space="preserve">1.This model includes </t>
    </r>
    <r>
      <rPr>
        <b/>
        <sz val="10"/>
        <color theme="1"/>
        <rFont val="Prensa Book"/>
        <family val="3"/>
      </rPr>
      <t>all contributing expenditures</t>
    </r>
    <r>
      <rPr>
        <sz val="10"/>
        <color indexed="8"/>
        <rFont val="Prensa Book"/>
        <family val="3"/>
      </rPr>
      <t xml:space="preserve"> to the 2019 deworming rounds in Haryana's state school-based deworming program, which included one treatment round occurring in February 2019 and another round in August 2019. The cost per child is calculated as a cost per child per treatment round rather than per year. </t>
    </r>
  </si>
  <si>
    <t>2. These expenditures include costs to Evidence Action (including all donor contributions); partners such as the World Health Organization (WHO); and the Government of Haryana and its affiliates.</t>
  </si>
  <si>
    <r>
      <t>3. The February 2019 deworming round took place between</t>
    </r>
    <r>
      <rPr>
        <b/>
        <sz val="10"/>
        <color indexed="8"/>
        <rFont val="Prensa Book"/>
        <family val="3"/>
      </rPr>
      <t xml:space="preserve"> November 2018-April 2019,</t>
    </r>
    <r>
      <rPr>
        <sz val="10"/>
        <color indexed="8"/>
        <rFont val="Prensa Book"/>
        <family val="3"/>
      </rPr>
      <t xml:space="preserve"> and the August treatment round took place between </t>
    </r>
    <r>
      <rPr>
        <b/>
        <sz val="10"/>
        <color indexed="8"/>
        <rFont val="Prensa Book"/>
        <family val="3"/>
      </rPr>
      <t>May 2019-October 2019.</t>
    </r>
    <r>
      <rPr>
        <sz val="10"/>
        <color indexed="8"/>
        <rFont val="Prensa Book"/>
        <family val="3"/>
      </rPr>
      <t xml:space="preserve"> All costs included in each costing model (Feb '19 and Aug '19 fall within this range.)</t>
    </r>
  </si>
  <si>
    <t xml:space="preserve">4. An 18% indirect cost rate was applied to all of Evidence Action's global costs in the model </t>
  </si>
  <si>
    <t>5. Service tax was included on all costs incurred by Evidence Action within India.</t>
  </si>
  <si>
    <t>6. Evidences Action's personnel costs are accounted for under the Program Management even though they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</si>
  <si>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</si>
  <si>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</si>
  <si>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</si>
  <si>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indexed="8"/>
        <rFont val="Prensa Book"/>
        <family val="3"/>
      </rPr>
      <t xml:space="preserve">" (cell D37 in the model) is consistent with the Haryana government's reported treatment numbers for the 2019 year. </t>
    </r>
  </si>
  <si>
    <r>
      <t xml:space="preserve">4. The </t>
    </r>
    <r>
      <rPr>
        <b/>
        <sz val="10"/>
        <color theme="1"/>
        <rFont val="Prensa Book"/>
        <family val="3"/>
      </rPr>
      <t>exchange rate</t>
    </r>
    <r>
      <rPr>
        <sz val="10"/>
        <color indexed="8"/>
        <rFont val="Prensa Book"/>
        <family val="3"/>
      </rPr>
      <t xml:space="preserve"> for cost conversions </t>
    </r>
    <r>
      <rPr>
        <sz val="10"/>
        <rFont val="Prensa Book"/>
        <family val="3"/>
      </rPr>
      <t>(70.415 rupees; cell D38 in the model)</t>
    </r>
    <r>
      <rPr>
        <sz val="10"/>
        <color rgb="FFFF0000"/>
        <rFont val="Prensa Book"/>
        <family val="3"/>
      </rPr>
      <t xml:space="preserve"> </t>
    </r>
    <r>
      <rPr>
        <sz val="10"/>
        <color indexed="8"/>
        <rFont val="Prensa Book"/>
        <family val="3"/>
      </rPr>
      <t>is the average exchange rate over the time period of costs included in the model (November 2018-October 2019).</t>
    </r>
  </si>
  <si>
    <t xml:space="preserve">c. Costs associated with prevalence surveys  </t>
  </si>
  <si>
    <r>
      <t xml:space="preserve">Prevalence surveys are essential to informing treatment strategy, frequency, and the measurement of impact. For the Haryana program, a total of two prevalence surveys for STH are expected, across an expected eight rounds of treatment. The total costs of implementing these surveys are estimated based off of prevalence survey costs in other geographies and amortized across the four year duration. Therefore, </t>
    </r>
    <r>
      <rPr>
        <b/>
        <sz val="10"/>
        <color theme="1"/>
        <rFont val="Prensa Book"/>
        <family val="3"/>
      </rPr>
      <t>this model includes 1/8 of the total implementation-associated costs of the two surveys.</t>
    </r>
  </si>
  <si>
    <t xml:space="preserve">d. Costs associated with drugs </t>
  </si>
  <si>
    <t xml:space="preserve">Drug costs are included in this model as an imputed cost. In the February and August 2019 deworming rounds, tablets were purchased by the government, and therefore are recorded as a government cost. The value of drugs in the model is calculated based on the number of drugs distributed and the local market value of Albendazole. This is a conservative approach, as this assumes that the value of unused drugs remain a cost to the program, when in reality there are many cases where unused drugs are repurposed. </t>
  </si>
  <si>
    <t>e. Average cost per round</t>
  </si>
  <si>
    <r>
      <t xml:space="preserve">As mentioned in a.1 above, the model provides a cost per child per round. Cost per child can differ between rounds for a number of reasons, including changes in number of children treated, and cost differentials between rounds. The weighted average cost per child in Haryana across both rounds in 2019 is </t>
    </r>
    <r>
      <rPr>
        <b/>
        <sz val="10"/>
        <color theme="1"/>
        <rFont val="Prensa Book"/>
      </rPr>
      <t>$0.04</t>
    </r>
  </si>
  <si>
    <t xml:space="preserve">Haryana 2019 Cost Per Child </t>
  </si>
  <si>
    <t>Feb NDD: November 2018-April 2019</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</si>
  <si>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</si>
  <si>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</si>
  <si>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</si>
  <si>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</si>
  <si>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</si>
  <si>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</si>
  <si>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</si>
  <si>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</si>
  <si>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</si>
  <si>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</si>
  <si>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</si>
  <si>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</si>
  <si>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</si>
  <si>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</si>
  <si>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</si>
  <si>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</si>
  <si>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</si>
  <si>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</si>
  <si>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</si>
  <si>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</si>
  <si>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</si>
  <si>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</si>
  <si>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</si>
  <si>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</si>
  <si>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</si>
  <si>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</si>
  <si>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Weighted Average Haryana</t>
  </si>
  <si>
    <t># of Children Dewormed</t>
  </si>
  <si>
    <t>Feb Round</t>
  </si>
  <si>
    <t xml:space="preserve">Aug Round </t>
  </si>
  <si>
    <t xml:space="preserve">Weighted average cost per child (Feb &amp; Aug) </t>
  </si>
  <si>
    <t>Aug NDD: May 2019-October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</si>
</sst>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INR]\ #,##0"/>
    <numFmt numFmtId="166" formatCode="[$INR]\ #,##0.00"/>
    <numFmt numFmtId="167" formatCode="_(* #,##0_);_(* \(#,##0\);_(* &quot;-&quot;??_);_(@_)"/>
    <numFmt numFmtId="168" formatCode="0.000"/>
  </numFmts>
  <fonts count="21">
    <font>
      <sz val="11"/>
      <color theme="1"/>
      <name val="Calibri"/>
      <family val="2"/>
      <scheme val="minor"/>
    </font>
    <font>
      <sz val="11"/>
      <color theme="1"/>
      <name val="Calibri"/>
      <family val="2"/>
      <scheme val="minor"/>
    </font>
    <font>
      <b/>
      <sz val="14"/>
      <color theme="0"/>
      <name val="Tahoma"/>
      <family val="2"/>
    </font>
    <font>
      <sz val="11"/>
      <color theme="1"/>
      <name val="TSTAR Mono Round"/>
      <family val="3"/>
    </font>
    <font>
      <sz val="10"/>
      <color rgb="FF000000"/>
      <name val="Arial"/>
      <family val="2"/>
    </font>
    <font>
      <u/>
      <sz val="10"/>
      <color theme="1"/>
      <name val="Prensa Book"/>
      <family val="3"/>
    </font>
    <font>
      <sz val="10"/>
      <color indexed="8"/>
      <name val="Prensa Book"/>
      <family val="3"/>
    </font>
    <font>
      <b/>
      <sz val="10"/>
      <color theme="1"/>
      <name val="Prensa Book"/>
      <family val="3"/>
    </font>
    <font>
      <sz val="10"/>
      <name val="Prensa Book"/>
      <family val="3"/>
    </font>
    <font>
      <b/>
      <sz val="10"/>
      <color indexed="8"/>
      <name val="Prensa Book"/>
      <family val="3"/>
    </font>
    <font>
      <sz val="10"/>
      <color rgb="FFFF0000"/>
      <name val="Prensa Book"/>
      <family val="3"/>
    </font>
    <font>
      <sz val="10"/>
      <color theme="1"/>
      <name val="Prensa Book"/>
      <family val="3"/>
    </font>
    <font>
      <sz val="11"/>
      <color indexed="8"/>
      <name val="Calibri"/>
      <family val="2"/>
      <scheme val="minor"/>
    </font>
    <font>
      <b/>
      <sz val="10"/>
      <color theme="1"/>
      <name val="Prensa Book"/>
    </font>
    <font>
      <sz val="12"/>
      <color theme="1"/>
      <name val="Tahoma"/>
      <family val="2"/>
    </font>
    <font>
      <sz val="8"/>
      <color theme="1"/>
      <name val="Tahoma"/>
      <family val="2"/>
    </font>
    <font>
      <sz val="10"/>
      <color theme="1"/>
      <name val="Tahoma"/>
      <family val="2"/>
    </font>
    <font>
      <b/>
      <sz val="8"/>
      <color theme="1"/>
      <name val="Tahoma"/>
      <family val="2"/>
    </font>
    <font>
      <sz val="8"/>
      <name val="Tahoma"/>
      <family val="2"/>
    </font>
    <font>
      <sz val="12"/>
      <color indexed="8"/>
      <name val="Tahoma"/>
      <family val="2"/>
    </font>
    <font>
      <sz val="8"/>
      <color indexed="8"/>
      <name val="Tahoma"/>
      <family val="2"/>
    </font>
  </fonts>
  <fills count="5">
    <fill>
      <patternFill patternType="none"/>
    </fill>
    <fill>
      <patternFill patternType="gray125"/>
    </fill>
    <fill>
      <patternFill patternType="solid">
        <fgColor theme="6" tint="-0.249977111117893"/>
        <bgColor indexed="64"/>
      </patternFill>
    </fill>
    <fill>
      <patternFill patternType="solid">
        <fgColor rgb="FF7030A0"/>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12" fillId="0" borderId="0"/>
    <xf numFmtId="0" fontId="12" fillId="0" borderId="0"/>
    <xf numFmtId="44" fontId="15"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5">
    <xf numFmtId="0" fontId="0" fillId="0" borderId="0" xfId="0"/>
    <xf numFmtId="0" fontId="2" fillId="2" borderId="0" xfId="1" applyFont="1" applyFill="1"/>
    <xf numFmtId="0" fontId="1" fillId="0" borderId="0" xfId="1"/>
    <xf numFmtId="0" fontId="3" fillId="0" borderId="0" xfId="1" applyFont="1"/>
    <xf numFmtId="0" fontId="5" fillId="0" borderId="0" xfId="2" applyFont="1" applyAlignment="1">
      <alignment horizontal="left" indent="1"/>
    </xf>
    <xf numFmtId="0" fontId="6" fillId="0" borderId="0" xfId="1" applyFont="1" applyAlignment="1">
      <alignment horizontal="left" wrapText="1" indent="4"/>
    </xf>
    <xf numFmtId="0" fontId="8" fillId="0" borderId="0" xfId="1" applyFont="1" applyAlignment="1">
      <alignment horizontal="left" wrapText="1" indent="4"/>
    </xf>
    <xf numFmtId="0" fontId="5" fillId="0" borderId="0" xfId="1" applyFont="1" applyAlignment="1">
      <alignment horizontal="left" indent="1"/>
    </xf>
    <xf numFmtId="0" fontId="11" fillId="0" borderId="0" xfId="1" applyFont="1" applyFill="1" applyAlignment="1">
      <alignment horizontal="left" wrapText="1" indent="4"/>
    </xf>
    <xf numFmtId="0" fontId="5" fillId="0" borderId="0" xfId="1" applyFont="1" applyAlignment="1">
      <alignment horizontal="left" indent="2"/>
    </xf>
    <xf numFmtId="0" fontId="8" fillId="0" borderId="0" xfId="3" applyFont="1" applyAlignment="1">
      <alignment horizontal="left" wrapText="1" indent="4"/>
    </xf>
    <xf numFmtId="0" fontId="11" fillId="0" borderId="0" xfId="1" applyFont="1" applyAlignment="1">
      <alignment horizontal="left" wrapText="1" indent="3"/>
    </xf>
    <xf numFmtId="0" fontId="1" fillId="4" borderId="0" xfId="1" applyFill="1"/>
    <xf numFmtId="0" fontId="14" fillId="4" borderId="0" xfId="1" applyFont="1" applyFill="1"/>
    <xf numFmtId="0" fontId="14" fillId="4" borderId="0" xfId="4" applyFont="1" applyFill="1"/>
    <xf numFmtId="0" fontId="15" fillId="4" borderId="0" xfId="4" applyFont="1" applyFill="1"/>
    <xf numFmtId="0" fontId="17" fillId="4" borderId="2" xfId="4" applyFont="1" applyFill="1" applyBorder="1"/>
    <xf numFmtId="0" fontId="17" fillId="4" borderId="2" xfId="4" applyFont="1" applyFill="1" applyBorder="1" applyAlignment="1">
      <alignment wrapText="1"/>
    </xf>
    <xf numFmtId="0" fontId="15" fillId="4" borderId="2" xfId="4" applyFont="1" applyFill="1" applyBorder="1"/>
    <xf numFmtId="164" fontId="15" fillId="4" borderId="2" xfId="5" applyNumberFormat="1" applyFont="1" applyFill="1" applyBorder="1"/>
    <xf numFmtId="44" fontId="15" fillId="4" borderId="2" xfId="5" applyFont="1" applyFill="1" applyBorder="1"/>
    <xf numFmtId="165" fontId="15" fillId="4" borderId="2" xfId="4" applyNumberFormat="1" applyFont="1" applyFill="1" applyBorder="1"/>
    <xf numFmtId="166" fontId="15" fillId="4" borderId="2" xfId="4" applyNumberFormat="1" applyFont="1" applyFill="1" applyBorder="1"/>
    <xf numFmtId="164" fontId="15" fillId="4" borderId="2" xfId="4" applyNumberFormat="1" applyFont="1" applyFill="1" applyBorder="1"/>
    <xf numFmtId="164" fontId="15" fillId="4" borderId="0" xfId="4" applyNumberFormat="1" applyFont="1" applyFill="1" applyBorder="1"/>
    <xf numFmtId="0" fontId="17" fillId="4" borderId="0" xfId="4" applyFont="1" applyFill="1"/>
    <xf numFmtId="9" fontId="15" fillId="4" borderId="2" xfId="6" applyFont="1" applyFill="1" applyBorder="1"/>
    <xf numFmtId="164" fontId="15" fillId="0" borderId="2" xfId="5" applyNumberFormat="1" applyFont="1" applyFill="1" applyBorder="1"/>
    <xf numFmtId="0" fontId="15" fillId="4" borderId="0" xfId="4" applyFont="1" applyFill="1" applyBorder="1"/>
    <xf numFmtId="9" fontId="15" fillId="4" borderId="2" xfId="7" applyFont="1" applyFill="1" applyBorder="1"/>
    <xf numFmtId="165" fontId="15" fillId="4" borderId="0" xfId="4" applyNumberFormat="1" applyFont="1" applyFill="1"/>
    <xf numFmtId="167" fontId="18" fillId="4" borderId="2" xfId="8" applyNumberFormat="1" applyFont="1" applyFill="1" applyBorder="1"/>
    <xf numFmtId="168" fontId="18" fillId="0" borderId="2" xfId="4" applyNumberFormat="1" applyFont="1" applyFill="1" applyBorder="1"/>
    <xf numFmtId="0" fontId="1" fillId="4" borderId="2" xfId="1" applyFill="1" applyBorder="1"/>
    <xf numFmtId="0" fontId="20" fillId="4" borderId="2" xfId="1" applyFont="1" applyFill="1" applyBorder="1" applyAlignment="1">
      <alignment wrapText="1"/>
    </xf>
    <xf numFmtId="0" fontId="20" fillId="4" borderId="2" xfId="1" applyFont="1" applyFill="1" applyBorder="1"/>
    <xf numFmtId="167" fontId="20" fillId="4" borderId="2" xfId="1" applyNumberFormat="1" applyFont="1" applyFill="1" applyBorder="1"/>
    <xf numFmtId="44" fontId="20" fillId="4" borderId="2" xfId="1" applyNumberFormat="1" applyFont="1" applyFill="1" applyBorder="1"/>
    <xf numFmtId="44" fontId="15" fillId="4" borderId="2" xfId="9" applyFont="1" applyFill="1" applyBorder="1"/>
    <xf numFmtId="0" fontId="2" fillId="3" borderId="0" xfId="4" applyFont="1" applyFill="1" applyAlignment="1">
      <alignment horizontal="left" vertical="center"/>
    </xf>
    <xf numFmtId="0" fontId="16" fillId="4" borderId="1" xfId="4" applyFont="1" applyFill="1" applyBorder="1" applyAlignment="1">
      <alignment horizontal="center"/>
    </xf>
    <xf numFmtId="0" fontId="16" fillId="4" borderId="0" xfId="4" applyFont="1" applyFill="1" applyAlignment="1">
      <alignment horizontal="center"/>
    </xf>
    <xf numFmtId="0" fontId="19" fillId="4" borderId="0" xfId="1" applyFont="1" applyFill="1" applyAlignment="1">
      <alignment horizontal="left"/>
    </xf>
    <xf numFmtId="44" fontId="20" fillId="4" borderId="3" xfId="9" applyNumberFormat="1" applyFont="1" applyFill="1" applyBorder="1" applyAlignment="1">
      <alignment horizontal="center"/>
    </xf>
    <xf numFmtId="44" fontId="20" fillId="4" borderId="4" xfId="9" applyNumberFormat="1" applyFont="1" applyFill="1" applyBorder="1" applyAlignment="1">
      <alignment horizontal="center"/>
    </xf>
  </cellXfs>
  <cellStyles count="10">
    <cellStyle name="Comma 2 2 2 2" xfId="8" xr:uid="{49B036B9-9960-4B3B-951E-FECA3E4B40DC}"/>
    <cellStyle name="Currency 2" xfId="9" xr:uid="{F5A6DB2A-E82B-4CDD-BCB5-BBB884950AB5}"/>
    <cellStyle name="Currency 2 2" xfId="5" xr:uid="{79D27303-F9B0-47CE-B592-8A08132E983A}"/>
    <cellStyle name="Normal" xfId="0" builtinId="0"/>
    <cellStyle name="Normal 2" xfId="1" xr:uid="{E52A17A2-B9B6-4773-8B03-4999D6C0CB75}"/>
    <cellStyle name="Normal 2 2" xfId="4" xr:uid="{8AD01F63-36D9-4374-AB86-AC89B4D86F70}"/>
    <cellStyle name="Normal 3 2" xfId="2" xr:uid="{BF75575E-CDCE-4823-8751-2944463DA834}"/>
    <cellStyle name="Normal 4" xfId="3" xr:uid="{FFA0F2DA-45C5-4DCB-BCDE-26DA2FD5F2EA}"/>
    <cellStyle name="Percent 2" xfId="6" xr:uid="{FEFED2C8-8515-4825-ADA9-8D4B69744B7C}"/>
    <cellStyle name="Percent 3" xfId="7" xr:uid="{1D2C05B1-1A4C-47ED-984C-30A717DDC3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BA56-A692-4715-B442-2B1CC2D82ADF}">
  <dimension ref="A1:A21"/>
  <sheetViews>
    <sheetView tabSelected="1" workbookViewId="0">
      <selection activeCell="A22" sqref="A22"/>
    </sheetView>
  </sheetViews>
  <sheetFormatPr baseColWidth="10" defaultColWidth="8.83203125" defaultRowHeight="15"/>
  <cols>
    <col min="1" max="1" width="122.33203125" customWidth="1"/>
  </cols>
  <sheetData>
    <row r="1" spans="1:1" ht="18">
      <c r="A1" s="1" t="s">
        <v>0</v>
      </c>
    </row>
    <row r="2" spans="1:1">
      <c r="A2" s="2"/>
    </row>
    <row r="3" spans="1:1">
      <c r="A3" s="3" t="s">
        <v>1</v>
      </c>
    </row>
    <row r="4" spans="1:1">
      <c r="A4" s="4" t="s">
        <v>2</v>
      </c>
    </row>
    <row r="5" spans="1:1" ht="43">
      <c r="A5" s="5" t="s">
        <v>3</v>
      </c>
    </row>
    <row r="6" spans="1:1" ht="29">
      <c r="A6" s="6" t="s">
        <v>4</v>
      </c>
    </row>
    <row r="7" spans="1:1" ht="29">
      <c r="A7" s="5" t="s">
        <v>5</v>
      </c>
    </row>
    <row r="8" spans="1:1">
      <c r="A8" s="5" t="s">
        <v>6</v>
      </c>
    </row>
    <row r="9" spans="1:1">
      <c r="A9" s="5" t="s">
        <v>7</v>
      </c>
    </row>
    <row r="10" spans="1:1" ht="29">
      <c r="A10" s="5" t="s">
        <v>8</v>
      </c>
    </row>
    <row r="11" spans="1:1">
      <c r="A11" s="7" t="s">
        <v>9</v>
      </c>
    </row>
    <row r="12" spans="1:1">
      <c r="A12" s="5" t="s">
        <v>10</v>
      </c>
    </row>
    <row r="13" spans="1:1">
      <c r="A13" s="5" t="s">
        <v>11</v>
      </c>
    </row>
    <row r="14" spans="1:1">
      <c r="A14" s="5" t="s">
        <v>12</v>
      </c>
    </row>
    <row r="15" spans="1:1" ht="29">
      <c r="A15" s="5" t="s">
        <v>13</v>
      </c>
    </row>
    <row r="16" spans="1:1">
      <c r="A16" s="7" t="s">
        <v>14</v>
      </c>
    </row>
    <row r="17" spans="1:1" ht="57">
      <c r="A17" s="8" t="s">
        <v>15</v>
      </c>
    </row>
    <row r="18" spans="1:1">
      <c r="A18" s="9" t="s">
        <v>16</v>
      </c>
    </row>
    <row r="19" spans="1:1" ht="57">
      <c r="A19" s="10" t="s">
        <v>17</v>
      </c>
    </row>
    <row r="20" spans="1:1">
      <c r="A20" s="9" t="s">
        <v>18</v>
      </c>
    </row>
    <row r="21" spans="1:1" ht="29">
      <c r="A21" s="11"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BAE77-F4FF-4133-A0E6-4DA0A702D4BE}">
  <dimension ref="A1:H45"/>
  <sheetViews>
    <sheetView workbookViewId="0">
      <selection activeCell="D45" sqref="D45:E45"/>
    </sheetView>
  </sheetViews>
  <sheetFormatPr baseColWidth="10" defaultColWidth="8.83203125" defaultRowHeight="15"/>
  <cols>
    <col min="3" max="3" width="32.33203125" bestFit="1" customWidth="1"/>
    <col min="4" max="4" width="11.5" bestFit="1" customWidth="1"/>
    <col min="5" max="5" width="10.6640625" bestFit="1" customWidth="1"/>
    <col min="6" max="7" width="11.5" bestFit="1" customWidth="1"/>
    <col min="8" max="8" width="9.83203125" bestFit="1" customWidth="1"/>
  </cols>
  <sheetData>
    <row r="1" spans="1:8" ht="18">
      <c r="A1" s="39" t="s">
        <v>20</v>
      </c>
      <c r="B1" s="39"/>
      <c r="C1" s="39"/>
      <c r="D1" s="39"/>
      <c r="E1" s="39"/>
      <c r="F1" s="39"/>
      <c r="G1" s="39"/>
      <c r="H1" s="12"/>
    </row>
    <row r="2" spans="1:8" ht="16">
      <c r="A2" s="13" t="s">
        <v>21</v>
      </c>
      <c r="B2" s="12"/>
      <c r="C2" s="12"/>
      <c r="D2" s="12"/>
      <c r="E2" s="12"/>
      <c r="F2" s="12"/>
      <c r="G2" s="12"/>
      <c r="H2" s="12"/>
    </row>
    <row r="3" spans="1:8">
      <c r="A3" s="12"/>
      <c r="B3" s="12"/>
      <c r="C3" s="12"/>
      <c r="D3" s="12"/>
      <c r="E3" s="12"/>
      <c r="F3" s="12"/>
      <c r="G3" s="12"/>
      <c r="H3" s="12"/>
    </row>
    <row r="4" spans="1:8" ht="16">
      <c r="A4" s="12"/>
      <c r="B4" s="12"/>
      <c r="C4" s="14" t="s">
        <v>22</v>
      </c>
      <c r="D4" s="15"/>
      <c r="E4" s="15"/>
      <c r="F4" s="15"/>
      <c r="G4" s="15"/>
      <c r="H4" s="15"/>
    </row>
    <row r="5" spans="1:8">
      <c r="A5" s="12"/>
      <c r="B5" s="12"/>
      <c r="C5" s="40" t="s">
        <v>23</v>
      </c>
      <c r="D5" s="40"/>
      <c r="E5" s="40"/>
      <c r="F5" s="40"/>
      <c r="G5" s="40"/>
      <c r="H5" s="15"/>
    </row>
    <row r="6" spans="1:8" ht="25">
      <c r="A6" s="12"/>
      <c r="B6" s="12"/>
      <c r="C6" s="16" t="s">
        <v>24</v>
      </c>
      <c r="D6" s="16" t="s">
        <v>25</v>
      </c>
      <c r="E6" s="17" t="s">
        <v>26</v>
      </c>
      <c r="F6" s="17" t="s">
        <v>27</v>
      </c>
      <c r="G6" s="17" t="s">
        <v>28</v>
      </c>
      <c r="H6" s="15"/>
    </row>
    <row r="7" spans="1:8">
      <c r="A7" s="12"/>
      <c r="B7" s="12"/>
      <c r="C7" s="18" t="s">
        <v>29</v>
      </c>
      <c r="D7" s="19">
        <f>F22</f>
        <v>196665.9868505139</v>
      </c>
      <c r="E7" s="20">
        <f>D7/$D$37</f>
        <v>2.4665096395565873E-2</v>
      </c>
      <c r="F7" s="21">
        <f>F33</f>
        <v>13848235.464078937</v>
      </c>
      <c r="G7" s="22">
        <f>F7/$D$37</f>
        <v>1.7367927626937711</v>
      </c>
      <c r="H7" s="15"/>
    </row>
    <row r="8" spans="1:8">
      <c r="A8" s="12"/>
      <c r="B8" s="12"/>
      <c r="C8" s="18" t="s">
        <v>30</v>
      </c>
      <c r="D8" s="19">
        <f>D22</f>
        <v>149348.14521763829</v>
      </c>
      <c r="E8" s="20">
        <f t="shared" ref="E8:E9" si="0">D8/$D$37</f>
        <v>1.8730673551049751E-2</v>
      </c>
      <c r="F8" s="21">
        <f>D33</f>
        <v>10516349.645500001</v>
      </c>
      <c r="G8" s="22">
        <f>F8/$D$37</f>
        <v>1.3189203780971683</v>
      </c>
      <c r="H8" s="15"/>
    </row>
    <row r="9" spans="1:8">
      <c r="A9" s="12"/>
      <c r="B9" s="12"/>
      <c r="C9" s="18" t="s">
        <v>31</v>
      </c>
      <c r="D9" s="19">
        <f>E22</f>
        <v>0</v>
      </c>
      <c r="E9" s="20">
        <f t="shared" si="0"/>
        <v>0</v>
      </c>
      <c r="F9" s="21">
        <f>E33</f>
        <v>0</v>
      </c>
      <c r="G9" s="22">
        <f>F9/$D$37</f>
        <v>0</v>
      </c>
      <c r="H9" s="15"/>
    </row>
    <row r="10" spans="1:8">
      <c r="A10" s="12"/>
      <c r="B10" s="12"/>
      <c r="C10" s="18" t="s">
        <v>32</v>
      </c>
      <c r="D10" s="23">
        <f>G22</f>
        <v>346014.13206815213</v>
      </c>
      <c r="E10" s="20">
        <f>SUM(E7:E9)</f>
        <v>4.339576994661562E-2</v>
      </c>
      <c r="F10" s="21">
        <f>G33</f>
        <v>24364585.109578934</v>
      </c>
      <c r="G10" s="22">
        <f>SUM(G7:G8)</f>
        <v>3.0557131407909397</v>
      </c>
      <c r="H10" s="24"/>
    </row>
    <row r="11" spans="1:8">
      <c r="A11" s="12"/>
      <c r="B11" s="12"/>
      <c r="C11" s="15"/>
      <c r="D11" s="15"/>
      <c r="E11" s="15"/>
      <c r="F11" s="15"/>
      <c r="G11" s="15"/>
      <c r="H11" s="15"/>
    </row>
    <row r="12" spans="1:8">
      <c r="A12" s="12"/>
      <c r="B12" s="12"/>
      <c r="C12" s="15"/>
      <c r="D12" s="15"/>
      <c r="E12" s="15"/>
      <c r="F12" s="15"/>
      <c r="G12" s="15"/>
      <c r="H12" s="15"/>
    </row>
    <row r="13" spans="1:8">
      <c r="A13" s="12"/>
      <c r="B13" s="12"/>
      <c r="C13" s="41" t="s">
        <v>33</v>
      </c>
      <c r="D13" s="41"/>
      <c r="E13" s="41"/>
      <c r="F13" s="41"/>
      <c r="G13" s="41"/>
      <c r="H13" s="41"/>
    </row>
    <row r="14" spans="1:8">
      <c r="A14" s="12"/>
      <c r="B14" s="12"/>
      <c r="C14" s="25" t="s">
        <v>34</v>
      </c>
      <c r="D14" s="25" t="s">
        <v>30</v>
      </c>
      <c r="E14" s="25" t="s">
        <v>31</v>
      </c>
      <c r="F14" s="25" t="s">
        <v>29</v>
      </c>
      <c r="G14" s="25" t="s">
        <v>35</v>
      </c>
      <c r="H14" s="25" t="s">
        <v>36</v>
      </c>
    </row>
    <row r="15" spans="1:8">
      <c r="A15" s="12"/>
      <c r="B15" s="12"/>
      <c r="C15" s="18" t="s">
        <v>37</v>
      </c>
      <c r="D15" s="19">
        <v>299.90769012284312</v>
      </c>
      <c r="E15" s="19"/>
      <c r="F15" s="19">
        <v>2528.287376784303</v>
      </c>
      <c r="G15" s="19">
        <f t="shared" ref="G15:G21" si="1">SUM(D15:F15)</f>
        <v>2828.1950669071462</v>
      </c>
      <c r="H15" s="26">
        <f>G15/$G$22</f>
        <v>8.1736403366036367E-3</v>
      </c>
    </row>
    <row r="16" spans="1:8">
      <c r="A16" s="12"/>
      <c r="B16" s="12"/>
      <c r="C16" s="18" t="s">
        <v>38</v>
      </c>
      <c r="D16" s="19"/>
      <c r="E16" s="19"/>
      <c r="F16" s="19">
        <v>4632.4083296064391</v>
      </c>
      <c r="G16" s="19">
        <f t="shared" si="1"/>
        <v>4632.4083296064391</v>
      </c>
      <c r="H16" s="26">
        <f>F16/$G$22</f>
        <v>1.3387916562592953E-2</v>
      </c>
    </row>
    <row r="17" spans="1:8">
      <c r="A17" s="12"/>
      <c r="B17" s="12"/>
      <c r="C17" s="18" t="s">
        <v>39</v>
      </c>
      <c r="D17" s="27">
        <v>108401.1218561386</v>
      </c>
      <c r="E17" s="27"/>
      <c r="F17" s="19">
        <v>8464.7858039121274</v>
      </c>
      <c r="G17" s="19">
        <f t="shared" si="1"/>
        <v>116865.90766005073</v>
      </c>
      <c r="H17" s="26">
        <f t="shared" ref="H17:H22" si="2">G17/$G$22</f>
        <v>0.33774894384091925</v>
      </c>
    </row>
    <row r="18" spans="1:8">
      <c r="A18" s="12"/>
      <c r="B18" s="12"/>
      <c r="C18" s="18" t="s">
        <v>40</v>
      </c>
      <c r="D18" s="19">
        <v>836.95235390186747</v>
      </c>
      <c r="E18" s="19"/>
      <c r="F18" s="19">
        <v>4189.493502175701</v>
      </c>
      <c r="G18" s="19">
        <f t="shared" si="1"/>
        <v>5026.4458560775684</v>
      </c>
      <c r="H18" s="26">
        <f t="shared" si="2"/>
        <v>1.4526706831406361E-2</v>
      </c>
    </row>
    <row r="19" spans="1:8">
      <c r="A19" s="12"/>
      <c r="B19" s="12"/>
      <c r="C19" s="18" t="s">
        <v>41</v>
      </c>
      <c r="D19" s="19">
        <v>37475.724774550872</v>
      </c>
      <c r="E19" s="19"/>
      <c r="F19" s="19">
        <v>1252.7558301004606</v>
      </c>
      <c r="G19" s="19">
        <f t="shared" si="1"/>
        <v>38728.480604651333</v>
      </c>
      <c r="H19" s="26">
        <f t="shared" si="2"/>
        <v>0.11192745328974955</v>
      </c>
    </row>
    <row r="20" spans="1:8">
      <c r="A20" s="12"/>
      <c r="B20" s="12"/>
      <c r="C20" s="18" t="s">
        <v>42</v>
      </c>
      <c r="D20" s="19">
        <v>2334.4385429240924</v>
      </c>
      <c r="E20" s="19"/>
      <c r="F20" s="19">
        <v>63027.902532269625</v>
      </c>
      <c r="G20" s="19">
        <f t="shared" si="1"/>
        <v>65362.341075193719</v>
      </c>
      <c r="H20" s="26">
        <f t="shared" si="2"/>
        <v>0.18890078472956626</v>
      </c>
    </row>
    <row r="21" spans="1:8">
      <c r="A21" s="12"/>
      <c r="B21" s="12"/>
      <c r="C21" s="18" t="s">
        <v>43</v>
      </c>
      <c r="D21" s="19">
        <v>0</v>
      </c>
      <c r="E21" s="19"/>
      <c r="F21" s="19">
        <v>112570.35347566522</v>
      </c>
      <c r="G21" s="19">
        <f t="shared" si="1"/>
        <v>112570.35347566522</v>
      </c>
      <c r="H21" s="26">
        <f t="shared" si="2"/>
        <v>0.32533455440916204</v>
      </c>
    </row>
    <row r="22" spans="1:8">
      <c r="A22" s="12"/>
      <c r="B22" s="12"/>
      <c r="C22" s="18" t="s">
        <v>32</v>
      </c>
      <c r="D22" s="23">
        <f t="shared" ref="D22:E22" si="3">SUM(D15:D21)</f>
        <v>149348.14521763829</v>
      </c>
      <c r="E22" s="23">
        <f t="shared" si="3"/>
        <v>0</v>
      </c>
      <c r="F22" s="23">
        <f>SUM(F15:F21)</f>
        <v>196665.9868505139</v>
      </c>
      <c r="G22" s="23">
        <f>SUM(G15:G21)</f>
        <v>346014.13206815213</v>
      </c>
      <c r="H22" s="26">
        <f t="shared" si="2"/>
        <v>1</v>
      </c>
    </row>
    <row r="23" spans="1:8">
      <c r="A23" s="12"/>
      <c r="B23" s="12"/>
      <c r="C23" s="28"/>
      <c r="D23" s="28"/>
      <c r="E23" s="28"/>
      <c r="F23" s="28"/>
      <c r="G23" s="28"/>
      <c r="H23" s="28"/>
    </row>
    <row r="24" spans="1:8">
      <c r="A24" s="12"/>
      <c r="B24" s="12"/>
      <c r="C24" s="41" t="s">
        <v>44</v>
      </c>
      <c r="D24" s="41"/>
      <c r="E24" s="41"/>
      <c r="F24" s="41"/>
      <c r="G24" s="41"/>
      <c r="H24" s="41"/>
    </row>
    <row r="25" spans="1:8">
      <c r="A25" s="12"/>
      <c r="B25" s="12"/>
      <c r="C25" s="25" t="s">
        <v>34</v>
      </c>
      <c r="D25" s="25" t="s">
        <v>30</v>
      </c>
      <c r="E25" s="25" t="s">
        <v>31</v>
      </c>
      <c r="F25" s="25" t="s">
        <v>29</v>
      </c>
      <c r="G25" s="25" t="s">
        <v>35</v>
      </c>
      <c r="H25" s="25" t="s">
        <v>36</v>
      </c>
    </row>
    <row r="26" spans="1:8">
      <c r="A26" s="12"/>
      <c r="B26" s="12"/>
      <c r="C26" s="18" t="s">
        <v>37</v>
      </c>
      <c r="D26" s="21">
        <f>D15*$D$38</f>
        <v>21118</v>
      </c>
      <c r="E26" s="21">
        <f>E15*$D$38</f>
        <v>0</v>
      </c>
      <c r="F26" s="21">
        <f>F15*$D$38</f>
        <v>178029.3556362667</v>
      </c>
      <c r="G26" s="21">
        <f>G15*$D$38</f>
        <v>199147.3556362667</v>
      </c>
      <c r="H26" s="29">
        <f t="shared" ref="H26:H33" si="4">G26/$G$33</f>
        <v>8.1736403366036367E-3</v>
      </c>
    </row>
    <row r="27" spans="1:8">
      <c r="A27" s="12"/>
      <c r="B27" s="12"/>
      <c r="C27" s="18" t="s">
        <v>38</v>
      </c>
      <c r="D27" s="21">
        <f t="shared" ref="D27:F32" si="5">D16*$D$38</f>
        <v>0</v>
      </c>
      <c r="E27" s="21">
        <f t="shared" si="5"/>
        <v>0</v>
      </c>
      <c r="F27" s="21">
        <f t="shared" si="5"/>
        <v>326191.03252923745</v>
      </c>
      <c r="G27" s="21">
        <f>F16*$D$38</f>
        <v>326191.03252923745</v>
      </c>
      <c r="H27" s="29">
        <f t="shared" si="4"/>
        <v>1.3387916562592953E-2</v>
      </c>
    </row>
    <row r="28" spans="1:8">
      <c r="A28" s="12"/>
      <c r="B28" s="12"/>
      <c r="C28" s="18" t="s">
        <v>39</v>
      </c>
      <c r="D28" s="21">
        <f t="shared" si="5"/>
        <v>7633064.9955000002</v>
      </c>
      <c r="E28" s="21">
        <f t="shared" si="5"/>
        <v>0</v>
      </c>
      <c r="F28" s="21">
        <f t="shared" si="5"/>
        <v>596047.89238247252</v>
      </c>
      <c r="G28" s="21">
        <f>G17*$D$38</f>
        <v>8229112.8878824729</v>
      </c>
      <c r="H28" s="29">
        <f t="shared" si="4"/>
        <v>0.33774894384091925</v>
      </c>
    </row>
    <row r="29" spans="1:8">
      <c r="A29" s="12"/>
      <c r="B29" s="12"/>
      <c r="C29" s="18" t="s">
        <v>40</v>
      </c>
      <c r="D29" s="21">
        <f t="shared" si="5"/>
        <v>58934</v>
      </c>
      <c r="E29" s="21">
        <f t="shared" si="5"/>
        <v>0</v>
      </c>
      <c r="F29" s="21">
        <f t="shared" si="5"/>
        <v>295003.18495570199</v>
      </c>
      <c r="G29" s="21">
        <f>G18*$D$38</f>
        <v>353937.18495570199</v>
      </c>
      <c r="H29" s="29">
        <f t="shared" si="4"/>
        <v>1.4526706831406361E-2</v>
      </c>
    </row>
    <row r="30" spans="1:8">
      <c r="A30" s="12"/>
      <c r="B30" s="12"/>
      <c r="C30" s="18" t="s">
        <v>41</v>
      </c>
      <c r="D30" s="21">
        <f t="shared" si="5"/>
        <v>2638853.1599999997</v>
      </c>
      <c r="E30" s="21">
        <f t="shared" si="5"/>
        <v>0</v>
      </c>
      <c r="F30" s="21">
        <f t="shared" si="5"/>
        <v>88212.801776523935</v>
      </c>
      <c r="G30" s="21">
        <f>G19*$D$38</f>
        <v>2727065.9617765239</v>
      </c>
      <c r="H30" s="29">
        <f t="shared" si="4"/>
        <v>0.11192745328974957</v>
      </c>
    </row>
    <row r="31" spans="1:8">
      <c r="A31" s="12"/>
      <c r="B31" s="12"/>
      <c r="C31" s="18" t="s">
        <v>42</v>
      </c>
      <c r="D31" s="21">
        <f t="shared" si="5"/>
        <v>164379.49</v>
      </c>
      <c r="E31" s="21">
        <f t="shared" si="5"/>
        <v>0</v>
      </c>
      <c r="F31" s="21">
        <f t="shared" si="5"/>
        <v>4438109.7568097664</v>
      </c>
      <c r="G31" s="21">
        <f>G20*$D$38</f>
        <v>4602489.2468097657</v>
      </c>
      <c r="H31" s="29">
        <f t="shared" si="4"/>
        <v>0.18890078472956626</v>
      </c>
    </row>
    <row r="32" spans="1:8">
      <c r="A32" s="12"/>
      <c r="B32" s="12"/>
      <c r="C32" s="18" t="s">
        <v>43</v>
      </c>
      <c r="D32" s="21">
        <f t="shared" si="5"/>
        <v>0</v>
      </c>
      <c r="E32" s="21">
        <f t="shared" si="5"/>
        <v>0</v>
      </c>
      <c r="F32" s="21">
        <f t="shared" si="5"/>
        <v>7926641.439988967</v>
      </c>
      <c r="G32" s="21">
        <f>G21*$D$38</f>
        <v>7926641.439988967</v>
      </c>
      <c r="H32" s="29">
        <f t="shared" si="4"/>
        <v>0.32533455440916204</v>
      </c>
    </row>
    <row r="33" spans="1:8">
      <c r="A33" s="12"/>
      <c r="B33" s="12"/>
      <c r="C33" s="18" t="s">
        <v>35</v>
      </c>
      <c r="D33" s="21">
        <f>SUM(D26:D32)</f>
        <v>10516349.645500001</v>
      </c>
      <c r="E33" s="21">
        <f>SUM(E26:E32)</f>
        <v>0</v>
      </c>
      <c r="F33" s="21">
        <f>SUM(F26:F32)</f>
        <v>13848235.464078937</v>
      </c>
      <c r="G33" s="21">
        <f>SUM(G26:G32)</f>
        <v>24364585.109578934</v>
      </c>
      <c r="H33" s="29">
        <f t="shared" si="4"/>
        <v>1</v>
      </c>
    </row>
    <row r="34" spans="1:8">
      <c r="A34" s="12"/>
      <c r="B34" s="12"/>
      <c r="C34" s="15"/>
      <c r="D34" s="30"/>
      <c r="E34" s="30"/>
      <c r="F34" s="30"/>
      <c r="G34" s="15"/>
      <c r="H34" s="15"/>
    </row>
    <row r="35" spans="1:8">
      <c r="A35" s="12"/>
      <c r="B35" s="12"/>
      <c r="C35" s="15"/>
      <c r="D35" s="15"/>
      <c r="E35" s="15"/>
      <c r="F35" s="15"/>
      <c r="G35" s="15"/>
      <c r="H35" s="15"/>
    </row>
    <row r="36" spans="1:8" ht="16">
      <c r="A36" s="12"/>
      <c r="B36" s="12"/>
      <c r="C36" s="14" t="s">
        <v>45</v>
      </c>
      <c r="D36" s="15"/>
      <c r="E36" s="15"/>
      <c r="F36" s="15"/>
      <c r="G36" s="15"/>
      <c r="H36" s="15"/>
    </row>
    <row r="37" spans="1:8">
      <c r="A37" s="12"/>
      <c r="B37" s="12"/>
      <c r="C37" s="18" t="s">
        <v>46</v>
      </c>
      <c r="D37" s="31">
        <v>7973453</v>
      </c>
      <c r="E37" s="15"/>
      <c r="F37" s="15"/>
      <c r="G37" s="15"/>
      <c r="H37" s="15"/>
    </row>
    <row r="38" spans="1:8">
      <c r="A38" s="12"/>
      <c r="B38" s="12"/>
      <c r="C38" s="18" t="s">
        <v>47</v>
      </c>
      <c r="D38" s="32">
        <v>70.415000000000006</v>
      </c>
      <c r="E38" s="15"/>
      <c r="F38" s="15"/>
      <c r="G38" s="15"/>
      <c r="H38" s="15"/>
    </row>
    <row r="39" spans="1:8">
      <c r="A39" s="12"/>
      <c r="B39" s="12"/>
      <c r="C39" s="12"/>
      <c r="D39" s="12"/>
      <c r="E39" s="12"/>
      <c r="F39" s="12"/>
      <c r="G39" s="12"/>
      <c r="H39" s="12"/>
    </row>
    <row r="40" spans="1:8">
      <c r="A40" s="12"/>
      <c r="B40" s="12"/>
      <c r="C40" s="12"/>
      <c r="D40" s="12"/>
      <c r="E40" s="12"/>
      <c r="F40" s="12"/>
      <c r="G40" s="12"/>
      <c r="H40" s="12"/>
    </row>
    <row r="41" spans="1:8" ht="16">
      <c r="A41" s="12"/>
      <c r="B41" s="12"/>
      <c r="C41" s="42" t="s">
        <v>48</v>
      </c>
      <c r="D41" s="42"/>
      <c r="E41" s="42"/>
      <c r="F41" s="12"/>
      <c r="G41" s="12"/>
      <c r="H41" s="12"/>
    </row>
    <row r="42" spans="1:8" ht="25">
      <c r="A42" s="12"/>
      <c r="B42" s="12"/>
      <c r="C42" s="33"/>
      <c r="D42" s="34" t="s">
        <v>49</v>
      </c>
      <c r="E42" s="34" t="s">
        <v>23</v>
      </c>
      <c r="F42" s="12"/>
      <c r="G42" s="12"/>
      <c r="H42" s="12"/>
    </row>
    <row r="43" spans="1:8">
      <c r="A43" s="12"/>
      <c r="B43" s="12"/>
      <c r="C43" s="35" t="s">
        <v>50</v>
      </c>
      <c r="D43" s="36">
        <f>D37</f>
        <v>7973453</v>
      </c>
      <c r="E43" s="37">
        <f>E10</f>
        <v>4.339576994661562E-2</v>
      </c>
      <c r="F43" s="12"/>
      <c r="G43" s="12"/>
      <c r="H43" s="12"/>
    </row>
    <row r="44" spans="1:8">
      <c r="A44" s="12"/>
      <c r="B44" s="12"/>
      <c r="C44" s="35" t="s">
        <v>51</v>
      </c>
      <c r="D44" s="36">
        <f>'Aug Costing Model'!D37</f>
        <v>8775992</v>
      </c>
      <c r="E44" s="37">
        <f>'Aug Costing Model'!E10</f>
        <v>3.9732589846088198E-2</v>
      </c>
      <c r="F44" s="12"/>
      <c r="G44" s="12"/>
      <c r="H44" s="12"/>
    </row>
    <row r="45" spans="1:8">
      <c r="A45" s="12"/>
      <c r="B45" s="12"/>
      <c r="C45" s="35" t="s">
        <v>52</v>
      </c>
      <c r="D45" s="43">
        <f>SUMPRODUCT(D43:D44,E43:E44)/(SUM(D43:D44))</f>
        <v>4.1476420424479944E-2</v>
      </c>
      <c r="E45" s="44"/>
      <c r="F45" s="12"/>
      <c r="G45" s="12"/>
      <c r="H45" s="12"/>
    </row>
  </sheetData>
  <mergeCells count="6">
    <mergeCell ref="D45:E45"/>
    <mergeCell ref="A1:G1"/>
    <mergeCell ref="C5:G5"/>
    <mergeCell ref="C13:H13"/>
    <mergeCell ref="C24:H24"/>
    <mergeCell ref="C41:E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36DD3-85A5-44D9-9F53-E3E2406F56C4}">
  <dimension ref="A1:H38"/>
  <sheetViews>
    <sheetView workbookViewId="0">
      <selection activeCell="F22" sqref="F22"/>
    </sheetView>
  </sheetViews>
  <sheetFormatPr baseColWidth="10" defaultColWidth="8.83203125" defaultRowHeight="15"/>
  <cols>
    <col min="3" max="3" width="32.33203125" bestFit="1" customWidth="1"/>
    <col min="4" max="7" width="11.5" bestFit="1" customWidth="1"/>
    <col min="8" max="8" width="9.83203125" bestFit="1" customWidth="1"/>
  </cols>
  <sheetData>
    <row r="1" spans="1:8" ht="18">
      <c r="A1" s="39" t="s">
        <v>20</v>
      </c>
      <c r="B1" s="39"/>
      <c r="C1" s="39"/>
      <c r="D1" s="39"/>
      <c r="E1" s="39"/>
      <c r="F1" s="39"/>
      <c r="G1" s="39"/>
      <c r="H1" s="12"/>
    </row>
    <row r="2" spans="1:8" ht="16">
      <c r="A2" s="13" t="s">
        <v>53</v>
      </c>
      <c r="B2" s="12"/>
      <c r="C2" s="12"/>
      <c r="D2" s="12"/>
      <c r="E2" s="12"/>
      <c r="F2" s="12"/>
      <c r="G2" s="12"/>
      <c r="H2" s="12"/>
    </row>
    <row r="3" spans="1:8">
      <c r="A3" s="12"/>
      <c r="B3" s="12"/>
      <c r="C3" s="12"/>
      <c r="D3" s="12"/>
      <c r="E3" s="12"/>
      <c r="F3" s="12"/>
      <c r="G3" s="12"/>
      <c r="H3" s="12"/>
    </row>
    <row r="4" spans="1:8" ht="16">
      <c r="A4" s="12"/>
      <c r="B4" s="12"/>
      <c r="C4" s="14" t="s">
        <v>22</v>
      </c>
      <c r="D4" s="15"/>
      <c r="E4" s="15"/>
      <c r="F4" s="15"/>
      <c r="G4" s="15"/>
      <c r="H4" s="15"/>
    </row>
    <row r="5" spans="1:8">
      <c r="A5" s="12"/>
      <c r="B5" s="12"/>
      <c r="C5" s="40" t="s">
        <v>23</v>
      </c>
      <c r="D5" s="40"/>
      <c r="E5" s="40"/>
      <c r="F5" s="40"/>
      <c r="G5" s="40"/>
      <c r="H5" s="15"/>
    </row>
    <row r="6" spans="1:8" ht="25">
      <c r="A6" s="12"/>
      <c r="B6" s="12"/>
      <c r="C6" s="16" t="s">
        <v>24</v>
      </c>
      <c r="D6" s="16" t="s">
        <v>25</v>
      </c>
      <c r="E6" s="17" t="s">
        <v>26</v>
      </c>
      <c r="F6" s="17" t="s">
        <v>27</v>
      </c>
      <c r="G6" s="17" t="s">
        <v>28</v>
      </c>
      <c r="H6" s="15"/>
    </row>
    <row r="7" spans="1:8">
      <c r="A7" s="12"/>
      <c r="B7" s="12"/>
      <c r="C7" s="18" t="s">
        <v>29</v>
      </c>
      <c r="D7" s="19">
        <f>F22</f>
        <v>175806.11188822606</v>
      </c>
      <c r="E7" s="20">
        <f>D7/$D$37</f>
        <v>2.003261988937844E-2</v>
      </c>
      <c r="F7" s="21">
        <f>F33</f>
        <v>12379387.368609438</v>
      </c>
      <c r="G7" s="22">
        <f>F7/$D$37</f>
        <v>1.4105969295105827</v>
      </c>
      <c r="H7" s="15"/>
    </row>
    <row r="8" spans="1:8">
      <c r="A8" s="12"/>
      <c r="B8" s="12"/>
      <c r="C8" s="18" t="s">
        <v>30</v>
      </c>
      <c r="D8" s="19">
        <f>D22</f>
        <v>49333.558545764383</v>
      </c>
      <c r="E8" s="20">
        <f>D8/$D$37</f>
        <v>5.6214224609325517E-3</v>
      </c>
      <c r="F8" s="21">
        <f>D33</f>
        <v>3473822.5249999999</v>
      </c>
      <c r="G8" s="22">
        <f>F8/$D$37</f>
        <v>0.39583246258656568</v>
      </c>
      <c r="H8" s="15"/>
    </row>
    <row r="9" spans="1:8">
      <c r="A9" s="12"/>
      <c r="B9" s="12"/>
      <c r="C9" s="18" t="s">
        <v>31</v>
      </c>
      <c r="D9" s="19">
        <f>E22</f>
        <v>123553.22019456081</v>
      </c>
      <c r="E9" s="20">
        <f>D9/$D$37</f>
        <v>1.4078547495777208E-2</v>
      </c>
      <c r="F9" s="21">
        <f>E33</f>
        <v>8700000</v>
      </c>
      <c r="G9" s="22">
        <f>F9/$D$37</f>
        <v>0.99134092191515211</v>
      </c>
      <c r="H9" s="15"/>
    </row>
    <row r="10" spans="1:8">
      <c r="A10" s="12"/>
      <c r="B10" s="12"/>
      <c r="C10" s="18" t="s">
        <v>32</v>
      </c>
      <c r="D10" s="23">
        <f>G22</f>
        <v>348692.89062855125</v>
      </c>
      <c r="E10" s="38">
        <f>SUM(E7:E9)</f>
        <v>3.9732589846088198E-2</v>
      </c>
      <c r="F10" s="21">
        <f>G33</f>
        <v>24553209.893609438</v>
      </c>
      <c r="G10" s="22">
        <f>SUM(G7:G8)</f>
        <v>1.8064293920971484</v>
      </c>
      <c r="H10" s="24"/>
    </row>
    <row r="11" spans="1:8">
      <c r="A11" s="12"/>
      <c r="B11" s="12"/>
      <c r="C11" s="15"/>
      <c r="D11" s="15"/>
      <c r="E11" s="15"/>
      <c r="F11" s="15"/>
      <c r="G11" s="15"/>
      <c r="H11" s="15"/>
    </row>
    <row r="12" spans="1:8">
      <c r="A12" s="12"/>
      <c r="B12" s="12"/>
      <c r="C12" s="15"/>
      <c r="D12" s="15"/>
      <c r="E12" s="15"/>
      <c r="F12" s="15"/>
      <c r="G12" s="15"/>
      <c r="H12" s="15"/>
    </row>
    <row r="13" spans="1:8">
      <c r="A13" s="12"/>
      <c r="B13" s="12"/>
      <c r="C13" s="41" t="s">
        <v>33</v>
      </c>
      <c r="D13" s="41"/>
      <c r="E13" s="41"/>
      <c r="F13" s="41"/>
      <c r="G13" s="41"/>
      <c r="H13" s="41"/>
    </row>
    <row r="14" spans="1:8">
      <c r="A14" s="12"/>
      <c r="B14" s="12"/>
      <c r="C14" s="25" t="s">
        <v>34</v>
      </c>
      <c r="D14" s="25" t="s">
        <v>30</v>
      </c>
      <c r="E14" s="25" t="s">
        <v>31</v>
      </c>
      <c r="F14" s="25" t="s">
        <v>29</v>
      </c>
      <c r="G14" s="25" t="s">
        <v>35</v>
      </c>
      <c r="H14" s="25" t="s">
        <v>36</v>
      </c>
    </row>
    <row r="15" spans="1:8">
      <c r="A15" s="12"/>
      <c r="B15" s="12"/>
      <c r="C15" s="18" t="s">
        <v>37</v>
      </c>
      <c r="D15" s="19">
        <v>439.42341830575867</v>
      </c>
      <c r="E15" s="19"/>
      <c r="F15" s="27">
        <v>2322.318075616955</v>
      </c>
      <c r="G15" s="19">
        <f t="shared" ref="G15:G21" si="0">SUM(D15:F15)</f>
        <v>2761.7414939227137</v>
      </c>
      <c r="H15" s="26">
        <f t="shared" ref="H15:H22" si="1">G15/$G$22</f>
        <v>7.9202690050388432E-3</v>
      </c>
    </row>
    <row r="16" spans="1:8">
      <c r="A16" s="12"/>
      <c r="B16" s="12"/>
      <c r="C16" s="18" t="s">
        <v>38</v>
      </c>
      <c r="D16" s="19"/>
      <c r="E16" s="19"/>
      <c r="F16" s="27">
        <v>4632.4083296064391</v>
      </c>
      <c r="G16" s="19">
        <f t="shared" si="0"/>
        <v>4632.4083296064391</v>
      </c>
      <c r="H16" s="26">
        <f t="shared" si="1"/>
        <v>1.3285066756755762E-2</v>
      </c>
    </row>
    <row r="17" spans="1:8">
      <c r="A17" s="12"/>
      <c r="B17" s="12"/>
      <c r="C17" s="18" t="s">
        <v>39</v>
      </c>
      <c r="D17" s="27">
        <v>7455.7977703614279</v>
      </c>
      <c r="E17" s="27">
        <v>123553.22019456081</v>
      </c>
      <c r="F17" s="27">
        <v>11894.514539800199</v>
      </c>
      <c r="G17" s="19">
        <f t="shared" si="0"/>
        <v>142903.53250472245</v>
      </c>
      <c r="H17" s="26">
        <f t="shared" si="1"/>
        <v>0.40982634388422884</v>
      </c>
    </row>
    <row r="18" spans="1:8">
      <c r="A18" s="12"/>
      <c r="B18" s="12"/>
      <c r="C18" s="18" t="s">
        <v>40</v>
      </c>
      <c r="D18" s="19">
        <v>7697.3514166015757</v>
      </c>
      <c r="E18" s="19"/>
      <c r="F18" s="27">
        <v>15483.500764844901</v>
      </c>
      <c r="G18" s="19">
        <f t="shared" si="0"/>
        <v>23180.852181446477</v>
      </c>
      <c r="H18" s="26">
        <f t="shared" si="1"/>
        <v>6.6479279631026719E-2</v>
      </c>
    </row>
    <row r="19" spans="1:8">
      <c r="A19" s="12"/>
      <c r="B19" s="12"/>
      <c r="C19" s="18" t="s">
        <v>41</v>
      </c>
      <c r="D19" s="19">
        <v>33254.058439252993</v>
      </c>
      <c r="E19" s="19"/>
      <c r="F19" s="27">
        <v>2789.1371919616586</v>
      </c>
      <c r="G19" s="19">
        <f t="shared" si="0"/>
        <v>36043.19563121465</v>
      </c>
      <c r="H19" s="26">
        <f t="shared" si="1"/>
        <v>0.10336659163381121</v>
      </c>
    </row>
    <row r="20" spans="1:8">
      <c r="A20" s="12"/>
      <c r="B20" s="12"/>
      <c r="C20" s="18" t="s">
        <v>42</v>
      </c>
      <c r="D20" s="19">
        <v>486.9275012426329</v>
      </c>
      <c r="E20" s="19"/>
      <c r="F20" s="27">
        <v>42866.943805230949</v>
      </c>
      <c r="G20" s="19">
        <f t="shared" si="0"/>
        <v>43353.871306473578</v>
      </c>
      <c r="H20" s="26">
        <f t="shared" si="1"/>
        <v>0.12433253579768778</v>
      </c>
    </row>
    <row r="21" spans="1:8">
      <c r="A21" s="12"/>
      <c r="B21" s="12"/>
      <c r="C21" s="18" t="s">
        <v>43</v>
      </c>
      <c r="D21" s="19">
        <v>0</v>
      </c>
      <c r="E21" s="19"/>
      <c r="F21" s="27">
        <v>95817.289181164946</v>
      </c>
      <c r="G21" s="19">
        <f t="shared" si="0"/>
        <v>95817.289181164946</v>
      </c>
      <c r="H21" s="26">
        <f t="shared" si="1"/>
        <v>0.2747899132914508</v>
      </c>
    </row>
    <row r="22" spans="1:8">
      <c r="A22" s="12"/>
      <c r="B22" s="12"/>
      <c r="C22" s="18" t="s">
        <v>32</v>
      </c>
      <c r="D22" s="23">
        <f>SUM(D15:D21)</f>
        <v>49333.558545764383</v>
      </c>
      <c r="E22" s="23">
        <f>SUM(E15:E21)</f>
        <v>123553.22019456081</v>
      </c>
      <c r="F22" s="23">
        <f>SUM(F15:F21)</f>
        <v>175806.11188822606</v>
      </c>
      <c r="G22" s="23">
        <f>SUM(G15:G21)</f>
        <v>348692.89062855125</v>
      </c>
      <c r="H22" s="26">
        <f t="shared" si="1"/>
        <v>1</v>
      </c>
    </row>
    <row r="23" spans="1:8">
      <c r="A23" s="12"/>
      <c r="B23" s="12"/>
      <c r="C23" s="28"/>
      <c r="D23" s="28"/>
      <c r="E23" s="28"/>
      <c r="F23" s="28"/>
      <c r="G23" s="28"/>
      <c r="H23" s="28"/>
    </row>
    <row r="24" spans="1:8">
      <c r="A24" s="12"/>
      <c r="B24" s="12"/>
      <c r="C24" s="41" t="s">
        <v>44</v>
      </c>
      <c r="D24" s="41"/>
      <c r="E24" s="41"/>
      <c r="F24" s="41"/>
      <c r="G24" s="41"/>
      <c r="H24" s="41"/>
    </row>
    <row r="25" spans="1:8">
      <c r="A25" s="12"/>
      <c r="B25" s="12"/>
      <c r="C25" s="25" t="s">
        <v>34</v>
      </c>
      <c r="D25" s="25" t="s">
        <v>30</v>
      </c>
      <c r="E25" s="25" t="s">
        <v>31</v>
      </c>
      <c r="F25" s="25" t="s">
        <v>29</v>
      </c>
      <c r="G25" s="25" t="s">
        <v>35</v>
      </c>
      <c r="H25" s="25" t="s">
        <v>36</v>
      </c>
    </row>
    <row r="26" spans="1:8">
      <c r="A26" s="12"/>
      <c r="B26" s="12"/>
      <c r="C26" s="18" t="s">
        <v>37</v>
      </c>
      <c r="D26" s="21">
        <f>D15*$D$38</f>
        <v>30942</v>
      </c>
      <c r="E26" s="21">
        <f>E15*$D$38</f>
        <v>0</v>
      </c>
      <c r="F26" s="21">
        <f>F15*$D$38</f>
        <v>163526.0272945679</v>
      </c>
      <c r="G26" s="21">
        <f>G15*$D$38</f>
        <v>194468.0272945679</v>
      </c>
      <c r="H26" s="29">
        <f t="shared" ref="H26:H33" si="2">G26/$G$33</f>
        <v>7.9202690050388432E-3</v>
      </c>
    </row>
    <row r="27" spans="1:8">
      <c r="A27" s="12"/>
      <c r="B27" s="12"/>
      <c r="C27" s="18" t="s">
        <v>38</v>
      </c>
      <c r="D27" s="21">
        <f t="shared" ref="D27:G32" si="3">D16*$D$38</f>
        <v>0</v>
      </c>
      <c r="E27" s="21">
        <f t="shared" si="3"/>
        <v>0</v>
      </c>
      <c r="F27" s="21">
        <f t="shared" si="3"/>
        <v>326191.03252923745</v>
      </c>
      <c r="G27" s="21">
        <f t="shared" si="3"/>
        <v>326191.03252923745</v>
      </c>
      <c r="H27" s="29">
        <f t="shared" si="2"/>
        <v>1.3285066756755762E-2</v>
      </c>
    </row>
    <row r="28" spans="1:8">
      <c r="A28" s="12"/>
      <c r="B28" s="12"/>
      <c r="C28" s="18" t="s">
        <v>39</v>
      </c>
      <c r="D28" s="21">
        <f t="shared" si="3"/>
        <v>525000</v>
      </c>
      <c r="E28" s="21">
        <f t="shared" si="3"/>
        <v>8700000</v>
      </c>
      <c r="F28" s="21">
        <f t="shared" si="3"/>
        <v>837552.24132003111</v>
      </c>
      <c r="G28" s="21">
        <f t="shared" si="3"/>
        <v>10062552.241320033</v>
      </c>
      <c r="H28" s="29">
        <f t="shared" si="2"/>
        <v>0.40982634388422889</v>
      </c>
    </row>
    <row r="29" spans="1:8">
      <c r="A29" s="12"/>
      <c r="B29" s="12"/>
      <c r="C29" s="18" t="s">
        <v>40</v>
      </c>
      <c r="D29" s="21">
        <f t="shared" si="3"/>
        <v>542009</v>
      </c>
      <c r="E29" s="21">
        <f t="shared" si="3"/>
        <v>0</v>
      </c>
      <c r="F29" s="21">
        <f t="shared" si="3"/>
        <v>1090270.7063565538</v>
      </c>
      <c r="G29" s="21">
        <f t="shared" si="3"/>
        <v>1632279.7063565538</v>
      </c>
      <c r="H29" s="29">
        <f t="shared" si="2"/>
        <v>6.6479279631026733E-2</v>
      </c>
    </row>
    <row r="30" spans="1:8">
      <c r="A30" s="12"/>
      <c r="B30" s="12"/>
      <c r="C30" s="18" t="s">
        <v>41</v>
      </c>
      <c r="D30" s="21">
        <f t="shared" si="3"/>
        <v>2341584.5249999999</v>
      </c>
      <c r="E30" s="21">
        <f t="shared" si="3"/>
        <v>0</v>
      </c>
      <c r="F30" s="21">
        <f t="shared" si="3"/>
        <v>196397.09537198022</v>
      </c>
      <c r="G30" s="21">
        <f t="shared" si="3"/>
        <v>2537981.6203719797</v>
      </c>
      <c r="H30" s="29">
        <f t="shared" si="2"/>
        <v>0.10336659163381119</v>
      </c>
    </row>
    <row r="31" spans="1:8">
      <c r="A31" s="12"/>
      <c r="B31" s="12"/>
      <c r="C31" s="18" t="s">
        <v>42</v>
      </c>
      <c r="D31" s="21">
        <f t="shared" si="3"/>
        <v>34287</v>
      </c>
      <c r="E31" s="21">
        <f t="shared" si="3"/>
        <v>0</v>
      </c>
      <c r="F31" s="21">
        <f t="shared" si="3"/>
        <v>3018475.8480453375</v>
      </c>
      <c r="G31" s="21">
        <f t="shared" si="3"/>
        <v>3052762.8480453375</v>
      </c>
      <c r="H31" s="29">
        <f t="shared" si="2"/>
        <v>0.12433253579768778</v>
      </c>
    </row>
    <row r="32" spans="1:8">
      <c r="A32" s="12"/>
      <c r="B32" s="12"/>
      <c r="C32" s="18" t="s">
        <v>43</v>
      </c>
      <c r="D32" s="21">
        <f t="shared" si="3"/>
        <v>0</v>
      </c>
      <c r="E32" s="21">
        <f t="shared" si="3"/>
        <v>0</v>
      </c>
      <c r="F32" s="21">
        <f t="shared" si="3"/>
        <v>6746974.41769173</v>
      </c>
      <c r="G32" s="21">
        <f t="shared" si="3"/>
        <v>6746974.41769173</v>
      </c>
      <c r="H32" s="29">
        <f t="shared" si="2"/>
        <v>0.2747899132914508</v>
      </c>
    </row>
    <row r="33" spans="1:8">
      <c r="A33" s="12"/>
      <c r="B33" s="12"/>
      <c r="C33" s="18" t="s">
        <v>35</v>
      </c>
      <c r="D33" s="21">
        <f>SUM(D26:D32)</f>
        <v>3473822.5249999999</v>
      </c>
      <c r="E33" s="21">
        <f>SUM(E26:E32)</f>
        <v>8700000</v>
      </c>
      <c r="F33" s="21">
        <f>SUM(F26:F32)</f>
        <v>12379387.368609438</v>
      </c>
      <c r="G33" s="21">
        <f>SUM(G26:G32)</f>
        <v>24553209.893609438</v>
      </c>
      <c r="H33" s="29">
        <f t="shared" si="2"/>
        <v>1</v>
      </c>
    </row>
    <row r="34" spans="1:8">
      <c r="A34" s="12"/>
      <c r="B34" s="12"/>
      <c r="C34" s="15"/>
      <c r="D34" s="30"/>
      <c r="E34" s="30"/>
      <c r="F34" s="30"/>
      <c r="G34" s="15"/>
      <c r="H34" s="15"/>
    </row>
    <row r="35" spans="1:8">
      <c r="A35" s="12"/>
      <c r="B35" s="12"/>
      <c r="C35" s="15"/>
      <c r="D35" s="15"/>
      <c r="E35" s="15"/>
      <c r="F35" s="15"/>
      <c r="G35" s="15"/>
      <c r="H35" s="15"/>
    </row>
    <row r="36" spans="1:8" ht="16">
      <c r="A36" s="12"/>
      <c r="B36" s="12"/>
      <c r="C36" s="14" t="s">
        <v>45</v>
      </c>
      <c r="D36" s="15"/>
      <c r="E36" s="15"/>
      <c r="F36" s="15"/>
      <c r="G36" s="15"/>
      <c r="H36" s="15"/>
    </row>
    <row r="37" spans="1:8">
      <c r="A37" s="12"/>
      <c r="B37" s="12"/>
      <c r="C37" s="18" t="s">
        <v>46</v>
      </c>
      <c r="D37" s="31">
        <v>8775992</v>
      </c>
      <c r="E37" s="15"/>
      <c r="F37" s="15"/>
      <c r="G37" s="15"/>
      <c r="H37" s="15"/>
    </row>
    <row r="38" spans="1:8">
      <c r="A38" s="12"/>
      <c r="B38" s="12"/>
      <c r="C38" s="18" t="s">
        <v>47</v>
      </c>
      <c r="D38" s="32">
        <v>70.415000000000006</v>
      </c>
      <c r="E38" s="15"/>
      <c r="F38" s="15"/>
      <c r="G38" s="15"/>
      <c r="H38" s="15"/>
    </row>
  </sheetData>
  <mergeCells count="4">
    <mergeCell ref="A1:G1"/>
    <mergeCell ref="C5:G5"/>
    <mergeCell ref="C13:H13"/>
    <mergeCell ref="C24: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2020-06-29T20:31:04Z</dcterms:created>
  <dcterms:modified xsi:type="dcterms:W3CDTF">2020-11-06T01:28:33Z</dcterms:modified>
  <cp:category/>
</cp:coreProperties>
</file>