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hidePivotFieldList="1"/>
  <bookViews>
    <workbookView xWindow="0" yWindow="0" windowWidth="22425" windowHeight="11880"/>
  </bookViews>
  <sheets>
    <sheet name="Introduction" sheetId="10" r:id="rId1"/>
    <sheet name="Costing Model"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LLL4">'[1]Costs ratios'!$AD$2:$AD$68</definedName>
    <definedName name="ACCOUNT" localSheetId="1">'[2]Costs ratios'!$AD$2:$AD$68</definedName>
    <definedName name="ACCOUNT">'[3]Costs ratios'!$AD$2:$AD$71</definedName>
    <definedName name="Air_DLT" localSheetId="0">'[4]Price List'!$D$29</definedName>
    <definedName name="Air_DLT">'[4]Price List'!$D$29</definedName>
    <definedName name="Air_SAE" localSheetId="0">'[4]Price List'!$D$33</definedName>
    <definedName name="Air_SAE">'[4]Price List'!$D$33</definedName>
    <definedName name="Air_TTS" localSheetId="0">'[4]Price List'!$D$30</definedName>
    <definedName name="Air_TTS">'[4]Price List'!$D$30</definedName>
    <definedName name="Barazaperzone" localSheetId="0">[4]Assumptions!$E$22</definedName>
    <definedName name="Barazaperzone">[4]Assumptions!$E$22</definedName>
    <definedName name="BoxFile" localSheetId="0">'[4]Price List'!$D$18</definedName>
    <definedName name="BoxFile">'[4]Price List'!$D$18</definedName>
    <definedName name="ChartofAccounts" localSheetId="0">[5]ProjectClasses!$A$38:$A$101</definedName>
    <definedName name="ChartofAccounts">[5]ProjectClasses!$A$38:$A$101</definedName>
    <definedName name="chatofAccountsNew" localSheetId="0">'[6]ChartofAccounts New'!$G$6:$G$121</definedName>
    <definedName name="chatofAccountsNew">'[6]ChartofAccounts New'!$G$6:$G$121</definedName>
    <definedName name="d" localSheetId="1">#REF!</definedName>
    <definedName name="d" localSheetId="0">#REF!</definedName>
    <definedName name="d">#REF!</definedName>
    <definedName name="DD_oversight_transp" localSheetId="0">'[4]Price List'!$D$41</definedName>
    <definedName name="DD_oversight_transp">'[4]Price List'!$D$41</definedName>
    <definedName name="Dist_Vars_byName" localSheetId="0">'[4]District Level Variables'!$B$1:$BD$97</definedName>
    <definedName name="Dist_Vars_byName">'[4]District Level Variables'!$B$1:$BD$97</definedName>
    <definedName name="District_Vars" localSheetId="0">'[4]District Level Variables'!$A$1:$BD$105</definedName>
    <definedName name="District_Vars">'[4]District Level Variables'!$A$1:$BD$105</definedName>
    <definedName name="DistrictHall" localSheetId="0">'[4]Price List'!$D$20</definedName>
    <definedName name="DistrictHall">'[4]Price List'!$D$20</definedName>
    <definedName name="DistrictLT" localSheetId="0">[4]Assumptions!$E$3</definedName>
    <definedName name="DistrictLT">[4]Assumptions!$E$3</definedName>
    <definedName name="DistTrainDays" localSheetId="0">[4]Assumptions!$E$8</definedName>
    <definedName name="DistTrainDays">[4]Assumptions!$E$8</definedName>
    <definedName name="Div_dist_transport" localSheetId="0">'[4]Price List'!$D$40</definedName>
    <definedName name="Div_dist_transport">'[4]Price List'!$D$40</definedName>
    <definedName name="DivisionLT" localSheetId="0">[4]Assumptions!$E$4</definedName>
    <definedName name="DivisionLT">[4]Assumptions!$E$4</definedName>
    <definedName name="DivTTSTrainers" localSheetId="0">[4]Assumptions!$E$7</definedName>
    <definedName name="DivTTSTrainers">[4]Assumptions!$E$7</definedName>
    <definedName name="DLMGuide" localSheetId="0">'[4]Price List'!$D$3</definedName>
    <definedName name="DLMGuide">'[4]Price List'!$D$3</definedName>
    <definedName name="DOL">'[7]YEAR 1 FINANCIAL INPUTS'!$AK$1</definedName>
    <definedName name="DrugDistGuide" localSheetId="0">'[4]Price List'!$D$6</definedName>
    <definedName name="DrugDistGuide">'[4]Price List'!$D$6</definedName>
    <definedName name="DSForm" localSheetId="0">'[4]Price List'!$D$7</definedName>
    <definedName name="DSForm">'[4]Price List'!$D$7</definedName>
    <definedName name="e">#REF!</definedName>
    <definedName name="Envel_school" localSheetId="0">[4]Assumptions!$E$18</definedName>
    <definedName name="Envel_school">[4]Assumptions!$E$18</definedName>
    <definedName name="Envel_zone" localSheetId="0">[4]Assumptions!$E$19</definedName>
    <definedName name="Envel_zone">[4]Assumptions!$E$19</definedName>
    <definedName name="EnvelopeA4" localSheetId="0">'[4]Price List'!$D$17</definedName>
    <definedName name="EnvelopeA4">'[4]Price List'!$D$17</definedName>
    <definedName name="er" localSheetId="0">'[8]Project Classes'!$G$1:$G$64</definedName>
    <definedName name="er">'[8]Project Classes'!$G$1:$G$64</definedName>
    <definedName name="ERProjectClasses" localSheetId="0">'[9]Project Classes'!$A$2:$A$22</definedName>
    <definedName name="ERProjectClasses">'[9]Project Classes'!$A$2:$A$22</definedName>
    <definedName name="ExchRateGokDollars" localSheetId="0">'[10]Price List'!$D$62</definedName>
    <definedName name="ExchRateGokDollars">'[10]Price List'!$D$62</definedName>
    <definedName name="extrapillshipment" localSheetId="0">'[4]Price List'!$D$49</definedName>
    <definedName name="extrapillshipment">'[4]Price List'!$D$49</definedName>
    <definedName name="fee_coordination" localSheetId="0">'[4]Price List'!$D$35</definedName>
    <definedName name="fee_coordination">'[4]Price List'!$D$35</definedName>
    <definedName name="fee_DD_oversight" localSheetId="0">'[4]Price List'!$D$37</definedName>
    <definedName name="fee_DD_oversight">'[4]Price List'!$D$37</definedName>
    <definedName name="fee_secretarial" localSheetId="0">'[4]Price List'!$D$36</definedName>
    <definedName name="fee_secretarial">'[4]Price List'!$D$36</definedName>
    <definedName name="fee_training" localSheetId="0">'[4]Price List'!$D$34</definedName>
    <definedName name="fee_training">'[4]Price List'!$D$34</definedName>
    <definedName name="FlipChart" localSheetId="0">'[4]Price List'!$D$11</definedName>
    <definedName name="FlipChart">'[4]Price List'!$D$11</definedName>
    <definedName name="FormAperzone" localSheetId="0">[4]Assumptions!$E$14</definedName>
    <definedName name="FormAperzone">[4]Assumptions!$E$14</definedName>
    <definedName name="FormDperdist" localSheetId="0">[4]Assumptions!$E$15</definedName>
    <definedName name="FormDperdist">[4]Assumptions!$E$15</definedName>
    <definedName name="FormDSperdist" localSheetId="0">[4]Assumptions!$E$17</definedName>
    <definedName name="FormDSperdist">[4]Assumptions!$E$17</definedName>
    <definedName name="FormEperschool" localSheetId="0">[4]Assumptions!$E$11</definedName>
    <definedName name="FormEperschool">[4]Assumptions!$E$11</definedName>
    <definedName name="FormNperschool" localSheetId="0">[4]Assumptions!$E$12</definedName>
    <definedName name="FormNperschool">[4]Assumptions!$E$12</definedName>
    <definedName name="forms_AEO_DEO" localSheetId="0">'[4]Price List'!$D$53</definedName>
    <definedName name="forms_AEO_DEO">'[4]Price List'!$D$53</definedName>
    <definedName name="forms_sch_AEO" localSheetId="0">'[4]Price List'!$D$52</definedName>
    <definedName name="forms_sch_AEO">'[4]Price List'!$D$52</definedName>
    <definedName name="FormSperschool" localSheetId="0">[4]Assumptions!$E$13</definedName>
    <definedName name="FormSperschool">[4]Assumptions!$E$13</definedName>
    <definedName name="FormZperdist" localSheetId="0">[4]Assumptions!$E$16</definedName>
    <definedName name="FormZperdist">[4]Assumptions!$E$16</definedName>
    <definedName name="g">#REF!</definedName>
    <definedName name="GokPerDiem" localSheetId="0">'[4]GoK Per Diem'!$B$1:$G$22</definedName>
    <definedName name="GokPerDiem">'[4]GoK Per Diem'!$B$1:$G$22</definedName>
    <definedName name="GroupLunch" localSheetId="0">'[4]Price List'!$D$26</definedName>
    <definedName name="GroupLunch">'[4]Price List'!$D$26</definedName>
    <definedName name="INDIA">'[3]Costs ratios'!$W$2:$W$47</definedName>
    <definedName name="inflation" localSheetId="0">'[11]Budget assumptions'!$D$5</definedName>
    <definedName name="inflation">'[11]Budget assumptions'!$D$5</definedName>
    <definedName name="JobGroups" localSheetId="0">[4]JobGroups!$A$1:$C$10</definedName>
    <definedName name="JobGroups">[4]JobGroups!$A$1:$C$10</definedName>
    <definedName name="KKKK">[12]ProjectClasses!$A$2:$A$28</definedName>
    <definedName name="LCDprojector" localSheetId="0">'[4]Price List'!$D$23</definedName>
    <definedName name="LCDprojector">'[4]Price List'!$D$23</definedName>
    <definedName name="LL" localSheetId="0">'[13]DATA '!#REF!</definedName>
    <definedName name="LL">'[13]DATA '!#REF!</definedName>
    <definedName name="lo" localSheetId="0">[14]ProjectClasses!$A$2:$A$55</definedName>
    <definedName name="lo">[14]ProjectClasses!$A$2:$A$55</definedName>
    <definedName name="LocalHall" localSheetId="0">'[4]Price List'!$D$21</definedName>
    <definedName name="LocalHall">'[4]Price List'!$D$21</definedName>
    <definedName name="lok" localSheetId="0">'[15]Project Classes'!$G$1:$G$64</definedName>
    <definedName name="lok">'[15]Project Classes'!$G$1:$G$64</definedName>
    <definedName name="lokesha" localSheetId="1">'[16]DATA '!$H$3:$H$129</definedName>
    <definedName name="lokesha">'[13]DATA '!$H$3:$H$129</definedName>
    <definedName name="LOKESHKP" localSheetId="0">'[17]DATA '!$B$3:$B$48</definedName>
    <definedName name="LOKESHKP">'[17]DATA '!$B$3:$B$48</definedName>
    <definedName name="LOKI">[18]DATA!$AK$3:$AK$6</definedName>
    <definedName name="Loudspkr" localSheetId="0">'[4]Price List'!$D$57</definedName>
    <definedName name="Loudspkr">'[4]Price List'!$D$57</definedName>
    <definedName name="man">[19]ProjectClasses!$A$2:$A$53</definedName>
    <definedName name="MANJU" localSheetId="0">'[13]DATA '!#REF!</definedName>
    <definedName name="MANJU">'[13]DATA '!#REF!</definedName>
    <definedName name="MANU">[20]Sheet1!$A$2:$A$78</definedName>
    <definedName name="Mtperteam" localSheetId="0">[4]Assumptions!$E$2</definedName>
    <definedName name="Mtperteam">[4]Assumptions!$E$2</definedName>
    <definedName name="Mttrans_in_dist" localSheetId="0">'[4]Price List'!$D$44</definedName>
    <definedName name="Mttrans_in_dist">'[4]Price List'!$D$44</definedName>
    <definedName name="MTtrans_nbo_dist" localSheetId="0">'[4]Price List'!$D$43</definedName>
    <definedName name="MTtrans_nbo_dist">'[4]Price List'!$D$43</definedName>
    <definedName name="MTTravelDays" localSheetId="0">[4]Assumptions!$E$9</definedName>
    <definedName name="MTTravelDays">[4]Assumptions!$E$9</definedName>
    <definedName name="NANANINA" localSheetId="0">'[21]Costs ratios'!$IL$15:$IL$114</definedName>
    <definedName name="NANANINA">'[21]Costs ratios'!$IL$15:$IL$114</definedName>
    <definedName name="PAPU">'[13]DATA '!$B$3:$B$64</definedName>
    <definedName name="PensPaperSet" localSheetId="0">'[4]Price List'!$D$9</definedName>
    <definedName name="PensPaperSet">'[4]Price List'!$D$9</definedName>
    <definedName name="PRBanner" localSheetId="0">'[4]Price List'!$D$14</definedName>
    <definedName name="PRBanner">'[4]Price List'!$D$14</definedName>
    <definedName name="PRBaraza" localSheetId="0">'[4]Price List'!$D$58</definedName>
    <definedName name="PRBaraza">'[4]Price List'!$D$58</definedName>
    <definedName name="Prof1_4" localSheetId="1">#REF!</definedName>
    <definedName name="Prof1_4" localSheetId="0">#REF!</definedName>
    <definedName name="Prof1_4">#REF!</definedName>
    <definedName name="Prof5_14" localSheetId="1">#REF!</definedName>
    <definedName name="Prof5_14" localSheetId="0">#REF!</definedName>
    <definedName name="Prof5_14">#REF!</definedName>
    <definedName name="ProfCovRate" localSheetId="0">'[4]Price List'!$D$64</definedName>
    <definedName name="ProfCovRate">'[4]Price List'!$D$64</definedName>
    <definedName name="ProfDeWorm" localSheetId="1">#REF!</definedName>
    <definedName name="ProfDeWorm" localSheetId="0">#REF!</definedName>
    <definedName name="ProfDeWorm">#REF!</definedName>
    <definedName name="ProfDistrict" localSheetId="1">#REF!</definedName>
    <definedName name="ProfDistrict" localSheetId="0">#REF!</definedName>
    <definedName name="ProfDistrict">#REF!</definedName>
    <definedName name="ProfDiv" localSheetId="1">#REF!</definedName>
    <definedName name="ProfDiv" localSheetId="0">#REF!</definedName>
    <definedName name="ProfDiv">#REF!</definedName>
    <definedName name="ProfEMIS" localSheetId="1">#REF!</definedName>
    <definedName name="ProfEMIS" localSheetId="0">#REF!</definedName>
    <definedName name="ProfEMIS">#REF!</definedName>
    <definedName name="ProfTTSessions" localSheetId="1">#REF!</definedName>
    <definedName name="ProfTTSessions" localSheetId="0">#REF!</definedName>
    <definedName name="ProfTTSessions">#REF!</definedName>
    <definedName name="ProfZones" localSheetId="1">#REF!</definedName>
    <definedName name="ProfZones" localSheetId="0">#REF!</definedName>
    <definedName name="ProfZones">#REF!</definedName>
    <definedName name="Projectclass" localSheetId="0">[6]ProjectClasses!$A$2:$A$53</definedName>
    <definedName name="Projectclass">[6]ProjectClasses!$A$2:$A$53</definedName>
    <definedName name="ProjectClasses" localSheetId="0">[5]ProjectClasses!$A$2:$A$28</definedName>
    <definedName name="ProjectClasses">[5]ProjectClasses!$A$2:$A$28</definedName>
    <definedName name="PRPoster" localSheetId="0">'[4]Price List'!$D$13</definedName>
    <definedName name="PRPoster">'[4]Price List'!$D$13</definedName>
    <definedName name="RAJ" localSheetId="0">[22]ProjectClasses!$A$38:$A$101</definedName>
    <definedName name="RAJ">[22]ProjectClasses!$A$38:$A$101</definedName>
    <definedName name="raje">[23]ProjectClasses!$A$2:$A$55</definedName>
    <definedName name="RAJESH" localSheetId="0">'[21]Costs ratios'!$IL$15:$IL$91</definedName>
    <definedName name="RAJESH">'[21]Costs ratios'!$IL$15:$IL$91</definedName>
    <definedName name="RAMESH" localSheetId="0">'[24]Project Classes'!$G$1:$G$64</definedName>
    <definedName name="RAMESH">'[24]Project Classes'!$G$1:$G$64</definedName>
    <definedName name="Receipts" localSheetId="0">'[9]Project Classes'!$C$2:$C$3</definedName>
    <definedName name="Receipts">'[9]Project Classes'!$C$2:$C$3</definedName>
    <definedName name="Schoolgrowthrate" localSheetId="0">[4]Assumptions!$E$27</definedName>
    <definedName name="Schoolgrowthrate">[4]Assumptions!$E$27</definedName>
    <definedName name="sks" localSheetId="0">'[25]Project Classes'!$G$1:$G$64</definedName>
    <definedName name="sks">'[25]Project Classes'!$G$1:$G$64</definedName>
    <definedName name="Snack" localSheetId="0">'[4]Price List'!$D$24</definedName>
    <definedName name="Snack">'[4]Price List'!$D$24</definedName>
    <definedName name="SSForm" localSheetId="0">'[4]Price List'!$D$8</definedName>
    <definedName name="SSForm">'[4]Price List'!$D$8</definedName>
    <definedName name="Tea" localSheetId="0">'[4]Price List'!$D$25</definedName>
    <definedName name="Tea">'[4]Price List'!$D$25</definedName>
    <definedName name="TeacherHandout" localSheetId="0">'[4]Price List'!$D$5</definedName>
    <definedName name="TeacherHandout">'[4]Price List'!$D$5</definedName>
    <definedName name="Teacherlunchtransp" localSheetId="0">'[4]Price List'!$D$42</definedName>
    <definedName name="Teacherlunchtransp">'[4]Price List'!$D$42</definedName>
    <definedName name="Teacherperschool" localSheetId="0">[4]Assumptions!$E$5</definedName>
    <definedName name="Teacherperschool">[4]Assumptions!$E$5</definedName>
    <definedName name="TimeAllocation" localSheetId="0">'[9]Project Classes'!$E$2:$E$4</definedName>
    <definedName name="TimeAllocation">'[9]Project Classes'!$E$2:$E$4</definedName>
    <definedName name="ToT_Ayan_income" localSheetId="1">#REF!</definedName>
    <definedName name="ToT_Ayan_income" localSheetId="0">#REF!</definedName>
    <definedName name="ToT_Ayan_income">#REF!</definedName>
    <definedName name="ToT_Deepak_income" localSheetId="1">#REF!</definedName>
    <definedName name="ToT_Deepak_income" localSheetId="0">#REF!</definedName>
    <definedName name="ToT_Deepak_income">#REF!</definedName>
    <definedName name="TrainingForms" localSheetId="0">[4]Assumptions!$E$21</definedName>
    <definedName name="TrainingForms">[4]Assumptions!$E$21</definedName>
    <definedName name="TrainingPoster" localSheetId="0">'[4]Price List'!$D$10</definedName>
    <definedName name="TrainingPoster">'[4]Price List'!$D$10</definedName>
    <definedName name="TTKit" localSheetId="0">'[4]Price List'!$D$4</definedName>
    <definedName name="TTKit">'[4]Price List'!$D$4</definedName>
    <definedName name="v2DelhiY2" localSheetId="1">#REF!</definedName>
    <definedName name="v2DelhiY2" localSheetId="0">#REF!</definedName>
    <definedName name="v2DelhiY2">#REF!</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5" i="2" l="1"/>
  <c r="P195" i="2" s="1"/>
  <c r="O156" i="2"/>
  <c r="P156" i="2" s="1"/>
  <c r="O134" i="2"/>
  <c r="P134" i="2" s="1"/>
  <c r="O106" i="2"/>
  <c r="P106" i="2" s="1"/>
  <c r="O85" i="2"/>
  <c r="P85" i="2" s="1"/>
  <c r="O71" i="2"/>
  <c r="P71" i="2" s="1"/>
  <c r="O61" i="2"/>
  <c r="P61" i="2" s="1"/>
  <c r="E32" i="2" l="1"/>
  <c r="E31" i="2"/>
  <c r="E30" i="2"/>
  <c r="E29" i="2"/>
  <c r="E27" i="2"/>
  <c r="E26" i="2"/>
  <c r="D32" i="2"/>
  <c r="D27" i="2"/>
  <c r="E21" i="2"/>
  <c r="D21" i="2"/>
  <c r="E20" i="2"/>
  <c r="E19" i="2"/>
  <c r="E18" i="2"/>
  <c r="E16" i="2"/>
  <c r="D16" i="2"/>
  <c r="E15" i="2"/>
  <c r="O196" i="2"/>
  <c r="P196" i="2" s="1"/>
  <c r="O107" i="2"/>
  <c r="P107" i="2" s="1"/>
  <c r="O135" i="2"/>
  <c r="P135" i="2" s="1"/>
  <c r="O86" i="2"/>
  <c r="P86" i="2" s="1"/>
  <c r="O62" i="2"/>
  <c r="P62" i="2" s="1"/>
  <c r="O157" i="2" l="1"/>
  <c r="P157" i="2" s="1"/>
  <c r="O72" i="2"/>
  <c r="P72" i="2" s="1"/>
  <c r="O133" i="2"/>
  <c r="O194" i="2"/>
  <c r="O130" i="2" l="1"/>
  <c r="P130" i="2" s="1"/>
  <c r="O105" i="2"/>
  <c r="P133" i="2"/>
  <c r="P105" i="2" l="1"/>
  <c r="O131" i="2"/>
  <c r="P131" i="2" s="1"/>
  <c r="O147" i="2"/>
  <c r="P147" i="2" s="1"/>
  <c r="O171" i="2"/>
  <c r="P171" i="2" s="1"/>
  <c r="O169" i="2"/>
  <c r="P169" i="2" s="1"/>
  <c r="O188" i="2"/>
  <c r="P188" i="2" s="1"/>
  <c r="O113" i="2"/>
  <c r="P113" i="2" s="1"/>
  <c r="O116" i="2"/>
  <c r="P116" i="2" s="1"/>
  <c r="O132" i="2"/>
  <c r="P132" i="2" s="1"/>
  <c r="O115" i="2"/>
  <c r="P115" i="2" s="1"/>
  <c r="O126" i="2"/>
  <c r="P126" i="2" s="1"/>
  <c r="O110" i="2"/>
  <c r="P110" i="2" s="1"/>
  <c r="O148" i="2"/>
  <c r="P148" i="2" s="1"/>
  <c r="O143" i="2"/>
  <c r="P143" i="2" s="1"/>
  <c r="O150" i="2"/>
  <c r="P150" i="2" s="1"/>
  <c r="O159" i="2"/>
  <c r="P159" i="2" s="1"/>
  <c r="O163" i="2"/>
  <c r="P163" i="2" s="1"/>
  <c r="O162" i="2"/>
  <c r="P162" i="2" s="1"/>
  <c r="O181" i="2"/>
  <c r="P181" i="2" s="1"/>
  <c r="O165" i="2"/>
  <c r="P165" i="2" s="1"/>
  <c r="O175" i="2"/>
  <c r="P175" i="2" s="1"/>
  <c r="O174" i="2"/>
  <c r="P174" i="2" s="1"/>
  <c r="O184" i="2"/>
  <c r="P184" i="2" s="1"/>
  <c r="O168" i="2"/>
  <c r="P168" i="2" s="1"/>
  <c r="O125" i="2"/>
  <c r="P125" i="2" s="1"/>
  <c r="O152" i="2"/>
  <c r="P152" i="2" s="1"/>
  <c r="O138" i="2"/>
  <c r="P138" i="2" s="1"/>
  <c r="O185" i="2"/>
  <c r="P185" i="2" s="1"/>
  <c r="O178" i="2"/>
  <c r="P178" i="2" s="1"/>
  <c r="O128" i="2"/>
  <c r="P128" i="2" s="1"/>
  <c r="O112" i="2"/>
  <c r="P112" i="2" s="1"/>
  <c r="O127" i="2"/>
  <c r="P127" i="2" s="1"/>
  <c r="O111" i="2"/>
  <c r="P111" i="2" s="1"/>
  <c r="O122" i="2"/>
  <c r="P122" i="2" s="1"/>
  <c r="O137" i="2"/>
  <c r="O155" i="2"/>
  <c r="P155" i="2" s="1"/>
  <c r="O139" i="2"/>
  <c r="P139" i="2" s="1"/>
  <c r="O146" i="2"/>
  <c r="P146" i="2" s="1"/>
  <c r="O187" i="2"/>
  <c r="P187" i="2" s="1"/>
  <c r="O186" i="2"/>
  <c r="P186" i="2" s="1"/>
  <c r="O193" i="2"/>
  <c r="P193" i="2" s="1"/>
  <c r="O177" i="2"/>
  <c r="P177" i="2" s="1"/>
  <c r="O161" i="2"/>
  <c r="P161" i="2" s="1"/>
  <c r="O167" i="2"/>
  <c r="P167" i="2" s="1"/>
  <c r="O166" i="2"/>
  <c r="P166" i="2" s="1"/>
  <c r="O180" i="2"/>
  <c r="P180" i="2" s="1"/>
  <c r="O164" i="2"/>
  <c r="P164" i="2" s="1"/>
  <c r="O114" i="2"/>
  <c r="P114" i="2" s="1"/>
  <c r="O153" i="2"/>
  <c r="P153" i="2" s="1"/>
  <c r="O154" i="2"/>
  <c r="P154" i="2" s="1"/>
  <c r="O170" i="2"/>
  <c r="P170" i="2" s="1"/>
  <c r="O183" i="2"/>
  <c r="P183" i="2" s="1"/>
  <c r="O172" i="2"/>
  <c r="P172" i="2" s="1"/>
  <c r="O109" i="2"/>
  <c r="O124" i="2"/>
  <c r="P124" i="2" s="1"/>
  <c r="O129" i="2"/>
  <c r="P129" i="2" s="1"/>
  <c r="O123" i="2"/>
  <c r="P123" i="2" s="1"/>
  <c r="O141" i="2"/>
  <c r="P141" i="2" s="1"/>
  <c r="O140" i="2"/>
  <c r="P140" i="2" s="1"/>
  <c r="O151" i="2"/>
  <c r="P151" i="2" s="1"/>
  <c r="O149" i="2"/>
  <c r="P149" i="2" s="1"/>
  <c r="O142" i="2"/>
  <c r="P142" i="2" s="1"/>
  <c r="O179" i="2"/>
  <c r="P179" i="2" s="1"/>
  <c r="O182" i="2"/>
  <c r="P182" i="2" s="1"/>
  <c r="O189" i="2"/>
  <c r="P189" i="2" s="1"/>
  <c r="O173" i="2"/>
  <c r="P173" i="2" s="1"/>
  <c r="O191" i="2"/>
  <c r="P191" i="2" s="1"/>
  <c r="O190" i="2"/>
  <c r="P190" i="2" s="1"/>
  <c r="O192" i="2"/>
  <c r="P192" i="2" s="1"/>
  <c r="O176" i="2"/>
  <c r="P176" i="2" s="1"/>
  <c r="O160" i="2"/>
  <c r="P160" i="2" s="1"/>
  <c r="P194" i="2"/>
  <c r="O103" i="2"/>
  <c r="P103" i="2" s="1"/>
  <c r="O99" i="2"/>
  <c r="P99" i="2" s="1"/>
  <c r="O95" i="2"/>
  <c r="P95" i="2" s="1"/>
  <c r="O91" i="2"/>
  <c r="P91" i="2" s="1"/>
  <c r="O102" i="2"/>
  <c r="P102" i="2" s="1"/>
  <c r="O98" i="2"/>
  <c r="P98" i="2" s="1"/>
  <c r="O90" i="2"/>
  <c r="P90" i="2" s="1"/>
  <c r="O101" i="2"/>
  <c r="P101" i="2" s="1"/>
  <c r="O97" i="2"/>
  <c r="P97" i="2" s="1"/>
  <c r="O89" i="2"/>
  <c r="P89" i="2" s="1"/>
  <c r="O104" i="2"/>
  <c r="P104" i="2" s="1"/>
  <c r="O100" i="2"/>
  <c r="P100" i="2" s="1"/>
  <c r="O96" i="2"/>
  <c r="P96" i="2" s="1"/>
  <c r="O88" i="2"/>
  <c r="O78" i="2"/>
  <c r="P78" i="2" s="1"/>
  <c r="O77" i="2"/>
  <c r="O84" i="2"/>
  <c r="P84" i="2" s="1"/>
  <c r="O82" i="2"/>
  <c r="P82" i="2" s="1"/>
  <c r="O83" i="2"/>
  <c r="P83" i="2" s="1"/>
  <c r="O79" i="2"/>
  <c r="P79" i="2" s="1"/>
  <c r="O69" i="2"/>
  <c r="P69" i="2" s="1"/>
  <c r="O68" i="2"/>
  <c r="P68" i="2" s="1"/>
  <c r="O67" i="2"/>
  <c r="P67" i="2" s="1"/>
  <c r="O70" i="2"/>
  <c r="P70" i="2" s="1"/>
  <c r="O66" i="2"/>
  <c r="P66" i="2" s="1"/>
  <c r="O65" i="2"/>
  <c r="O48" i="2"/>
  <c r="P48" i="2" s="1"/>
  <c r="O59" i="2"/>
  <c r="P59" i="2" s="1"/>
  <c r="O55" i="2"/>
  <c r="P55" i="2" s="1"/>
  <c r="O47" i="2"/>
  <c r="P47" i="2" s="1"/>
  <c r="O56" i="2"/>
  <c r="P56" i="2" s="1"/>
  <c r="O58" i="2"/>
  <c r="P58" i="2" s="1"/>
  <c r="O54" i="2"/>
  <c r="P54" i="2" s="1"/>
  <c r="O50" i="2"/>
  <c r="P50" i="2" s="1"/>
  <c r="O46" i="2"/>
  <c r="P46" i="2" s="1"/>
  <c r="O60" i="2"/>
  <c r="O57" i="2"/>
  <c r="P57" i="2" s="1"/>
  <c r="O53" i="2"/>
  <c r="P53" i="2" s="1"/>
  <c r="O45" i="2"/>
  <c r="O44" i="2"/>
  <c r="P77" i="2" l="1"/>
  <c r="F28" i="2" s="1"/>
  <c r="F17" i="2"/>
  <c r="F32" i="2"/>
  <c r="F19" i="2"/>
  <c r="P65" i="2"/>
  <c r="F20" i="2"/>
  <c r="P44" i="2"/>
  <c r="F15" i="2"/>
  <c r="F21" i="2"/>
  <c r="F18" i="2"/>
  <c r="P137" i="2"/>
  <c r="F31" i="2" s="1"/>
  <c r="P88" i="2"/>
  <c r="P109" i="2"/>
  <c r="F30" i="2" s="1"/>
  <c r="P60" i="2"/>
  <c r="P45" i="2"/>
  <c r="F26" i="2" l="1"/>
  <c r="F29" i="2"/>
  <c r="O80" i="2"/>
  <c r="P80" i="2" s="1"/>
  <c r="O81" i="2" l="1"/>
  <c r="P81" i="2" l="1"/>
  <c r="O145" i="2" l="1"/>
  <c r="P145" i="2" s="1"/>
  <c r="O144" i="2"/>
  <c r="D20" i="2" s="1"/>
  <c r="O121" i="2"/>
  <c r="P121" i="2" s="1"/>
  <c r="O120" i="2"/>
  <c r="P120" i="2" s="1"/>
  <c r="O118" i="2"/>
  <c r="P118" i="2" s="1"/>
  <c r="O119" i="2"/>
  <c r="P119" i="2" s="1"/>
  <c r="O117" i="2"/>
  <c r="D19" i="2" s="1"/>
  <c r="O94" i="2"/>
  <c r="P94" i="2" s="1"/>
  <c r="O93" i="2"/>
  <c r="P93" i="2" s="1"/>
  <c r="P144" i="2" l="1"/>
  <c r="D31" i="2" s="1"/>
  <c r="P117" i="2"/>
  <c r="D30" i="2" s="1"/>
  <c r="O92" i="2"/>
  <c r="D18" i="2" s="1"/>
  <c r="O76" i="2"/>
  <c r="P76" i="2" s="1"/>
  <c r="O75" i="2"/>
  <c r="O74" i="2"/>
  <c r="E17" i="2" s="1"/>
  <c r="O52" i="2"/>
  <c r="P52" i="2" s="1"/>
  <c r="O51" i="2"/>
  <c r="P51" i="2" s="1"/>
  <c r="D17" i="2" l="1"/>
  <c r="O49" i="2"/>
  <c r="P49" i="2" s="1"/>
  <c r="P75" i="2"/>
  <c r="D28" i="2" s="1"/>
  <c r="P92" i="2"/>
  <c r="D29" i="2" s="1"/>
  <c r="P74" i="2"/>
  <c r="E28" i="2" s="1"/>
  <c r="O64" i="2" l="1"/>
  <c r="D26" i="2"/>
  <c r="D15" i="2"/>
  <c r="O198" i="2"/>
  <c r="F16" i="2" l="1"/>
  <c r="P64" i="2"/>
  <c r="F27" i="2" l="1"/>
  <c r="P198" i="2"/>
  <c r="G32" i="2" l="1"/>
  <c r="G31" i="2"/>
  <c r="G21" i="2"/>
  <c r="G20" i="2"/>
  <c r="G17" i="2" l="1"/>
  <c r="G18" i="2"/>
  <c r="G28" i="2"/>
  <c r="E22" i="2"/>
  <c r="D9" i="2" s="1"/>
  <c r="E9" i="2" s="1"/>
  <c r="G19" i="2"/>
  <c r="F22" i="2"/>
  <c r="D7" i="2" s="1"/>
  <c r="G27" i="2"/>
  <c r="G16" i="2"/>
  <c r="D33" i="2"/>
  <c r="F8" i="2" s="1"/>
  <c r="G8" i="2" s="1"/>
  <c r="G30" i="2"/>
  <c r="D22" i="2"/>
  <c r="D8" i="2" s="1"/>
  <c r="E8" i="2" s="1"/>
  <c r="E33" i="2"/>
  <c r="F9" i="2" s="1"/>
  <c r="G9" i="2" s="1"/>
  <c r="F33" i="2"/>
  <c r="F7" i="2" s="1"/>
  <c r="G7" i="2" s="1"/>
  <c r="G29" i="2"/>
  <c r="G15" i="2"/>
  <c r="G26" i="2"/>
  <c r="G10" i="2" l="1"/>
  <c r="D10" i="2"/>
  <c r="F10" i="2"/>
  <c r="E7" i="2"/>
  <c r="E10" i="2" s="1"/>
  <c r="G33" i="2"/>
  <c r="H26" i="2" s="1"/>
  <c r="G22" i="2"/>
  <c r="H15" i="2" s="1"/>
  <c r="H22" i="2" l="1"/>
  <c r="H18" i="2"/>
  <c r="H16" i="2"/>
  <c r="H17" i="2"/>
  <c r="H21" i="2"/>
  <c r="H19" i="2"/>
  <c r="H20" i="2"/>
  <c r="H33" i="2"/>
  <c r="H30" i="2"/>
  <c r="H27" i="2"/>
  <c r="H28" i="2"/>
  <c r="H32" i="2"/>
  <c r="H31" i="2"/>
  <c r="H29" i="2"/>
</calcChain>
</file>

<file path=xl/sharedStrings.xml><?xml version="1.0" encoding="utf-8"?>
<sst xmlns="http://schemas.openxmlformats.org/spreadsheetml/2006/main" count="561" uniqueCount="159">
  <si>
    <t>I. Costing model assumptions and data sources</t>
  </si>
  <si>
    <t>a. Which costs are reported in this model</t>
  </si>
  <si>
    <t xml:space="preserve">b. Sources of this model's data  </t>
  </si>
  <si>
    <t xml:space="preserve">c. Costs associated with prevalence surveys  </t>
  </si>
  <si>
    <t xml:space="preserve">d. Costs associated with drugs </t>
  </si>
  <si>
    <t xml:space="preserve">I. Results </t>
  </si>
  <si>
    <t xml:space="preserve">Cost per Child </t>
  </si>
  <si>
    <t>Expensing Party</t>
  </si>
  <si>
    <t>Sum Total</t>
  </si>
  <si>
    <t>Cost per Child, USD</t>
  </si>
  <si>
    <t>Sum Total, local currency</t>
  </si>
  <si>
    <t xml:space="preserve">Cost per child, local currency </t>
  </si>
  <si>
    <t>DtWI</t>
  </si>
  <si>
    <t>Government</t>
  </si>
  <si>
    <t>Partners</t>
  </si>
  <si>
    <t xml:space="preserve">Total </t>
  </si>
  <si>
    <t xml:space="preserve">Cost by Program Area (USD) </t>
  </si>
  <si>
    <t xml:space="preserve">Cost Category </t>
  </si>
  <si>
    <t>Total</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</si>
  <si>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</si>
  <si>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</si>
  <si>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</si>
  <si>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</si>
  <si>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</si>
  <si>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</si>
  <si>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</si>
  <si>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</si>
  <si>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</si>
  <si>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</si>
  <si>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</si>
  <si>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</si>
  <si>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III. Calculations</t>
  </si>
  <si>
    <t>Cost Type</t>
  </si>
  <si>
    <t>Cost Category</t>
  </si>
  <si>
    <t>Detail</t>
  </si>
  <si>
    <t>Direct/Imputed</t>
  </si>
  <si>
    <t># Units</t>
  </si>
  <si>
    <t>Unit type</t>
  </si>
  <si>
    <t xml:space="preserve">Unit cost, local currency </t>
  </si>
  <si>
    <t>Unit cost, USD</t>
  </si>
  <si>
    <t>Evidence Action Spending, USD</t>
  </si>
  <si>
    <t>Total cost, USD</t>
  </si>
  <si>
    <t xml:space="preserve">Total cost, local currency </t>
  </si>
  <si>
    <t xml:space="preserve">Expensing Party </t>
  </si>
  <si>
    <t>Office Expenses</t>
  </si>
  <si>
    <t>Telephone</t>
  </si>
  <si>
    <t xml:space="preserve">Direct </t>
  </si>
  <si>
    <t>Courier Costs</t>
  </si>
  <si>
    <t>Implementation</t>
  </si>
  <si>
    <t>Consultant Fees</t>
  </si>
  <si>
    <t>District Coordination Committee Meeting (GoI)</t>
  </si>
  <si>
    <t>Gov</t>
  </si>
  <si>
    <t>Meeting Venue &amp; Refreshment</t>
  </si>
  <si>
    <t xml:space="preserve">Printing and Reproduction </t>
  </si>
  <si>
    <t>Travel</t>
  </si>
  <si>
    <t>International Flights</t>
  </si>
  <si>
    <t>Domestic Flights</t>
  </si>
  <si>
    <t xml:space="preserve">Ground Transportation </t>
  </si>
  <si>
    <t>Lodging</t>
  </si>
  <si>
    <t>Meals</t>
  </si>
  <si>
    <t>Per Diem</t>
  </si>
  <si>
    <t xml:space="preserve">Other </t>
  </si>
  <si>
    <t>Overhead</t>
  </si>
  <si>
    <t>Imputed</t>
  </si>
  <si>
    <t>Implementation Costs (Amortized)</t>
  </si>
  <si>
    <t xml:space="preserve">Prevalence and intensity surveys for STH (estimate) </t>
  </si>
  <si>
    <t>Direct</t>
  </si>
  <si>
    <t xml:space="preserve">Overhead </t>
  </si>
  <si>
    <t xml:space="preserve">Imputed </t>
  </si>
  <si>
    <t>District Coordinators: salaries</t>
  </si>
  <si>
    <t>Drug Transportation (GoI)</t>
  </si>
  <si>
    <t>Telecallers: computer and phone costs</t>
  </si>
  <si>
    <t xml:space="preserve">Telecallers: salaries </t>
  </si>
  <si>
    <t>WHO</t>
  </si>
  <si>
    <t xml:space="preserve">Office Expenses </t>
  </si>
  <si>
    <t>District Coordinators: training cascade support</t>
  </si>
  <si>
    <t>SMS Costs</t>
  </si>
  <si>
    <t>Printing: Training Materials (GoI)</t>
  </si>
  <si>
    <t xml:space="preserve">Travel </t>
  </si>
  <si>
    <t>Office Consumables (stationery, ink, water, etc)</t>
  </si>
  <si>
    <t>ASHA (Accredited Social Health Activist) Incentives (GoI)</t>
  </si>
  <si>
    <t>Launch Events: venue, sound systems, refreshments</t>
  </si>
  <si>
    <t>Promotional Costs: Video and Photographs of Deworming Day</t>
  </si>
  <si>
    <t>Promotional Items</t>
  </si>
  <si>
    <t>Market Research - communication material design</t>
  </si>
  <si>
    <t xml:space="preserve">Casual Labor </t>
  </si>
  <si>
    <t>Material Design</t>
  </si>
  <si>
    <t xml:space="preserve">Public Relations </t>
  </si>
  <si>
    <t>Materials: stationery</t>
  </si>
  <si>
    <t>Data Entry</t>
  </si>
  <si>
    <t>District Coordinators: monitoring support</t>
  </si>
  <si>
    <t>Independent Monitoring Agency</t>
  </si>
  <si>
    <t>NDD APP Development</t>
  </si>
  <si>
    <t>Network/Internet</t>
  </si>
  <si>
    <t xml:space="preserve">Occupancy </t>
  </si>
  <si>
    <t>Office Rent</t>
  </si>
  <si>
    <t>Office Equipment Purchase &amp; Rental</t>
  </si>
  <si>
    <t>Office Maintenance, Cleaning and Repairs</t>
  </si>
  <si>
    <t>Utilities: water and electricity</t>
  </si>
  <si>
    <t>Computer Purchase and Maintenance</t>
  </si>
  <si>
    <t>Software Licenses and Fees</t>
  </si>
  <si>
    <t xml:space="preserve">Audit Fees </t>
  </si>
  <si>
    <t xml:space="preserve">Promotion &amp; PR </t>
  </si>
  <si>
    <t>Professional Fees</t>
  </si>
  <si>
    <t xml:space="preserve">Personnel </t>
  </si>
  <si>
    <t>Compensation - Non US</t>
  </si>
  <si>
    <t>Compensation - US</t>
  </si>
  <si>
    <t>Payroll Tax US</t>
  </si>
  <si>
    <t>Recruiting expenses</t>
  </si>
  <si>
    <t xml:space="preserve">Professional Development </t>
  </si>
  <si>
    <t xml:space="preserve">Employee Benefits </t>
  </si>
  <si>
    <t>Employee Insurance</t>
  </si>
  <si>
    <t>Visas</t>
  </si>
  <si>
    <t>Travel Insurance</t>
  </si>
  <si>
    <t>SB Tax</t>
  </si>
  <si>
    <t>Service Tax</t>
  </si>
  <si>
    <t>Bank Charges</t>
  </si>
  <si>
    <t xml:space="preserve">State Level Orientation </t>
  </si>
  <si>
    <t>Conference Fees</t>
  </si>
  <si>
    <t>Materials: training supplies</t>
  </si>
  <si>
    <t>Media sensitization materials</t>
  </si>
  <si>
    <t>Newspaper Adds</t>
  </si>
  <si>
    <t>State Steering Committee Meeting (GoI)</t>
  </si>
  <si>
    <t>Video conferencing &amp; meetings (GoI)</t>
  </si>
  <si>
    <t>UNICEF</t>
  </si>
  <si>
    <t xml:space="preserve">Drug Testing </t>
  </si>
  <si>
    <t>Meals- GoI</t>
  </si>
  <si>
    <t>SMS Costs (GoI)</t>
  </si>
  <si>
    <t>Printing: Awareness Materials (GoI)</t>
  </si>
  <si>
    <t>Media Awareness (GoI)</t>
  </si>
  <si>
    <t>Transportation of IEC material (GoI)</t>
  </si>
  <si>
    <t>Launch Activities (GoI)</t>
  </si>
  <si>
    <t>Field Monitoring of NDD (GoI)</t>
  </si>
  <si>
    <t>Printing: Monitoring Forms (GoI)</t>
  </si>
  <si>
    <t>Drug Transportation (UNICEF)</t>
  </si>
  <si>
    <t>Albendazole</t>
  </si>
  <si>
    <t xml:space="preserve">tablets </t>
  </si>
  <si>
    <t xml:space="preserve">syrups </t>
  </si>
  <si>
    <t>tablets</t>
  </si>
  <si>
    <t>Unit cost, local currency</t>
  </si>
  <si>
    <t>Totals</t>
  </si>
  <si>
    <t>Partner Spending (Gov/WHO/UNICEF), INR</t>
  </si>
  <si>
    <t>2. These expenditures include costs to Evidence Action (including all donor contributions); partners such as the World Health Organization (WHO); and the Government of Rajasthan and its affiliates.</t>
  </si>
  <si>
    <t>6. Evidence Action's personnel costs are accounted for under Program Management even though these costs apply across program areas. This is due to the way these costs are captured by Evidence Action's accounting system.</t>
  </si>
  <si>
    <r>
      <t xml:space="preserve">1. This model includes </t>
    </r>
    <r>
      <rPr>
        <b/>
        <sz val="11"/>
        <color theme="1"/>
        <rFont val="Calibri"/>
        <family val="2"/>
        <scheme val="minor"/>
      </rPr>
      <t>all contributing expenditures</t>
    </r>
    <r>
      <rPr>
        <sz val="11"/>
        <color theme="1"/>
        <rFont val="Calibri"/>
        <family val="2"/>
        <scheme val="minor"/>
      </rPr>
      <t xml:space="preserve"> to Round 4 of Rajasthan's state school based deworming program. </t>
    </r>
  </si>
  <si>
    <t>1. Round 4 expenditures from Evidence Action's Profit &amp; Loss statements were categorized by program area and aggregated by cost category (seen in columns B and C of the model) to feed into the costing model.</t>
  </si>
  <si>
    <t>2. Government and partner expenditures were aggregated by program area within a separate data sheet, and fed into the model.</t>
  </si>
  <si>
    <r>
      <t>3. The "</t>
    </r>
    <r>
      <rPr>
        <b/>
        <sz val="11"/>
        <color theme="1"/>
        <rFont val="Calibri"/>
        <family val="2"/>
        <scheme val="minor"/>
      </rPr>
      <t>Approximate # children treated</t>
    </r>
    <r>
      <rPr>
        <sz val="11"/>
        <color theme="1"/>
        <rFont val="Calibri"/>
        <family val="2"/>
        <scheme val="minor"/>
      </rPr>
      <t>" (cell D38 in the model) is consistent with reported numbers and verified by Evidence Action's Rajasthan team.</t>
    </r>
  </si>
  <si>
    <r>
      <t xml:space="preserve">3. Round 4 of the program took place between </t>
    </r>
    <r>
      <rPr>
        <b/>
        <sz val="11"/>
        <color theme="1"/>
        <rFont val="Calibri"/>
        <family val="2"/>
        <scheme val="minor"/>
      </rPr>
      <t>August 2015 - October 2016</t>
    </r>
    <r>
      <rPr>
        <sz val="11"/>
        <color theme="1"/>
        <rFont val="Calibri"/>
        <family val="2"/>
        <scheme val="minor"/>
      </rPr>
      <t xml:space="preserve">, so all costs included in the model fall within this range. This period is greater than 12 months because we are standardizing all Evidence Action-supported states in India to have better model alignment. Because a greater time period of costs are included in this year's model as compared to last year, the cost per child is most likely a slight overestimate of the true cost. </t>
    </r>
  </si>
  <si>
    <t>5. Service tax was calculated on all direct and indirect costs incurred within India. A rate of 14% was applied to all costs incurred between August 2015-November 15th, 2015, a rate of 14.5% was applied to all costs incurred between November 15th 2015-May 30th, 2016, and a rate of 15% was applied to all costs incurred between June 2016-October 2016 .The rate has increased per government of India mandate.</t>
  </si>
  <si>
    <t>Purchase/donation of Syrups</t>
  </si>
  <si>
    <t>Purchase/donation of Tablets</t>
  </si>
  <si>
    <t xml:space="preserve">Rajasthan 2016 Cost per Child Analysis  </t>
  </si>
  <si>
    <t>August 2015- October 2016</t>
  </si>
  <si>
    <t>Drug costs are included in this model as an imputed cost.  A large portion of deworming tablets were provided through the WHO donation program, and a smaller portion were purchased through the government, along with government-purchased syrups that were provided to anganwadis. All drug costs, even if they did not pose a direct cost to Evidence Action or the government, are included in the model as an important incremental cost to running the program. Dissagregations of syrups and tablets were available based on drug procurement data. Drug costs are calculated using the local market value of each drug product and the estimated number of drugs distributed to schools. Given that no state wide policy is in place on the treatment of unused drugs, and there is no way to accurately capture how unused drugs are handled, this model assumes that the value of unused drugs remains a cost to the program. Drug transportation to administration sites was handled by both UNICEF and the government, and drug testing of WHO-donated drugs was handled by the government of Rajasthan. Associated expenditures are included as direct costs.</t>
  </si>
  <si>
    <t>Subcontract Fee</t>
  </si>
  <si>
    <t xml:space="preserve">4. A 12% and a 17% indirect cost rate was applied to all of Evidence Action's global costs for 2015 and 2016, respectively. </t>
  </si>
  <si>
    <r>
      <t xml:space="preserve">4. The </t>
    </r>
    <r>
      <rPr>
        <b/>
        <sz val="11"/>
        <color theme="1"/>
        <rFont val="Calibri"/>
        <family val="2"/>
        <scheme val="minor"/>
      </rPr>
      <t>exchange rate</t>
    </r>
    <r>
      <rPr>
        <sz val="11"/>
        <color theme="1"/>
        <rFont val="Calibri"/>
        <family val="2"/>
        <scheme val="minor"/>
      </rPr>
      <t xml:space="preserve"> for cost conversions (66 rupees; cell D39 in the model) is the average exchange rate over the time period of costs included in the model.</t>
    </r>
  </si>
  <si>
    <r>
      <t xml:space="preserve">Prevalence surveys are essential to informing treatment strategy, frequency, and the measurement of impact. For the Rajasthan program, a total of three prevalence surveys for STH are expected, across an expected six rounds of Evidence Action-supported treatment. The total costs of implementing these surveys, including Evidence Action's costs and all technical partner costs, are amortized across the six rounds duration. Therefore, </t>
    </r>
    <r>
      <rPr>
        <b/>
        <sz val="11"/>
        <color theme="1"/>
        <rFont val="Calibri"/>
        <family val="2"/>
        <scheme val="minor"/>
      </rPr>
      <t>this model includes 1/6 of the total survey implementation-associated costs</t>
    </r>
    <r>
      <rPr>
        <sz val="11"/>
        <color theme="1"/>
        <rFont val="Calibri"/>
        <family val="2"/>
        <scheme val="minor"/>
      </rPr>
      <t xml:space="preserve">. *Note: the assumed number of treatment rounds (6) across which prevalence survey costs are spread changed from the assumption used in the previous Round 3 costing model, as we have refined our knowledge around this input. Evidence Action extended it's commitment to supporting Rajasthan such that an additional treatment round was added to the amortized estimate. In Round 3, prevalence survey costs were assumed to be spread across 5 treatment rounds, resulting in a slight overestimate of per-round amortized prevalence survey costs.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</si>
</sst>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_);_(&quot;$&quot;* \(#,##0\);_(&quot;$&quot;* &quot;-&quot;??_);_(@_)"/>
    <numFmt numFmtId="165" formatCode="_([$KES]\ * #,##0_);_([$KES]\ * \(#,##0\);_([$KES]\ * &quot;-&quot;??_);_(@_)"/>
    <numFmt numFmtId="166" formatCode="[$INR]\ #,##0.00"/>
    <numFmt numFmtId="167" formatCode="_(* #,##0_);_(* \(#,##0\);_(* &quot;-&quot;??_);_(@_)"/>
    <numFmt numFmtId="168" formatCode="[$INR]\ #,##0_);\([$INR]\ #,##0\)"/>
    <numFmt numFmtId="169" formatCode="[$INR]\ #,##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sz val="8"/>
      <color theme="1"/>
      <name val="Tahoma"/>
      <family val="2"/>
    </font>
    <font>
      <b/>
      <sz val="14"/>
      <color theme="0"/>
      <name val="Tahoma"/>
      <family val="2"/>
    </font>
    <font>
      <sz val="12"/>
      <color theme="1"/>
      <name val="Tahoma"/>
      <family val="2"/>
    </font>
    <font>
      <sz val="10"/>
      <color theme="1"/>
      <name val="Tahoma"/>
      <family val="2"/>
    </font>
    <font>
      <b/>
      <sz val="8"/>
      <color theme="1"/>
      <name val="Tahoma"/>
      <family val="2"/>
    </font>
    <font>
      <sz val="8"/>
      <name val="Tahoma"/>
      <family val="2"/>
    </font>
    <font>
      <sz val="10"/>
      <color rgb="FF000000"/>
      <name val="Arial"/>
      <family val="2"/>
    </font>
    <font>
      <sz val="8"/>
      <color theme="1"/>
      <name val="Calibri"/>
      <family val="2"/>
    </font>
    <font>
      <sz val="12"/>
      <name val="Tahoma"/>
      <family val="2"/>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49998474074526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ABABAB"/>
      </left>
      <right/>
      <top/>
      <bottom/>
      <diagonal/>
    </border>
    <border>
      <left style="thin">
        <color rgb="FFABABAB"/>
      </left>
      <right/>
      <top style="thin">
        <color rgb="FFABABAB"/>
      </top>
      <bottom/>
      <diagonal/>
    </border>
  </borders>
  <cellStyleXfs count="15">
    <xf numFmtId="0" fontId="0"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3" fillId="0" borderId="0"/>
    <xf numFmtId="9" fontId="13" fillId="0" borderId="0" applyFont="0" applyFill="0" applyBorder="0" applyAlignment="0" applyProtection="0"/>
    <xf numFmtId="0" fontId="6" fillId="0" borderId="0"/>
    <xf numFmtId="44" fontId="1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3" fillId="0" borderId="0" xfId="0" applyFont="1"/>
    <xf numFmtId="0" fontId="4" fillId="0" borderId="0" xfId="0" applyFont="1"/>
    <xf numFmtId="0" fontId="0" fillId="0" borderId="0" xfId="0" applyAlignment="1"/>
    <xf numFmtId="0" fontId="0" fillId="0" borderId="0" xfId="0" applyAlignment="1">
      <alignment horizontal="right" vertical="top"/>
    </xf>
    <xf numFmtId="0" fontId="5"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0" xfId="0" applyFont="1" applyAlignment="1">
      <alignment wrapText="1"/>
    </xf>
    <xf numFmtId="0" fontId="6" fillId="2" borderId="0" xfId="1" applyFill="1"/>
    <xf numFmtId="164" fontId="0" fillId="2" borderId="0" xfId="2" applyNumberFormat="1" applyFont="1" applyFill="1"/>
    <xf numFmtId="165" fontId="6" fillId="2" borderId="0" xfId="1" applyNumberFormat="1" applyFill="1"/>
    <xf numFmtId="0" fontId="8" fillId="2" borderId="0" xfId="1" applyFont="1" applyFill="1"/>
    <xf numFmtId="0" fontId="6" fillId="2" borderId="0" xfId="1" applyFont="1" applyFill="1"/>
    <xf numFmtId="0" fontId="10" fillId="2" borderId="2" xfId="1" applyFont="1" applyFill="1" applyBorder="1"/>
    <xf numFmtId="0" fontId="10" fillId="2" borderId="2" xfId="1" applyFont="1" applyFill="1" applyBorder="1" applyAlignment="1">
      <alignment wrapText="1"/>
    </xf>
    <xf numFmtId="0" fontId="6" fillId="2" borderId="2" xfId="1" applyFont="1" applyFill="1" applyBorder="1"/>
    <xf numFmtId="164" fontId="6" fillId="2" borderId="2" xfId="2" applyNumberFormat="1" applyFont="1" applyFill="1" applyBorder="1"/>
    <xf numFmtId="44" fontId="6" fillId="2" borderId="2" xfId="2" applyFont="1" applyFill="1" applyBorder="1"/>
    <xf numFmtId="166" fontId="6" fillId="2" borderId="2" xfId="1" applyNumberFormat="1" applyFont="1" applyFill="1" applyBorder="1"/>
    <xf numFmtId="44" fontId="6" fillId="2" borderId="0" xfId="1" applyNumberFormat="1" applyFill="1"/>
    <xf numFmtId="164" fontId="6" fillId="2" borderId="0" xfId="1" applyNumberFormat="1" applyFont="1" applyFill="1" applyBorder="1"/>
    <xf numFmtId="164" fontId="6" fillId="2" borderId="0" xfId="1" applyNumberFormat="1" applyFill="1"/>
    <xf numFmtId="9" fontId="6" fillId="2" borderId="2" xfId="4" applyFont="1" applyFill="1" applyBorder="1"/>
    <xf numFmtId="0" fontId="6" fillId="2" borderId="0" xfId="1" applyFont="1" applyFill="1" applyBorder="1"/>
    <xf numFmtId="167" fontId="6" fillId="2" borderId="2" xfId="3" applyNumberFormat="1" applyFont="1" applyFill="1" applyBorder="1"/>
    <xf numFmtId="0" fontId="6" fillId="0" borderId="0" xfId="1" applyFont="1"/>
    <xf numFmtId="0" fontId="6" fillId="0" borderId="0" xfId="1"/>
    <xf numFmtId="164" fontId="0" fillId="0" borderId="0" xfId="2" applyNumberFormat="1" applyFont="1"/>
    <xf numFmtId="165" fontId="6" fillId="0" borderId="0" xfId="1" applyNumberFormat="1"/>
    <xf numFmtId="0" fontId="6" fillId="0" borderId="0" xfId="1" applyFont="1" applyAlignment="1">
      <alignment wrapText="1"/>
    </xf>
    <xf numFmtId="164" fontId="6" fillId="0" borderId="0" xfId="2" applyNumberFormat="1" applyFont="1" applyAlignment="1">
      <alignment wrapText="1"/>
    </xf>
    <xf numFmtId="165" fontId="6" fillId="0" borderId="0" xfId="1" applyNumberFormat="1" applyFont="1"/>
    <xf numFmtId="164" fontId="6" fillId="0" borderId="0" xfId="2" applyNumberFormat="1" applyFont="1"/>
    <xf numFmtId="166" fontId="6" fillId="0" borderId="0" xfId="1" applyNumberFormat="1" applyFont="1"/>
    <xf numFmtId="0" fontId="6" fillId="0" borderId="3" xfId="0" applyFont="1" applyBorder="1"/>
    <xf numFmtId="0" fontId="6" fillId="0" borderId="0" xfId="0" applyFont="1" applyAlignment="1">
      <alignment horizontal="left"/>
    </xf>
    <xf numFmtId="0" fontId="6" fillId="0" borderId="0" xfId="1" applyFont="1" applyFill="1" applyBorder="1" applyAlignment="1">
      <alignment vertical="center"/>
    </xf>
    <xf numFmtId="0" fontId="6" fillId="0" borderId="0" xfId="1" applyFont="1" applyAlignment="1">
      <alignment vertical="center"/>
    </xf>
    <xf numFmtId="44" fontId="6" fillId="0" borderId="0" xfId="2" applyFont="1"/>
    <xf numFmtId="164" fontId="6" fillId="0" borderId="0" xfId="2" applyNumberFormat="1" applyFont="1" applyAlignment="1">
      <alignment horizontal="center"/>
    </xf>
    <xf numFmtId="0" fontId="6" fillId="0" borderId="0" xfId="1" applyFont="1" applyFill="1" applyBorder="1" applyAlignment="1">
      <alignment vertical="center" wrapText="1"/>
    </xf>
    <xf numFmtId="0" fontId="6" fillId="0" borderId="0" xfId="1" applyFont="1" applyFill="1" applyBorder="1" applyAlignment="1">
      <alignment horizontal="left"/>
    </xf>
    <xf numFmtId="44" fontId="6" fillId="0" borderId="0" xfId="2" applyNumberFormat="1" applyFont="1"/>
    <xf numFmtId="0" fontId="6" fillId="0" borderId="0" xfId="0" applyFont="1" applyBorder="1"/>
    <xf numFmtId="0" fontId="6" fillId="0" borderId="0" xfId="1" applyFont="1" applyFill="1"/>
    <xf numFmtId="0" fontId="6" fillId="0" borderId="4" xfId="0" applyFont="1" applyBorder="1"/>
    <xf numFmtId="0" fontId="6" fillId="0" borderId="0" xfId="1" applyFont="1" applyFill="1" applyAlignment="1">
      <alignment horizontal="left" vertical="top"/>
    </xf>
    <xf numFmtId="0" fontId="11" fillId="0" borderId="0" xfId="1" applyFont="1" applyFill="1" applyBorder="1" applyAlignment="1">
      <alignment horizontal="left"/>
    </xf>
    <xf numFmtId="167" fontId="6" fillId="0" borderId="0" xfId="8" applyNumberFormat="1" applyFont="1"/>
    <xf numFmtId="166" fontId="6" fillId="0" borderId="0" xfId="2" applyNumberFormat="1" applyFont="1"/>
    <xf numFmtId="43" fontId="6" fillId="0" borderId="0" xfId="8" applyFont="1"/>
    <xf numFmtId="0" fontId="6" fillId="0" borderId="0" xfId="1" applyFont="1" applyAlignment="1">
      <alignment horizontal="center" vertical="center"/>
    </xf>
    <xf numFmtId="44" fontId="6" fillId="2" borderId="2" xfId="2" applyNumberFormat="1" applyFont="1" applyFill="1" applyBorder="1"/>
    <xf numFmtId="9" fontId="6" fillId="2" borderId="2" xfId="14" applyFont="1" applyFill="1" applyBorder="1"/>
    <xf numFmtId="44" fontId="6" fillId="0" borderId="0" xfId="13" applyFont="1"/>
    <xf numFmtId="166" fontId="6" fillId="2" borderId="0" xfId="1" applyNumberFormat="1" applyFill="1"/>
    <xf numFmtId="9" fontId="0" fillId="0" borderId="0" xfId="14" applyFont="1"/>
    <xf numFmtId="44" fontId="0" fillId="0" borderId="0" xfId="2" applyNumberFormat="1" applyFont="1"/>
    <xf numFmtId="0" fontId="6" fillId="0" borderId="0" xfId="1" applyFont="1" applyAlignment="1">
      <alignment horizontal="center" vertical="center"/>
    </xf>
    <xf numFmtId="44" fontId="6" fillId="2" borderId="0" xfId="1" applyNumberFormat="1" applyFont="1" applyFill="1" applyBorder="1"/>
    <xf numFmtId="164" fontId="6" fillId="0" borderId="0" xfId="1" applyNumberFormat="1" applyFont="1"/>
    <xf numFmtId="166" fontId="6" fillId="0" borderId="0" xfId="1" applyNumberFormat="1"/>
    <xf numFmtId="168" fontId="6" fillId="0" borderId="0" xfId="2" applyNumberFormat="1" applyFont="1"/>
    <xf numFmtId="0" fontId="7" fillId="3" borderId="0" xfId="1" applyFont="1" applyFill="1" applyAlignment="1">
      <alignment vertical="center"/>
    </xf>
    <xf numFmtId="0" fontId="14" fillId="2" borderId="0" xfId="1" applyFont="1" applyFill="1" applyAlignment="1">
      <alignment vertical="center"/>
    </xf>
    <xf numFmtId="0" fontId="14" fillId="2" borderId="0" xfId="1" applyFont="1" applyFill="1"/>
    <xf numFmtId="164" fontId="15" fillId="2" borderId="0" xfId="2" applyNumberFormat="1" applyFont="1" applyFill="1"/>
    <xf numFmtId="165" fontId="14" fillId="2" borderId="0" xfId="1" applyNumberFormat="1" applyFont="1" applyFill="1"/>
    <xf numFmtId="0" fontId="6" fillId="0" borderId="0" xfId="1" applyFont="1" applyAlignment="1">
      <alignment horizontal="center" vertical="center"/>
    </xf>
    <xf numFmtId="167" fontId="6" fillId="0" borderId="0" xfId="1" applyNumberFormat="1" applyFont="1"/>
    <xf numFmtId="169" fontId="6" fillId="2" borderId="2" xfId="1" applyNumberFormat="1" applyFont="1" applyFill="1" applyBorder="1"/>
    <xf numFmtId="169" fontId="6" fillId="2" borderId="2" xfId="2" applyNumberFormat="1" applyFont="1" applyFill="1" applyBorder="1"/>
    <xf numFmtId="164" fontId="10" fillId="2" borderId="2" xfId="1" applyNumberFormat="1" applyFont="1" applyFill="1" applyBorder="1"/>
    <xf numFmtId="166" fontId="10" fillId="2" borderId="2" xfId="1" applyNumberFormat="1" applyFont="1" applyFill="1" applyBorder="1"/>
    <xf numFmtId="169" fontId="10" fillId="2" borderId="2" xfId="1" applyNumberFormat="1" applyFont="1" applyFill="1" applyBorder="1"/>
    <xf numFmtId="9" fontId="10" fillId="2" borderId="2" xfId="4" applyFont="1" applyFill="1" applyBorder="1"/>
    <xf numFmtId="9" fontId="10" fillId="2" borderId="2" xfId="14" applyFont="1" applyFill="1" applyBorder="1"/>
    <xf numFmtId="44" fontId="10" fillId="2" borderId="2" xfId="2" applyFont="1" applyFill="1" applyBorder="1"/>
    <xf numFmtId="0" fontId="6" fillId="0" borderId="0" xfId="1" applyFont="1" applyAlignment="1">
      <alignment horizontal="center" vertical="center"/>
    </xf>
    <xf numFmtId="0" fontId="10" fillId="0" borderId="0" xfId="1" applyFont="1" applyAlignment="1">
      <alignment horizontal="left"/>
    </xf>
    <xf numFmtId="0" fontId="9" fillId="2" borderId="1" xfId="1" applyFont="1" applyFill="1" applyBorder="1" applyAlignment="1">
      <alignment horizontal="center"/>
    </xf>
    <xf numFmtId="0" fontId="9" fillId="2" borderId="0" xfId="1" applyFont="1" applyFill="1" applyAlignment="1">
      <alignment horizontal="center"/>
    </xf>
  </cellXfs>
  <cellStyles count="15">
    <cellStyle name="Comma" xfId="8" builtinId="3"/>
    <cellStyle name="Comma 2" xfId="3"/>
    <cellStyle name="Comma 2 2" xfId="6"/>
    <cellStyle name="Currency" xfId="13" builtinId="4"/>
    <cellStyle name="Currency 2" xfId="2"/>
    <cellStyle name="Currency 3" xfId="12"/>
    <cellStyle name="Normal" xfId="0" builtinId="0"/>
    <cellStyle name="Normal 2" xfId="1"/>
    <cellStyle name="Normal 2 2" xfId="7"/>
    <cellStyle name="Normal 2 4" xfId="11"/>
    <cellStyle name="Normal 3" xfId="5"/>
    <cellStyle name="Normal 4" xfId="9"/>
    <cellStyle name="Percent" xfId="14" builtinId="5"/>
    <cellStyle name="Percent 2" xfId="4"/>
    <cellStyle name="Percent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eport\InKlude%20Labs\Forecasting\2014-15\Comparison%20between%20Forecast%20&amp;%20actuals%20for%20DEC%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A_Nicole/Documents/InKlude%20Labs%20Financial%20Report_Dec14_2015_Jan_21-2%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H3" t="str">
            <v>40101 Grant Revenue</v>
          </cell>
        </row>
        <row r="4">
          <cell r="H4" t="str">
            <v>40602 Contribution Revenue</v>
          </cell>
        </row>
        <row r="5">
          <cell r="H5" t="str">
            <v>40901 Pledge Revenue</v>
          </cell>
        </row>
        <row r="6">
          <cell r="H6" t="str">
            <v>42503 Interest Income</v>
          </cell>
        </row>
        <row r="7">
          <cell r="H7" t="str">
            <v>43101 Other Income</v>
          </cell>
        </row>
        <row r="8">
          <cell r="H8" t="str">
            <v>50101 Salaries and Wages - US</v>
          </cell>
        </row>
        <row r="9">
          <cell r="H9" t="str">
            <v>50103 Salaries - Non US</v>
          </cell>
        </row>
        <row r="10">
          <cell r="H10" t="str">
            <v>50106 Contract Employees Non US TCN</v>
          </cell>
        </row>
        <row r="11">
          <cell r="H11" t="str">
            <v>50110 Bonuses</v>
          </cell>
        </row>
        <row r="12">
          <cell r="H12" t="str">
            <v>50113 Casual Labor</v>
          </cell>
        </row>
        <row r="13">
          <cell r="H13" t="str">
            <v>50201 Other Benefits - US</v>
          </cell>
        </row>
        <row r="14">
          <cell r="H14" t="str">
            <v xml:space="preserve">50202 US Payroll Taxes </v>
          </cell>
        </row>
        <row r="15">
          <cell r="H15" t="str">
            <v>50205 401k Employer Contributions</v>
          </cell>
        </row>
        <row r="16">
          <cell r="H16" t="str">
            <v>50211 Other Benefits - Field</v>
          </cell>
        </row>
        <row r="17">
          <cell r="H17" t="str">
            <v>50221 Medical Reimbursements</v>
          </cell>
        </row>
        <row r="18">
          <cell r="H18" t="str">
            <v>50222 Immigration/ Visa administration costs</v>
          </cell>
        </row>
        <row r="19">
          <cell r="H19" t="str">
            <v>50204 Medical and Health Insurance</v>
          </cell>
        </row>
        <row r="20">
          <cell r="H20" t="str">
            <v>50208 Vacation</v>
          </cell>
        </row>
        <row r="21">
          <cell r="H21" t="str">
            <v>50206 Field Payroll Taxes</v>
          </cell>
        </row>
        <row r="22">
          <cell r="H22" t="str">
            <v>50207 LTD</v>
          </cell>
        </row>
        <row r="23">
          <cell r="H23" t="str">
            <v>50208 Severance</v>
          </cell>
        </row>
        <row r="24">
          <cell r="H24" t="str">
            <v>50209 Relocation</v>
          </cell>
        </row>
        <row r="25">
          <cell r="H25" t="str">
            <v>50400 Intervention Materials</v>
          </cell>
        </row>
        <row r="26">
          <cell r="H26" t="str">
            <v>50401 Materials</v>
          </cell>
        </row>
        <row r="27">
          <cell r="H27" t="str">
            <v>50402 Construction</v>
          </cell>
        </row>
        <row r="28">
          <cell r="H28" t="str">
            <v>50496 Survey Costs - Other Expense</v>
          </cell>
        </row>
        <row r="29">
          <cell r="H29" t="str">
            <v xml:space="preserve">50497 Survey Costs </v>
          </cell>
        </row>
        <row r="30">
          <cell r="H30" t="str">
            <v>50505 Vehicle - Rental</v>
          </cell>
        </row>
        <row r="31">
          <cell r="H31" t="str">
            <v>50506 Vehicle - Purchase</v>
          </cell>
        </row>
        <row r="32">
          <cell r="H32" t="str">
            <v>50511 Vehicle - Fuel Costs</v>
          </cell>
        </row>
        <row r="33">
          <cell r="H33" t="str">
            <v>50515 Vehicle - Repairs &amp; Maintenace</v>
          </cell>
        </row>
        <row r="34">
          <cell r="H34" t="str">
            <v>50519 Vehicle - Other</v>
          </cell>
        </row>
        <row r="35">
          <cell r="H35" t="str">
            <v>50520 Vehicle Insurance</v>
          </cell>
        </row>
        <row r="36">
          <cell r="H36" t="str">
            <v>50601 Professional Fees Legal</v>
          </cell>
        </row>
        <row r="37">
          <cell r="H37" t="str">
            <v>50602 Professional Fees Accounting</v>
          </cell>
        </row>
        <row r="38">
          <cell r="H38" t="str">
            <v>50603 Professional Fees Consultants</v>
          </cell>
        </row>
        <row r="39">
          <cell r="H39" t="str">
            <v>50604 Professional Fees Other</v>
          </cell>
        </row>
        <row r="40">
          <cell r="H40" t="str">
            <v>54931 Internal Consulting Services</v>
          </cell>
        </row>
        <row r="41">
          <cell r="H41" t="str">
            <v>50303 Programs - Field Guides</v>
          </cell>
        </row>
        <row r="42">
          <cell r="H42" t="str">
            <v>50304 Programs - Field Allowances</v>
          </cell>
        </row>
        <row r="43">
          <cell r="H43" t="str">
            <v>50328 Facilitation and Coordination Fees</v>
          </cell>
        </row>
        <row r="44">
          <cell r="H44" t="str">
            <v>50340 Laboratory</v>
          </cell>
        </row>
        <row r="45">
          <cell r="H45" t="str">
            <v>50343 Translation</v>
          </cell>
        </row>
        <row r="46">
          <cell r="H46" t="str">
            <v>50381 Program Data - Outsourced Data</v>
          </cell>
        </row>
        <row r="47">
          <cell r="H47" t="str">
            <v>50345 Honoarium/Stipend</v>
          </cell>
        </row>
        <row r="48">
          <cell r="H48" t="str">
            <v>51201 Occupancy Rent</v>
          </cell>
        </row>
        <row r="49">
          <cell r="H49" t="str">
            <v>51202 Occupancy Utilities</v>
          </cell>
        </row>
        <row r="50">
          <cell r="H50" t="str">
            <v>51203 Occupancy Electricity</v>
          </cell>
        </row>
        <row r="51">
          <cell r="H51" t="str">
            <v>51204 Occupancy Repairs and maintenance</v>
          </cell>
        </row>
        <row r="52">
          <cell r="H52" t="str">
            <v>51205 Occupancy Security</v>
          </cell>
        </row>
        <row r="53">
          <cell r="H53" t="str">
            <v>51206 Occupancy Occupancy Other</v>
          </cell>
        </row>
        <row r="54">
          <cell r="H54" t="str">
            <v>51401  Office Supplies</v>
          </cell>
        </row>
        <row r="55">
          <cell r="H55" t="str">
            <v>51402 Office Expense Small Equipment (less than $2,500)</v>
          </cell>
        </row>
        <row r="56">
          <cell r="H56" t="str">
            <v>51403 Office Expense Telephone/Communications</v>
          </cell>
        </row>
        <row r="57">
          <cell r="H57" t="str">
            <v>51404 Office Expense Postage/Courier/Shipping</v>
          </cell>
        </row>
        <row r="58">
          <cell r="H58" t="str">
            <v>51405  Office Expenses Others</v>
          </cell>
        </row>
        <row r="59">
          <cell r="H59" t="str">
            <v>51406  Office Expenses Equipment R and M</v>
          </cell>
        </row>
        <row r="60">
          <cell r="H60" t="str">
            <v>51601 Computer/Network Software</v>
          </cell>
        </row>
        <row r="61">
          <cell r="H61" t="str">
            <v>51602 Computer/Network Equipment/Peripherals</v>
          </cell>
        </row>
        <row r="62">
          <cell r="H62" t="str">
            <v>51603 Computer/Network Computer/Purchases</v>
          </cell>
        </row>
        <row r="63">
          <cell r="H63" t="str">
            <v>51604 Computer/Network Internet</v>
          </cell>
        </row>
        <row r="64">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ChartofAccounts New"/>
      <sheetName val="ProjectClasses"/>
      <sheetName val="Costs ratios"/>
      <sheetName val="Std Description"/>
    </sheetNames>
    <sheetDataSet>
      <sheetData sheetId="0"/>
      <sheetData sheetId="1"/>
      <sheetData sheetId="2"/>
      <sheetData sheetId="3"/>
      <sheetData sheetId="4"/>
      <sheetData sheetId="5"/>
      <sheetData sheetId="6"/>
      <sheetData sheetId="7"/>
      <sheetData sheetId="8">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CIFF NO India MGMNT</v>
          </cell>
        </row>
        <row r="45">
          <cell r="AD45" t="str">
            <v>CIFF NO India POLICY</v>
          </cell>
        </row>
        <row r="46">
          <cell r="AD46" t="str">
            <v>CIFF NO India PREVSUR</v>
          </cell>
        </row>
        <row r="47">
          <cell r="AD47" t="str">
            <v>CIFF NO India AWARE</v>
          </cell>
        </row>
        <row r="48">
          <cell r="AD48" t="str">
            <v>CIFF NO India TRAIN</v>
          </cell>
        </row>
        <row r="49">
          <cell r="AD49" t="str">
            <v>CIFF NO India DRUG</v>
          </cell>
        </row>
        <row r="50">
          <cell r="AD50" t="str">
            <v>CIFF NO India MONEVAL</v>
          </cell>
        </row>
        <row r="51">
          <cell r="AD51" t="str">
            <v>CROSSCUT India MGMNT</v>
          </cell>
        </row>
        <row r="52">
          <cell r="AD52" t="str">
            <v>CROSSCUT India POLICY</v>
          </cell>
        </row>
        <row r="53">
          <cell r="AD53" t="str">
            <v>CROSSCUT India PREVSUR</v>
          </cell>
        </row>
        <row r="54">
          <cell r="AD54" t="str">
            <v>CROSSCUT India AWARE</v>
          </cell>
        </row>
        <row r="55">
          <cell r="AD55" t="str">
            <v>CROSSCUT India TRAIN</v>
          </cell>
        </row>
        <row r="56">
          <cell r="AD56" t="str">
            <v>CROSSCUT India DRUG</v>
          </cell>
        </row>
        <row r="57">
          <cell r="AD57" t="str">
            <v>CROSSCUT India MONEVAL</v>
          </cell>
        </row>
        <row r="58">
          <cell r="AD58" t="str">
            <v>CC-India National MGMNT</v>
          </cell>
        </row>
        <row r="59">
          <cell r="AD59" t="str">
            <v>CC-India National POLICY</v>
          </cell>
        </row>
        <row r="60">
          <cell r="AD60" t="str">
            <v>CC-India National PREVSUR</v>
          </cell>
        </row>
        <row r="61">
          <cell r="AD61" t="str">
            <v>CC-India National AWARE</v>
          </cell>
        </row>
        <row r="62">
          <cell r="AD62" t="str">
            <v>CC-India National TRAIN</v>
          </cell>
        </row>
        <row r="63">
          <cell r="AD63" t="str">
            <v>CC-India National DRUG</v>
          </cell>
        </row>
        <row r="64">
          <cell r="AD64" t="str">
            <v>CC-India National MONEVAL</v>
          </cell>
        </row>
        <row r="65">
          <cell r="AD65" t="str">
            <v>BNG India MGMNT</v>
          </cell>
        </row>
        <row r="66">
          <cell r="AD66" t="str">
            <v>DNO India MGMNT</v>
          </cell>
        </row>
        <row r="67">
          <cell r="AD67" t="str">
            <v>NO India MGMNT</v>
          </cell>
        </row>
        <row r="68">
          <cell r="AD68" t="str">
            <v>TOTAL</v>
          </cell>
        </row>
      </sheetData>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tabSelected="1" zoomScaleNormal="100" workbookViewId="0"/>
  </sheetViews>
  <sheetFormatPr defaultRowHeight="15" x14ac:dyDescent="0.25"/>
  <cols>
    <col min="2" max="2" width="20.5703125" customWidth="1"/>
    <col min="3" max="3" width="142.85546875" customWidth="1"/>
  </cols>
  <sheetData>
    <row r="1" spans="1:3" ht="17.45" x14ac:dyDescent="0.3">
      <c r="A1" s="64" t="s">
        <v>152</v>
      </c>
      <c r="B1" s="64"/>
      <c r="C1" s="64"/>
    </row>
    <row r="2" spans="1:3" ht="28.15" customHeight="1" x14ac:dyDescent="0.35">
      <c r="B2" s="1" t="s">
        <v>0</v>
      </c>
    </row>
    <row r="3" spans="1:3" ht="15.75" customHeight="1" x14ac:dyDescent="0.3">
      <c r="B3" s="2" t="s">
        <v>1</v>
      </c>
    </row>
    <row r="4" spans="1:3" ht="14.45" x14ac:dyDescent="0.3">
      <c r="C4" s="3" t="s">
        <v>144</v>
      </c>
    </row>
    <row r="5" spans="1:3" ht="28.9" x14ac:dyDescent="0.3">
      <c r="B5" s="4"/>
      <c r="C5" s="5" t="s">
        <v>142</v>
      </c>
    </row>
    <row r="6" spans="1:3" ht="43.15" x14ac:dyDescent="0.3">
      <c r="B6" s="4"/>
      <c r="C6" s="6" t="s">
        <v>148</v>
      </c>
    </row>
    <row r="7" spans="1:3" ht="14.45" x14ac:dyDescent="0.3">
      <c r="B7" s="4"/>
      <c r="C7" s="7" t="s">
        <v>156</v>
      </c>
    </row>
    <row r="8" spans="1:3" ht="43.15" x14ac:dyDescent="0.3">
      <c r="B8" s="4"/>
      <c r="C8" s="7" t="s">
        <v>149</v>
      </c>
    </row>
    <row r="9" spans="1:3" ht="28.9" x14ac:dyDescent="0.3">
      <c r="B9" s="4"/>
      <c r="C9" s="7" t="s">
        <v>143</v>
      </c>
    </row>
    <row r="10" spans="1:3" ht="14.45" x14ac:dyDescent="0.3">
      <c r="B10" s="2" t="s">
        <v>2</v>
      </c>
      <c r="C10" s="6"/>
    </row>
    <row r="11" spans="1:3" ht="28.9" x14ac:dyDescent="0.3">
      <c r="B11" s="4"/>
      <c r="C11" s="8" t="s">
        <v>145</v>
      </c>
    </row>
    <row r="12" spans="1:3" ht="15" customHeight="1" x14ac:dyDescent="0.3">
      <c r="B12" s="4"/>
      <c r="C12" s="8" t="s">
        <v>146</v>
      </c>
    </row>
    <row r="13" spans="1:3" ht="14.45" x14ac:dyDescent="0.3">
      <c r="B13" s="4"/>
      <c r="C13" s="6" t="s">
        <v>147</v>
      </c>
    </row>
    <row r="14" spans="1:3" ht="19.5" customHeight="1" x14ac:dyDescent="0.3">
      <c r="B14" s="4"/>
      <c r="C14" s="6" t="s">
        <v>157</v>
      </c>
    </row>
    <row r="15" spans="1:3" ht="14.45" x14ac:dyDescent="0.3">
      <c r="B15" s="2" t="s">
        <v>3</v>
      </c>
      <c r="C15" s="6"/>
    </row>
    <row r="16" spans="1:3" ht="100.9" x14ac:dyDescent="0.3">
      <c r="C16" s="6" t="s">
        <v>158</v>
      </c>
    </row>
    <row r="17" spans="2:3" ht="14.45" x14ac:dyDescent="0.3">
      <c r="B17" s="2" t="s">
        <v>4</v>
      </c>
    </row>
    <row r="18" spans="2:3" ht="100.9" x14ac:dyDescent="0.3">
      <c r="C18" s="5" t="s">
        <v>154</v>
      </c>
    </row>
    <row r="19" spans="2:3" x14ac:dyDescent="0.25">
      <c r="B19" s="2"/>
      <c r="C19" s="6"/>
    </row>
    <row r="20" spans="2:3" ht="69.400000000000006" customHeight="1" x14ac:dyDescent="0.25">
      <c r="B20" s="2"/>
      <c r="C20" s="6"/>
    </row>
    <row r="21" spans="2:3" x14ac:dyDescent="0.25">
      <c r="B21" s="2"/>
      <c r="C21" s="6"/>
    </row>
    <row r="22" spans="2:3" x14ac:dyDescent="0.25">
      <c r="B22" s="2"/>
      <c r="C22" s="6"/>
    </row>
    <row r="23" spans="2:3" ht="18.75" x14ac:dyDescent="0.3">
      <c r="B23" s="1"/>
      <c r="C23" s="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zoomScaleNormal="100" workbookViewId="0"/>
  </sheetViews>
  <sheetFormatPr defaultColWidth="8.85546875" defaultRowHeight="15" outlineLevelRow="1" outlineLevelCol="2" x14ac:dyDescent="0.25"/>
  <cols>
    <col min="1" max="1" width="8.85546875" style="27"/>
    <col min="2" max="2" width="11.7109375" style="27" customWidth="1"/>
    <col min="3" max="3" width="33" style="27" customWidth="1" outlineLevel="1"/>
    <col min="4" max="5" width="14.42578125" style="27" bestFit="1" customWidth="1" outlineLevel="2"/>
    <col min="6" max="6" width="15.28515625" style="27" bestFit="1" customWidth="1" outlineLevel="2"/>
    <col min="7" max="7" width="14.28515625" style="27" customWidth="1" outlineLevel="1"/>
    <col min="8" max="8" width="10.28515625" style="27" bestFit="1" customWidth="1" outlineLevel="2"/>
    <col min="9" max="9" width="9.42578125" style="27" customWidth="1" outlineLevel="2"/>
    <col min="10" max="10" width="7.28515625" style="27" bestFit="1" customWidth="1" outlineLevel="2"/>
    <col min="11" max="11" width="20.28515625" style="27" customWidth="1" outlineLevel="2"/>
    <col min="12" max="12" width="13" style="27" customWidth="1" outlineLevel="2"/>
    <col min="13" max="13" width="15.85546875" style="27" bestFit="1" customWidth="1" outlineLevel="1"/>
    <col min="14" max="14" width="14.5703125" style="28" customWidth="1" outlineLevel="1"/>
    <col min="15" max="15" width="14.5703125" style="28" customWidth="1"/>
    <col min="16" max="16" width="21" style="29" customWidth="1"/>
    <col min="17" max="17" width="13.5703125" style="27" bestFit="1" customWidth="1"/>
    <col min="18" max="18" width="12" style="27" bestFit="1" customWidth="1"/>
    <col min="19" max="19" width="37.85546875" style="27" customWidth="1"/>
    <col min="20" max="20" width="18.28515625" style="27" customWidth="1"/>
    <col min="21" max="16384" width="8.85546875" style="27"/>
  </cols>
  <sheetData>
    <row r="1" spans="1:16" s="9" customFormat="1" ht="18" customHeight="1" x14ac:dyDescent="0.3">
      <c r="A1" s="64" t="s">
        <v>152</v>
      </c>
      <c r="B1" s="64"/>
      <c r="C1" s="64"/>
      <c r="D1" s="64"/>
      <c r="E1" s="64"/>
      <c r="F1" s="64"/>
      <c r="G1" s="64"/>
      <c r="H1" s="64"/>
      <c r="N1" s="10"/>
      <c r="O1" s="10"/>
      <c r="P1" s="11"/>
    </row>
    <row r="2" spans="1:16" s="66" customFormat="1" ht="15" customHeight="1" x14ac:dyDescent="0.3">
      <c r="A2" s="65" t="s">
        <v>153</v>
      </c>
      <c r="B2" s="65"/>
      <c r="C2" s="65"/>
      <c r="D2" s="65"/>
      <c r="E2" s="65"/>
      <c r="F2" s="65"/>
      <c r="G2" s="65"/>
      <c r="H2" s="65"/>
      <c r="N2" s="67"/>
      <c r="O2" s="67"/>
      <c r="P2" s="68"/>
    </row>
    <row r="3" spans="1:16" s="66" customFormat="1" ht="10.15" customHeight="1" x14ac:dyDescent="0.3">
      <c r="A3" s="65"/>
      <c r="B3" s="65"/>
      <c r="C3" s="65"/>
      <c r="D3" s="65"/>
      <c r="E3" s="65"/>
      <c r="F3" s="65"/>
      <c r="G3" s="65"/>
      <c r="H3" s="65"/>
      <c r="N3" s="67"/>
      <c r="O3" s="67"/>
      <c r="P3" s="68"/>
    </row>
    <row r="4" spans="1:16" s="9" customFormat="1" ht="15.6" x14ac:dyDescent="0.3">
      <c r="C4" s="12" t="s">
        <v>5</v>
      </c>
      <c r="D4" s="13"/>
      <c r="E4" s="13"/>
      <c r="F4" s="13"/>
      <c r="G4" s="13"/>
      <c r="H4" s="13"/>
      <c r="N4" s="10"/>
      <c r="O4" s="10"/>
      <c r="P4" s="11"/>
    </row>
    <row r="5" spans="1:16" s="9" customFormat="1" ht="14.45" x14ac:dyDescent="0.3">
      <c r="C5" s="81" t="s">
        <v>6</v>
      </c>
      <c r="D5" s="81"/>
      <c r="E5" s="81"/>
      <c r="F5" s="81"/>
      <c r="G5" s="81"/>
      <c r="H5" s="13"/>
      <c r="N5" s="10"/>
      <c r="O5" s="10"/>
      <c r="P5" s="11"/>
    </row>
    <row r="6" spans="1:16" s="9" customFormat="1" ht="21.6" x14ac:dyDescent="0.3">
      <c r="C6" s="14" t="s">
        <v>7</v>
      </c>
      <c r="D6" s="14" t="s">
        <v>8</v>
      </c>
      <c r="E6" s="15" t="s">
        <v>9</v>
      </c>
      <c r="F6" s="15" t="s">
        <v>10</v>
      </c>
      <c r="G6" s="15" t="s">
        <v>11</v>
      </c>
      <c r="H6" s="13"/>
      <c r="N6" s="10"/>
      <c r="O6" s="10"/>
      <c r="P6" s="11"/>
    </row>
    <row r="7" spans="1:16" s="9" customFormat="1" ht="14.45" outlineLevel="1" x14ac:dyDescent="0.3">
      <c r="C7" s="16" t="s">
        <v>12</v>
      </c>
      <c r="D7" s="17">
        <f>F22</f>
        <v>372937.24165532336</v>
      </c>
      <c r="E7" s="18">
        <f>D7/$D$37</f>
        <v>2.1212593098303943E-2</v>
      </c>
      <c r="F7" s="71">
        <f>F33</f>
        <v>24613857.949251346</v>
      </c>
      <c r="G7" s="19">
        <f>F7/$D$37</f>
        <v>1.4000311444880607</v>
      </c>
      <c r="H7" s="13"/>
      <c r="N7" s="10"/>
      <c r="O7" s="10"/>
      <c r="P7" s="11"/>
    </row>
    <row r="8" spans="1:16" s="9" customFormat="1" ht="14.45" outlineLevel="1" x14ac:dyDescent="0.3">
      <c r="C8" s="16" t="s">
        <v>13</v>
      </c>
      <c r="D8" s="17">
        <f>D22</f>
        <v>242960.24144260143</v>
      </c>
      <c r="E8" s="18">
        <f>D8/$D$37</f>
        <v>1.3819528234594645E-2</v>
      </c>
      <c r="F8" s="71">
        <f>D33</f>
        <v>16035375.935211696</v>
      </c>
      <c r="G8" s="19">
        <f>F8/$D$37</f>
        <v>0.91208886348324658</v>
      </c>
      <c r="H8" s="13"/>
      <c r="J8" s="20"/>
      <c r="K8" s="20"/>
      <c r="N8" s="10"/>
      <c r="O8" s="10"/>
      <c r="P8" s="11"/>
    </row>
    <row r="9" spans="1:16" s="9" customFormat="1" ht="14.45" outlineLevel="1" x14ac:dyDescent="0.3">
      <c r="C9" s="16" t="s">
        <v>14</v>
      </c>
      <c r="D9" s="17">
        <f>E22</f>
        <v>275521.52727272734</v>
      </c>
      <c r="E9" s="18">
        <f>D9/$D$37</f>
        <v>1.5671607431636595E-2</v>
      </c>
      <c r="F9" s="71">
        <f>E33</f>
        <v>18184420.800000004</v>
      </c>
      <c r="G9" s="19">
        <f>F9/$D$37</f>
        <v>1.0343260904880152</v>
      </c>
      <c r="H9" s="13"/>
      <c r="N9" s="10"/>
      <c r="O9" s="10"/>
      <c r="P9" s="11"/>
    </row>
    <row r="10" spans="1:16" s="9" customFormat="1" ht="14.45" x14ac:dyDescent="0.3">
      <c r="C10" s="14" t="s">
        <v>15</v>
      </c>
      <c r="D10" s="73">
        <f>SUM(D7:D9)</f>
        <v>891419.01037065219</v>
      </c>
      <c r="E10" s="78">
        <f>SUM(E7:E9)</f>
        <v>5.0703728764535189E-2</v>
      </c>
      <c r="F10" s="75">
        <f>SUM(F7:F9)</f>
        <v>58833654.684463046</v>
      </c>
      <c r="G10" s="74">
        <f>SUM(G7:G9)</f>
        <v>3.3464460984593227</v>
      </c>
      <c r="H10" s="21"/>
      <c r="L10" s="22"/>
      <c r="N10" s="10"/>
      <c r="O10" s="10"/>
      <c r="P10" s="11"/>
    </row>
    <row r="11" spans="1:16" s="9" customFormat="1" ht="14.45" x14ac:dyDescent="0.3">
      <c r="C11" s="13"/>
      <c r="D11" s="13"/>
      <c r="E11" s="13"/>
      <c r="F11" s="13"/>
      <c r="G11" s="13"/>
      <c r="H11" s="13"/>
      <c r="N11" s="10"/>
      <c r="O11" s="10"/>
      <c r="P11" s="11"/>
    </row>
    <row r="12" spans="1:16" s="9" customFormat="1" ht="14.45" x14ac:dyDescent="0.3">
      <c r="C12" s="13"/>
      <c r="D12" s="13"/>
      <c r="E12" s="13"/>
      <c r="F12" s="13"/>
      <c r="G12" s="13"/>
      <c r="H12" s="13"/>
      <c r="N12" s="10"/>
      <c r="O12" s="10"/>
      <c r="P12" s="11"/>
    </row>
    <row r="13" spans="1:16" s="9" customFormat="1" ht="14.45" x14ac:dyDescent="0.3">
      <c r="C13" s="82" t="s">
        <v>16</v>
      </c>
      <c r="D13" s="82"/>
      <c r="E13" s="82"/>
      <c r="F13" s="82"/>
      <c r="G13" s="82"/>
      <c r="H13" s="82"/>
      <c r="N13" s="10"/>
      <c r="O13" s="10"/>
      <c r="P13" s="11"/>
    </row>
    <row r="14" spans="1:16" s="9" customFormat="1" ht="14.45" x14ac:dyDescent="0.3">
      <c r="C14" s="14" t="s">
        <v>17</v>
      </c>
      <c r="D14" s="14" t="s">
        <v>13</v>
      </c>
      <c r="E14" s="14" t="s">
        <v>14</v>
      </c>
      <c r="F14" s="14" t="s">
        <v>12</v>
      </c>
      <c r="G14" s="14" t="s">
        <v>18</v>
      </c>
      <c r="H14" s="14" t="s">
        <v>19</v>
      </c>
      <c r="N14" s="10"/>
      <c r="O14" s="10"/>
      <c r="P14" s="11"/>
    </row>
    <row r="15" spans="1:16" s="9" customFormat="1" ht="14.45" outlineLevel="1" x14ac:dyDescent="0.3">
      <c r="C15" s="16" t="s">
        <v>20</v>
      </c>
      <c r="D15" s="17">
        <f>SUMIFS($O$44:$O$62, $Q$44:$Q$62, "Gov")</f>
        <v>363.63636363636363</v>
      </c>
      <c r="E15" s="53">
        <f>SUMIFS($O$44:$O$62, $Q$44:$Q$62, "WHO")+ SUMIFS($O$44:$O$62,$Q$44:$Q$62, "UNICEF")</f>
        <v>0</v>
      </c>
      <c r="F15" s="17">
        <f>SUMIFS($O$44:$O$62, $Q$44:$Q$62, "DtWI")</f>
        <v>10942.700067342001</v>
      </c>
      <c r="G15" s="17">
        <f>SUM(D15:F15)</f>
        <v>11306.336430978365</v>
      </c>
      <c r="H15" s="23">
        <f>G15/$G$22</f>
        <v>1.2683526264800194E-2</v>
      </c>
      <c r="K15" s="56"/>
      <c r="L15" s="56"/>
      <c r="M15" s="56"/>
      <c r="N15" s="56"/>
      <c r="O15" s="10"/>
      <c r="P15" s="11"/>
    </row>
    <row r="16" spans="1:16" s="9" customFormat="1" ht="14.45" outlineLevel="1" x14ac:dyDescent="0.3">
      <c r="C16" s="16" t="s">
        <v>21</v>
      </c>
      <c r="D16" s="17">
        <f>SUMIFS($O$64:$O$72, $Q$64:$Q$72, "Gov")</f>
        <v>0</v>
      </c>
      <c r="E16" s="53">
        <f>SUMIFS($O$64:$O$72, $Q$64:$Q$72, "WHO")+ SUMIFS($O$64:$O$72,$Q$64:$Q$72, "UNICEF")</f>
        <v>0</v>
      </c>
      <c r="F16" s="17">
        <f>SUMIFS($O$64:$O$72, $Q$64:$Q$72, "DtWI")</f>
        <v>46005.10135571134</v>
      </c>
      <c r="G16" s="17">
        <f t="shared" ref="G16:G21" si="0">SUM(D16:F16)</f>
        <v>46005.10135571134</v>
      </c>
      <c r="H16" s="23">
        <f t="shared" ref="H16:H22" si="1">G16/$G$22</f>
        <v>5.1608840310217764E-2</v>
      </c>
      <c r="K16" s="56"/>
      <c r="L16" s="56"/>
      <c r="M16" s="56"/>
      <c r="N16" s="56"/>
      <c r="O16" s="10"/>
      <c r="P16" s="11"/>
    </row>
    <row r="17" spans="3:16" s="9" customFormat="1" ht="14.45" outlineLevel="1" x14ac:dyDescent="0.3">
      <c r="C17" s="16" t="s">
        <v>22</v>
      </c>
      <c r="D17" s="17">
        <f>SUMIFS($O$74:$O$86, $Q$74:$Q$86, "Gov")</f>
        <v>85160.687654722671</v>
      </c>
      <c r="E17" s="17">
        <f>SUMIFS($O$74:$O$86, $Q$74:$Q$86, "WHO")+ SUMIFS($O$74:$O$86,$Q$74:$Q$86, "UNICEF")</f>
        <v>275521.52727272734</v>
      </c>
      <c r="F17" s="17">
        <f>SUMIFS($O$74:$O$86, $Q$74:$Q$86, "DtWI")</f>
        <v>18409.179492900013</v>
      </c>
      <c r="G17" s="17">
        <f t="shared" si="0"/>
        <v>379091.39442035003</v>
      </c>
      <c r="H17" s="23">
        <f t="shared" si="1"/>
        <v>0.42526734342666056</v>
      </c>
      <c r="K17" s="56"/>
      <c r="L17" s="56"/>
      <c r="M17" s="56"/>
      <c r="N17" s="56"/>
      <c r="O17" s="10"/>
      <c r="P17" s="11"/>
    </row>
    <row r="18" spans="3:16" s="9" customFormat="1" ht="14.45" outlineLevel="1" x14ac:dyDescent="0.3">
      <c r="C18" s="16" t="s">
        <v>23</v>
      </c>
      <c r="D18" s="17">
        <f>SUMIFS($O$88:$O$107, $Q$88:$Q$107, "Gov")</f>
        <v>57009.984848484848</v>
      </c>
      <c r="E18" s="53">
        <f>SUMIFS($O$88:$O$107, $Q$88:$Q$107, "WHO")+ SUMIFS($O$88:$O$107,$Q$88:$Q$107, "UNICEF")</f>
        <v>0</v>
      </c>
      <c r="F18" s="17">
        <f>SUMIFS($O$88:$O$107, $Q$88:$Q$107, "DtWI")</f>
        <v>25282.441754849999</v>
      </c>
      <c r="G18" s="17">
        <f t="shared" si="0"/>
        <v>82292.426603334839</v>
      </c>
      <c r="H18" s="23">
        <f t="shared" si="1"/>
        <v>9.2316212292934643E-2</v>
      </c>
      <c r="K18" s="56"/>
      <c r="L18" s="56"/>
      <c r="M18" s="56"/>
      <c r="N18" s="56"/>
      <c r="O18" s="10"/>
      <c r="P18" s="11"/>
    </row>
    <row r="19" spans="3:16" s="9" customFormat="1" ht="14.45" outlineLevel="1" x14ac:dyDescent="0.3">
      <c r="C19" s="16" t="s">
        <v>24</v>
      </c>
      <c r="D19" s="17">
        <f>SUMIFS($O$109:$O$135, $Q$109:$Q$135, "Gov")</f>
        <v>97096.584090909077</v>
      </c>
      <c r="E19" s="53">
        <f>SUMIFS($O$109:$O$135, $Q$109:$Q$135, "WHO")+ SUMIFS($O$109:$O$135,$Q$109:$Q$135, "UNICEF")</f>
        <v>0</v>
      </c>
      <c r="F19" s="17">
        <f>SUMIFS($O$109:$O$135, $Q$109:$Q$135, "DtWI")</f>
        <v>27406.842958403995</v>
      </c>
      <c r="G19" s="17">
        <f t="shared" si="0"/>
        <v>124503.42704931308</v>
      </c>
      <c r="H19" s="23">
        <f t="shared" si="1"/>
        <v>0.13966880400895257</v>
      </c>
      <c r="K19" s="56"/>
      <c r="L19" s="56"/>
      <c r="M19" s="56"/>
      <c r="N19" s="56"/>
      <c r="O19" s="10"/>
      <c r="P19" s="11"/>
    </row>
    <row r="20" spans="3:16" s="9" customFormat="1" ht="14.45" outlineLevel="1" x14ac:dyDescent="0.3">
      <c r="C20" s="16" t="s">
        <v>25</v>
      </c>
      <c r="D20" s="17">
        <f>SUMIFS($O$137:$O$157, $Q$137:$Q$157, "Gov")</f>
        <v>3329.3484848484845</v>
      </c>
      <c r="E20" s="53">
        <f>SUMIFS($O$137:$O$157, $Q$137:$Q$157, "WHO")+ SUMIFS($O$137:$O$157,$Q$137:$Q$157, "UNICEF")</f>
        <v>0</v>
      </c>
      <c r="F20" s="17">
        <f>SUMIFS($O$137:$O$157, $Q$137:$Q$157, "DtWI")</f>
        <v>44039.047475061001</v>
      </c>
      <c r="G20" s="17">
        <f t="shared" si="0"/>
        <v>47368.395959909489</v>
      </c>
      <c r="H20" s="23">
        <f t="shared" si="1"/>
        <v>5.313819360910163E-2</v>
      </c>
      <c r="K20" s="56"/>
      <c r="L20" s="56"/>
      <c r="M20" s="56"/>
      <c r="N20" s="56"/>
      <c r="O20" s="10"/>
      <c r="P20" s="11"/>
    </row>
    <row r="21" spans="3:16" s="9" customFormat="1" ht="14.45" outlineLevel="1" x14ac:dyDescent="0.3">
      <c r="C21" s="16" t="s">
        <v>26</v>
      </c>
      <c r="D21" s="17">
        <f>SUMIFS($O$159:$O$196, $Q$159:$Q$196, "Gov")</f>
        <v>0</v>
      </c>
      <c r="E21" s="53">
        <f>SUMIFS($O$159:$O$196, $Q$159:$Q$196, "WHO")+ SUMIFS($O$159:$O$196,$Q$159:$Q$196, "UNICEF")</f>
        <v>0</v>
      </c>
      <c r="F21" s="17">
        <f>SUMIFS($O$159:$O$196, $Q$159:$Q$196, "DtWI")</f>
        <v>200851.92855105503</v>
      </c>
      <c r="G21" s="17">
        <f t="shared" si="0"/>
        <v>200851.92855105503</v>
      </c>
      <c r="H21" s="23">
        <f t="shared" si="1"/>
        <v>0.22531708008733262</v>
      </c>
      <c r="K21" s="56"/>
      <c r="L21" s="56"/>
      <c r="M21" s="56"/>
      <c r="N21" s="56"/>
      <c r="O21" s="10"/>
      <c r="P21" s="11"/>
    </row>
    <row r="22" spans="3:16" s="9" customFormat="1" ht="14.45" x14ac:dyDescent="0.3">
      <c r="C22" s="14" t="s">
        <v>15</v>
      </c>
      <c r="D22" s="73">
        <f>SUM(D15:D21)</f>
        <v>242960.24144260143</v>
      </c>
      <c r="E22" s="73">
        <f>SUM(E15:E21)</f>
        <v>275521.52727272734</v>
      </c>
      <c r="F22" s="73">
        <f>SUM(F15:F21)</f>
        <v>372937.24165532336</v>
      </c>
      <c r="G22" s="73">
        <f>SUM(G15:G21)</f>
        <v>891419.01037065219</v>
      </c>
      <c r="H22" s="76">
        <f t="shared" si="1"/>
        <v>1</v>
      </c>
      <c r="K22" s="56"/>
      <c r="L22" s="56"/>
      <c r="M22" s="56"/>
      <c r="N22" s="56"/>
      <c r="O22" s="10"/>
      <c r="P22" s="11"/>
    </row>
    <row r="23" spans="3:16" s="9" customFormat="1" ht="14.45" x14ac:dyDescent="0.3">
      <c r="C23" s="24"/>
      <c r="D23" s="24"/>
      <c r="E23" s="24"/>
      <c r="F23" s="60"/>
      <c r="G23" s="24"/>
      <c r="H23" s="24"/>
      <c r="N23" s="10"/>
      <c r="O23" s="10"/>
      <c r="P23" s="11"/>
    </row>
    <row r="24" spans="3:16" s="9" customFormat="1" ht="14.45" x14ac:dyDescent="0.3">
      <c r="C24" s="82" t="s">
        <v>27</v>
      </c>
      <c r="D24" s="82"/>
      <c r="E24" s="82"/>
      <c r="F24" s="82"/>
      <c r="G24" s="82"/>
      <c r="H24" s="82"/>
      <c r="N24" s="10"/>
      <c r="O24" s="10"/>
      <c r="P24" s="11"/>
    </row>
    <row r="25" spans="3:16" s="9" customFormat="1" ht="14.45" x14ac:dyDescent="0.3">
      <c r="C25" s="14" t="s">
        <v>17</v>
      </c>
      <c r="D25" s="14" t="s">
        <v>13</v>
      </c>
      <c r="E25" s="14" t="s">
        <v>14</v>
      </c>
      <c r="F25" s="14" t="s">
        <v>12</v>
      </c>
      <c r="G25" s="14" t="s">
        <v>18</v>
      </c>
      <c r="H25" s="14" t="s">
        <v>19</v>
      </c>
      <c r="N25" s="10"/>
      <c r="O25" s="10"/>
      <c r="P25" s="11"/>
    </row>
    <row r="26" spans="3:16" s="9" customFormat="1" ht="15" customHeight="1" outlineLevel="1" x14ac:dyDescent="0.3">
      <c r="C26" s="16" t="s">
        <v>20</v>
      </c>
      <c r="D26" s="71">
        <f>SUMIFS($P$44:$P$62, $Q$44:$Q$62, "Gov")</f>
        <v>24000</v>
      </c>
      <c r="E26" s="72">
        <f>SUMIFS($P$44:$P$62, $Q$44:$Q$62, "WHO")+ SUMIFS($P$44:$P$62,$Q$44:$Q$62, "UNICEF")</f>
        <v>0</v>
      </c>
      <c r="F26" s="71">
        <f>SUMIFS($P$44:$P$62, $Q$44:$Q$62, "DtWI")</f>
        <v>722218.20444457198</v>
      </c>
      <c r="G26" s="71">
        <f>SUM(D26:F26)</f>
        <v>746218.20444457198</v>
      </c>
      <c r="H26" s="54">
        <f>G26/$G$33</f>
        <v>1.2683526264800193E-2</v>
      </c>
      <c r="N26" s="10"/>
      <c r="O26" s="10"/>
      <c r="P26" s="11"/>
    </row>
    <row r="27" spans="3:16" s="9" customFormat="1" ht="14.45" outlineLevel="1" x14ac:dyDescent="0.3">
      <c r="C27" s="16" t="s">
        <v>21</v>
      </c>
      <c r="D27" s="71">
        <f>SUMIFS($P$64:$P$72, $Q$64:$Q$72, "Gov")</f>
        <v>0</v>
      </c>
      <c r="E27" s="72">
        <f>SUMIFS($P$64:$P$72, $Q$64:$Q$72, "WHO")+ SUMIFS($P$64:$P$72,$Q$64:$Q$72, "UNICEF")</f>
        <v>0</v>
      </c>
      <c r="F27" s="71">
        <f>SUMIFS($P$64:$P$72, $Q$64:$Q$72, "DtWI")</f>
        <v>3036336.6894769482</v>
      </c>
      <c r="G27" s="71">
        <f t="shared" ref="G27:G32" si="2">SUM(D27:F27)</f>
        <v>3036336.6894769482</v>
      </c>
      <c r="H27" s="54">
        <f t="shared" ref="H27:H33" si="3">G27/$G$33</f>
        <v>5.1608840310217757E-2</v>
      </c>
      <c r="N27" s="10"/>
      <c r="O27" s="10"/>
      <c r="P27" s="11"/>
    </row>
    <row r="28" spans="3:16" s="9" customFormat="1" ht="14.45" outlineLevel="1" x14ac:dyDescent="0.3">
      <c r="C28" s="16" t="s">
        <v>22</v>
      </c>
      <c r="D28" s="71">
        <f>SUMIFS($P$74:$P$86, $Q$74:$Q$86, "Gov")</f>
        <v>5620605.3852116968</v>
      </c>
      <c r="E28" s="72">
        <f>SUMIFS($P$74:$P$86, $Q$74:$Q$86, "WHO")+ SUMIFS($P$74:$P$86,$Q$74:$Q$86, "UNICEF")</f>
        <v>18184420.800000004</v>
      </c>
      <c r="F28" s="71">
        <f>SUMIFS($P$74:$P$86, $Q$74:$Q$86, "DtWI")</f>
        <v>1215005.8465314009</v>
      </c>
      <c r="G28" s="71">
        <f t="shared" si="2"/>
        <v>25020032.031743106</v>
      </c>
      <c r="H28" s="54">
        <f t="shared" si="3"/>
        <v>0.42526734342666062</v>
      </c>
      <c r="K28" s="56"/>
      <c r="N28" s="10"/>
      <c r="O28" s="10"/>
      <c r="P28" s="11"/>
    </row>
    <row r="29" spans="3:16" s="9" customFormat="1" ht="14.45" outlineLevel="1" x14ac:dyDescent="0.3">
      <c r="C29" s="16" t="s">
        <v>23</v>
      </c>
      <c r="D29" s="71">
        <f>SUMIFS($P$88:$P$107, $Q$88:$Q$107, "Gov")</f>
        <v>3762659</v>
      </c>
      <c r="E29" s="72">
        <f>SUMIFS($P$88:$P$107, $Q$88:$Q$107, "WHO")+ SUMIFS($P$88:$P$107,$Q$88:$Q$107, "UNICEF")</f>
        <v>0</v>
      </c>
      <c r="F29" s="71">
        <f>SUMIFS($P$88:$P$107, $Q$88:$Q$107, "DtWI")</f>
        <v>1668641.1558201008</v>
      </c>
      <c r="G29" s="71">
        <f t="shared" si="2"/>
        <v>5431300.1558201006</v>
      </c>
      <c r="H29" s="54">
        <f t="shared" si="3"/>
        <v>9.2316212292934657E-2</v>
      </c>
      <c r="N29" s="10"/>
      <c r="O29" s="10"/>
      <c r="P29" s="11"/>
    </row>
    <row r="30" spans="3:16" s="9" customFormat="1" ht="14.45" outlineLevel="1" x14ac:dyDescent="0.3">
      <c r="C30" s="16" t="s">
        <v>24</v>
      </c>
      <c r="D30" s="71">
        <f>SUMIFS($P$109:$P$135, $Q$109:$Q$135, "Gov")</f>
        <v>6408374.5499999998</v>
      </c>
      <c r="E30" s="72">
        <f>SUMIFS($P$109:$P$135, $Q$109:$Q$135, "WHO")+ SUMIFS($P$109:$P$135,$Q$109:$Q$135, "UNICEF")</f>
        <v>0</v>
      </c>
      <c r="F30" s="71">
        <f>SUMIFS($P$109:$P$135, $Q$109:$Q$135, "DtWI")</f>
        <v>1808851.6352546648</v>
      </c>
      <c r="G30" s="71">
        <f t="shared" si="2"/>
        <v>8217226.1852546651</v>
      </c>
      <c r="H30" s="54">
        <f t="shared" si="3"/>
        <v>0.1396688040089526</v>
      </c>
      <c r="N30" s="10"/>
      <c r="O30" s="10"/>
      <c r="P30" s="11"/>
    </row>
    <row r="31" spans="3:16" s="9" customFormat="1" ht="14.45" outlineLevel="1" x14ac:dyDescent="0.3">
      <c r="C31" s="16" t="s">
        <v>25</v>
      </c>
      <c r="D31" s="71">
        <f>SUMIFS($P$137:$P$157, $Q$137:$Q$157, "Gov")</f>
        <v>219737</v>
      </c>
      <c r="E31" s="72">
        <f>SUMIFS($P$137:$P$157, $Q$137:$Q$157, "WHO")+ SUMIFS($P$137:$P$157,$Q$137:$Q$157, "UNICEF")</f>
        <v>0</v>
      </c>
      <c r="F31" s="71">
        <f>SUMIFS($P$137:$P$157, $Q$137:$Q$157, "DtWI")</f>
        <v>2906577.1333540264</v>
      </c>
      <c r="G31" s="71">
        <f t="shared" si="2"/>
        <v>3126314.1333540264</v>
      </c>
      <c r="H31" s="54">
        <f t="shared" si="3"/>
        <v>5.313819360910163E-2</v>
      </c>
      <c r="N31" s="10"/>
      <c r="O31" s="10"/>
      <c r="P31" s="11"/>
    </row>
    <row r="32" spans="3:16" s="9" customFormat="1" ht="14.45" outlineLevel="1" x14ac:dyDescent="0.3">
      <c r="C32" s="16" t="s">
        <v>26</v>
      </c>
      <c r="D32" s="71">
        <f>SUMIFS($P$159:$P$196, $Q$159:$Q$196, "Gov")</f>
        <v>0</v>
      </c>
      <c r="E32" s="72">
        <f>SUMIFS($P$159:$P$196, $Q$159:$Q$196, "WHO")+ SUMIFS($P$159:$P$196,$Q$159:$Q$196, "UNICEF")</f>
        <v>0</v>
      </c>
      <c r="F32" s="71">
        <f>SUMIFS($P$159:$P$196, $Q$159:$Q$196, "DtWI")</f>
        <v>13256227.284369631</v>
      </c>
      <c r="G32" s="71">
        <f t="shared" si="2"/>
        <v>13256227.284369631</v>
      </c>
      <c r="H32" s="54">
        <f t="shared" si="3"/>
        <v>0.22531708008733259</v>
      </c>
      <c r="N32" s="10"/>
      <c r="O32" s="10"/>
      <c r="P32" s="11"/>
    </row>
    <row r="33" spans="1:19" s="9" customFormat="1" ht="14.45" x14ac:dyDescent="0.3">
      <c r="C33" s="14" t="s">
        <v>18</v>
      </c>
      <c r="D33" s="75">
        <f>SUM(D26:D32)</f>
        <v>16035375.935211696</v>
      </c>
      <c r="E33" s="75">
        <f>SUM(E26:E32)</f>
        <v>18184420.800000004</v>
      </c>
      <c r="F33" s="75">
        <f>SUM(F26:F32)</f>
        <v>24613857.949251346</v>
      </c>
      <c r="G33" s="75">
        <f>SUM(G26:G32)</f>
        <v>58833654.684463046</v>
      </c>
      <c r="H33" s="77">
        <f t="shared" si="3"/>
        <v>1</v>
      </c>
      <c r="N33" s="10"/>
      <c r="O33" s="10"/>
      <c r="P33" s="11"/>
    </row>
    <row r="34" spans="1:19" s="9" customFormat="1" ht="14.45" x14ac:dyDescent="0.3">
      <c r="C34" s="13"/>
      <c r="D34" s="13"/>
      <c r="E34" s="13"/>
      <c r="F34" s="13"/>
      <c r="G34" s="13"/>
      <c r="H34" s="13"/>
      <c r="N34" s="10"/>
      <c r="O34" s="10"/>
      <c r="P34" s="11"/>
    </row>
    <row r="35" spans="1:19" s="9" customFormat="1" ht="14.45" x14ac:dyDescent="0.3">
      <c r="C35" s="13"/>
      <c r="D35" s="13"/>
      <c r="E35" s="13"/>
      <c r="F35" s="13"/>
      <c r="G35" s="13"/>
      <c r="H35" s="13"/>
      <c r="N35" s="10"/>
      <c r="O35" s="10"/>
      <c r="P35" s="11"/>
    </row>
    <row r="36" spans="1:19" s="9" customFormat="1" ht="15.75" x14ac:dyDescent="0.25">
      <c r="C36" s="12" t="s">
        <v>28</v>
      </c>
      <c r="D36" s="13"/>
      <c r="E36" s="13"/>
      <c r="F36" s="13"/>
      <c r="G36" s="13"/>
      <c r="H36" s="13"/>
      <c r="N36" s="10"/>
      <c r="O36" s="10"/>
      <c r="P36" s="11"/>
    </row>
    <row r="37" spans="1:19" s="9" customFormat="1" x14ac:dyDescent="0.25">
      <c r="C37" s="16" t="s">
        <v>29</v>
      </c>
      <c r="D37" s="25">
        <v>17580936</v>
      </c>
      <c r="E37" s="13"/>
      <c r="F37" s="13"/>
      <c r="G37" s="13"/>
      <c r="H37" s="13"/>
      <c r="N37" s="10"/>
      <c r="O37" s="10"/>
      <c r="P37" s="11"/>
    </row>
    <row r="38" spans="1:19" s="9" customFormat="1" x14ac:dyDescent="0.25">
      <c r="C38" s="16" t="s">
        <v>30</v>
      </c>
      <c r="D38" s="16">
        <v>66</v>
      </c>
      <c r="E38" s="13"/>
      <c r="F38" s="13"/>
      <c r="G38" s="13"/>
      <c r="H38" s="13"/>
      <c r="N38" s="10"/>
      <c r="O38" s="10"/>
      <c r="P38" s="11"/>
    </row>
    <row r="39" spans="1:19" s="9" customFormat="1" x14ac:dyDescent="0.25">
      <c r="C39" s="13"/>
      <c r="D39" s="13"/>
      <c r="E39" s="13"/>
      <c r="F39" s="13"/>
      <c r="G39" s="13"/>
      <c r="H39" s="13"/>
      <c r="N39" s="10"/>
      <c r="O39" s="10"/>
      <c r="P39" s="11"/>
    </row>
    <row r="40" spans="1:19" s="9" customFormat="1" x14ac:dyDescent="0.25">
      <c r="C40" s="13"/>
      <c r="D40" s="13"/>
      <c r="E40" s="13"/>
      <c r="F40" s="13"/>
      <c r="G40" s="13"/>
      <c r="H40" s="13"/>
      <c r="N40" s="10"/>
      <c r="O40" s="10"/>
      <c r="P40" s="11"/>
    </row>
    <row r="41" spans="1:19" ht="16.149999999999999" customHeight="1" x14ac:dyDescent="0.25">
      <c r="A41" s="9"/>
      <c r="B41" s="9"/>
      <c r="C41" s="12" t="s">
        <v>31</v>
      </c>
      <c r="D41" s="26"/>
      <c r="E41" s="26"/>
      <c r="F41" s="26"/>
      <c r="G41" s="26"/>
      <c r="H41" s="26"/>
    </row>
    <row r="42" spans="1:19" s="26" customFormat="1" ht="31.5" x14ac:dyDescent="0.15">
      <c r="B42" s="26" t="s">
        <v>32</v>
      </c>
      <c r="C42" s="26" t="s">
        <v>33</v>
      </c>
      <c r="D42" s="26" t="s">
        <v>34</v>
      </c>
      <c r="E42" s="26" t="s">
        <v>35</v>
      </c>
      <c r="F42" s="26" t="s">
        <v>36</v>
      </c>
      <c r="G42" s="26" t="s">
        <v>37</v>
      </c>
      <c r="H42" s="30" t="s">
        <v>38</v>
      </c>
      <c r="I42" s="26" t="s">
        <v>36</v>
      </c>
      <c r="J42" s="26" t="s">
        <v>37</v>
      </c>
      <c r="K42" s="26" t="s">
        <v>139</v>
      </c>
      <c r="L42" s="26" t="s">
        <v>39</v>
      </c>
      <c r="M42" s="30" t="s">
        <v>141</v>
      </c>
      <c r="N42" s="31" t="s">
        <v>40</v>
      </c>
      <c r="O42" s="31" t="s">
        <v>41</v>
      </c>
      <c r="P42" s="32" t="s">
        <v>42</v>
      </c>
      <c r="Q42" s="26" t="s">
        <v>43</v>
      </c>
    </row>
    <row r="43" spans="1:19" s="26" customFormat="1" ht="10.5" x14ac:dyDescent="0.15">
      <c r="B43" s="80" t="s">
        <v>20</v>
      </c>
      <c r="C43" s="80"/>
      <c r="J43" s="34"/>
      <c r="K43" s="34"/>
      <c r="M43" s="34"/>
      <c r="N43" s="33"/>
      <c r="O43" s="33"/>
      <c r="P43" s="34"/>
    </row>
    <row r="44" spans="1:19" s="26" customFormat="1" ht="10.5" x14ac:dyDescent="0.15">
      <c r="B44" s="79" t="s">
        <v>44</v>
      </c>
      <c r="C44" s="35" t="s">
        <v>45</v>
      </c>
      <c r="E44" s="26" t="s">
        <v>46</v>
      </c>
      <c r="J44" s="34"/>
      <c r="K44" s="34"/>
      <c r="M44" s="34"/>
      <c r="N44" s="33">
        <v>3.4864360000000003</v>
      </c>
      <c r="O44" s="33">
        <f>(M44/$D$38)+N44</f>
        <v>3.4864360000000003</v>
      </c>
      <c r="P44" s="34">
        <f>O44*$D$38</f>
        <v>230.10477600000002</v>
      </c>
      <c r="Q44" s="26" t="s">
        <v>12</v>
      </c>
    </row>
    <row r="45" spans="1:19" s="26" customFormat="1" ht="10.5" outlineLevel="1" x14ac:dyDescent="0.15">
      <c r="B45" s="79"/>
      <c r="C45" s="36" t="s">
        <v>47</v>
      </c>
      <c r="E45" s="26" t="s">
        <v>46</v>
      </c>
      <c r="J45" s="34"/>
      <c r="K45" s="34"/>
      <c r="M45" s="34"/>
      <c r="N45" s="33">
        <v>1.9240000000000002</v>
      </c>
      <c r="O45" s="33">
        <f t="shared" ref="O45:O105" si="4">(M45/$D$38)+N45</f>
        <v>1.9240000000000002</v>
      </c>
      <c r="P45" s="34">
        <f t="shared" ref="P45:P113" si="5">O45*$D$38</f>
        <v>126.98400000000001</v>
      </c>
      <c r="Q45" s="26" t="s">
        <v>12</v>
      </c>
    </row>
    <row r="46" spans="1:19" s="26" customFormat="1" ht="10.5" outlineLevel="1" x14ac:dyDescent="0.15">
      <c r="B46" s="79" t="s">
        <v>48</v>
      </c>
      <c r="C46" s="36" t="s">
        <v>88</v>
      </c>
      <c r="E46" s="26" t="s">
        <v>46</v>
      </c>
      <c r="J46" s="34"/>
      <c r="K46" s="34"/>
      <c r="M46" s="34"/>
      <c r="N46" s="33">
        <v>4.4400000000000004</v>
      </c>
      <c r="O46" s="33">
        <f t="shared" si="4"/>
        <v>4.4400000000000004</v>
      </c>
      <c r="P46" s="34">
        <f t="shared" si="5"/>
        <v>293.04000000000002</v>
      </c>
      <c r="Q46" s="26" t="s">
        <v>12</v>
      </c>
    </row>
    <row r="47" spans="1:19" s="26" customFormat="1" ht="10.5" outlineLevel="1" x14ac:dyDescent="0.15">
      <c r="B47" s="79"/>
      <c r="C47" s="36" t="s">
        <v>121</v>
      </c>
      <c r="E47" s="26" t="s">
        <v>46</v>
      </c>
      <c r="J47" s="34"/>
      <c r="K47" s="34"/>
      <c r="M47" s="34"/>
      <c r="N47" s="33">
        <v>0.25159999999999999</v>
      </c>
      <c r="O47" s="33">
        <f t="shared" si="4"/>
        <v>0.25159999999999999</v>
      </c>
      <c r="P47" s="34">
        <f t="shared" si="5"/>
        <v>16.605599999999999</v>
      </c>
      <c r="Q47" s="26" t="s">
        <v>12</v>
      </c>
    </row>
    <row r="48" spans="1:19" s="26" customFormat="1" ht="10.5" outlineLevel="1" x14ac:dyDescent="0.15">
      <c r="B48" s="79"/>
      <c r="C48" s="36" t="s">
        <v>83</v>
      </c>
      <c r="E48" s="26" t="s">
        <v>46</v>
      </c>
      <c r="J48" s="34"/>
      <c r="K48" s="34"/>
      <c r="M48" s="34"/>
      <c r="N48" s="33">
        <v>59.2</v>
      </c>
      <c r="O48" s="33">
        <f t="shared" si="4"/>
        <v>59.2</v>
      </c>
      <c r="P48" s="34">
        <f t="shared" si="5"/>
        <v>3907.2000000000003</v>
      </c>
      <c r="Q48" s="26" t="s">
        <v>12</v>
      </c>
      <c r="S48" s="61"/>
    </row>
    <row r="49" spans="2:19" s="26" customFormat="1" ht="10.5" outlineLevel="1" x14ac:dyDescent="0.15">
      <c r="B49" s="79"/>
      <c r="C49" s="36" t="s">
        <v>123</v>
      </c>
      <c r="E49" s="26" t="s">
        <v>46</v>
      </c>
      <c r="J49" s="34"/>
      <c r="K49" s="34"/>
      <c r="M49" s="34">
        <v>2100</v>
      </c>
      <c r="N49" s="33">
        <v>0</v>
      </c>
      <c r="O49" s="33">
        <f t="shared" si="4"/>
        <v>31.818181818181817</v>
      </c>
      <c r="P49" s="34">
        <f t="shared" si="5"/>
        <v>2100</v>
      </c>
      <c r="Q49" s="26" t="s">
        <v>51</v>
      </c>
    </row>
    <row r="50" spans="2:19" s="26" customFormat="1" ht="10.5" outlineLevel="1" x14ac:dyDescent="0.15">
      <c r="B50" s="79"/>
      <c r="C50" s="36" t="s">
        <v>49</v>
      </c>
      <c r="E50" s="26" t="s">
        <v>46</v>
      </c>
      <c r="J50" s="34"/>
      <c r="K50" s="34"/>
      <c r="M50" s="34"/>
      <c r="N50" s="33">
        <v>2620.7667449999999</v>
      </c>
      <c r="O50" s="33">
        <f t="shared" si="4"/>
        <v>2620.7667449999999</v>
      </c>
      <c r="P50" s="34">
        <f t="shared" si="5"/>
        <v>172970.60517</v>
      </c>
      <c r="Q50" s="26" t="s">
        <v>12</v>
      </c>
    </row>
    <row r="51" spans="2:19" s="26" customFormat="1" ht="10.5" outlineLevel="1" x14ac:dyDescent="0.15">
      <c r="B51" s="79"/>
      <c r="C51" s="36" t="s">
        <v>122</v>
      </c>
      <c r="E51" s="26" t="s">
        <v>46</v>
      </c>
      <c r="J51" s="34"/>
      <c r="K51" s="34"/>
      <c r="M51" s="34">
        <v>2100</v>
      </c>
      <c r="N51" s="33">
        <v>0</v>
      </c>
      <c r="O51" s="33">
        <f t="shared" si="4"/>
        <v>31.818181818181817</v>
      </c>
      <c r="P51" s="34">
        <f t="shared" si="5"/>
        <v>2100</v>
      </c>
      <c r="Q51" s="26" t="s">
        <v>51</v>
      </c>
    </row>
    <row r="52" spans="2:19" s="26" customFormat="1" ht="15" customHeight="1" outlineLevel="1" x14ac:dyDescent="0.15">
      <c r="B52" s="79"/>
      <c r="C52" s="36" t="s">
        <v>50</v>
      </c>
      <c r="E52" s="26" t="s">
        <v>46</v>
      </c>
      <c r="J52" s="34"/>
      <c r="K52" s="34"/>
      <c r="M52" s="34">
        <v>19800</v>
      </c>
      <c r="N52" s="33">
        <v>0</v>
      </c>
      <c r="O52" s="33">
        <f t="shared" si="4"/>
        <v>300</v>
      </c>
      <c r="P52" s="34">
        <f t="shared" si="5"/>
        <v>19800</v>
      </c>
      <c r="Q52" s="26" t="s">
        <v>51</v>
      </c>
      <c r="S52" s="34"/>
    </row>
    <row r="53" spans="2:19" s="26" customFormat="1" ht="10.5" outlineLevel="1" x14ac:dyDescent="0.15">
      <c r="B53" s="79"/>
      <c r="C53" s="36" t="s">
        <v>52</v>
      </c>
      <c r="E53" s="26" t="s">
        <v>46</v>
      </c>
      <c r="J53" s="34"/>
      <c r="K53" s="34"/>
      <c r="M53" s="34"/>
      <c r="N53" s="33">
        <v>894.81199600000014</v>
      </c>
      <c r="O53" s="33">
        <f t="shared" si="4"/>
        <v>894.81199600000014</v>
      </c>
      <c r="P53" s="34">
        <f t="shared" si="5"/>
        <v>59057.591736000009</v>
      </c>
      <c r="Q53" s="26" t="s">
        <v>12</v>
      </c>
      <c r="S53" s="34"/>
    </row>
    <row r="54" spans="2:19" s="26" customFormat="1" ht="10.5" outlineLevel="1" x14ac:dyDescent="0.15">
      <c r="B54" s="79"/>
      <c r="C54" s="36" t="s">
        <v>53</v>
      </c>
      <c r="E54" s="26" t="s">
        <v>46</v>
      </c>
      <c r="J54" s="34"/>
      <c r="K54" s="34"/>
      <c r="M54" s="34"/>
      <c r="N54" s="33">
        <v>400.70600400000012</v>
      </c>
      <c r="O54" s="33">
        <f t="shared" si="4"/>
        <v>400.70600400000012</v>
      </c>
      <c r="P54" s="34">
        <f t="shared" si="5"/>
        <v>26446.596264000007</v>
      </c>
      <c r="Q54" s="26" t="s">
        <v>12</v>
      </c>
    </row>
    <row r="55" spans="2:19" s="26" customFormat="1" ht="10.5" outlineLevel="1" x14ac:dyDescent="0.15">
      <c r="B55" s="79" t="s">
        <v>54</v>
      </c>
      <c r="C55" s="36" t="s">
        <v>56</v>
      </c>
      <c r="E55" s="26" t="s">
        <v>46</v>
      </c>
      <c r="J55" s="34"/>
      <c r="K55" s="34"/>
      <c r="M55" s="34"/>
      <c r="N55" s="33">
        <v>586.33171199999992</v>
      </c>
      <c r="O55" s="33">
        <f t="shared" si="4"/>
        <v>586.33171199999992</v>
      </c>
      <c r="P55" s="34">
        <f t="shared" si="5"/>
        <v>38697.892991999994</v>
      </c>
      <c r="Q55" s="26" t="s">
        <v>12</v>
      </c>
    </row>
    <row r="56" spans="2:19" s="26" customFormat="1" ht="10.5" outlineLevel="1" x14ac:dyDescent="0.15">
      <c r="B56" s="79"/>
      <c r="C56" s="36" t="s">
        <v>57</v>
      </c>
      <c r="E56" s="26" t="s">
        <v>46</v>
      </c>
      <c r="J56" s="34"/>
      <c r="K56" s="34"/>
      <c r="M56" s="34"/>
      <c r="N56" s="33">
        <v>2665.1210599999999</v>
      </c>
      <c r="O56" s="33">
        <f t="shared" si="4"/>
        <v>2665.1210599999999</v>
      </c>
      <c r="P56" s="34">
        <f t="shared" si="5"/>
        <v>175897.98996000001</v>
      </c>
      <c r="Q56" s="26" t="s">
        <v>12</v>
      </c>
    </row>
    <row r="57" spans="2:19" s="26" customFormat="1" ht="10.5" outlineLevel="1" x14ac:dyDescent="0.15">
      <c r="B57" s="79"/>
      <c r="C57" s="36" t="s">
        <v>58</v>
      </c>
      <c r="E57" s="26" t="s">
        <v>46</v>
      </c>
      <c r="J57" s="34"/>
      <c r="K57" s="34"/>
      <c r="M57" s="34"/>
      <c r="N57" s="33">
        <v>1062.1503200000002</v>
      </c>
      <c r="O57" s="33">
        <f t="shared" si="4"/>
        <v>1062.1503200000002</v>
      </c>
      <c r="P57" s="34">
        <f t="shared" si="5"/>
        <v>70101.921120000014</v>
      </c>
      <c r="Q57" s="26" t="s">
        <v>12</v>
      </c>
    </row>
    <row r="58" spans="2:19" s="26" customFormat="1" ht="10.5" outlineLevel="1" x14ac:dyDescent="0.15">
      <c r="B58" s="79"/>
      <c r="C58" s="36" t="s">
        <v>59</v>
      </c>
      <c r="E58" s="26" t="s">
        <v>46</v>
      </c>
      <c r="J58" s="34"/>
      <c r="K58" s="34"/>
      <c r="M58" s="34"/>
      <c r="N58" s="33">
        <v>717.52764000000002</v>
      </c>
      <c r="O58" s="33">
        <f t="shared" si="4"/>
        <v>717.52764000000002</v>
      </c>
      <c r="P58" s="34">
        <f t="shared" si="5"/>
        <v>47356.824240000002</v>
      </c>
      <c r="Q58" s="26" t="s">
        <v>12</v>
      </c>
    </row>
    <row r="59" spans="2:19" s="26" customFormat="1" ht="10.5" outlineLevel="1" x14ac:dyDescent="0.15">
      <c r="B59" s="79"/>
      <c r="C59" s="36" t="s">
        <v>60</v>
      </c>
      <c r="E59" s="26" t="s">
        <v>46</v>
      </c>
      <c r="J59" s="34"/>
      <c r="K59" s="34"/>
      <c r="M59" s="34"/>
      <c r="N59" s="33">
        <v>260.78828399999998</v>
      </c>
      <c r="O59" s="33">
        <f t="shared" si="4"/>
        <v>260.78828399999998</v>
      </c>
      <c r="P59" s="34">
        <f t="shared" si="5"/>
        <v>17212.026743999999</v>
      </c>
      <c r="Q59" s="26" t="s">
        <v>12</v>
      </c>
    </row>
    <row r="60" spans="2:19" s="26" customFormat="1" ht="10.5" outlineLevel="1" x14ac:dyDescent="0.15">
      <c r="B60" s="79" t="s">
        <v>61</v>
      </c>
      <c r="C60" s="37" t="s">
        <v>62</v>
      </c>
      <c r="E60" s="26" t="s">
        <v>63</v>
      </c>
      <c r="J60" s="34"/>
      <c r="K60" s="34"/>
      <c r="M60" s="34"/>
      <c r="N60" s="33">
        <v>328.56896819999997</v>
      </c>
      <c r="O60" s="33">
        <f t="shared" si="4"/>
        <v>328.56896819999997</v>
      </c>
      <c r="P60" s="34">
        <f t="shared" si="5"/>
        <v>21685.551901199997</v>
      </c>
      <c r="Q60" s="26" t="s">
        <v>12</v>
      </c>
    </row>
    <row r="61" spans="2:19" s="26" customFormat="1" ht="10.5" outlineLevel="1" x14ac:dyDescent="0.15">
      <c r="B61" s="79"/>
      <c r="C61" s="37" t="s">
        <v>155</v>
      </c>
      <c r="E61" s="26" t="s">
        <v>63</v>
      </c>
      <c r="J61" s="34"/>
      <c r="K61" s="34"/>
      <c r="M61" s="34"/>
      <c r="N61" s="33">
        <v>376.69327210199998</v>
      </c>
      <c r="O61" s="33">
        <f t="shared" ref="O61" si="6">(M61/$D$38)+N61</f>
        <v>376.69327210199998</v>
      </c>
      <c r="P61" s="34">
        <f t="shared" ref="P61" si="7">O61*$D$38</f>
        <v>24861.755958731999</v>
      </c>
      <c r="Q61" s="26" t="s">
        <v>12</v>
      </c>
    </row>
    <row r="62" spans="2:19" s="26" customFormat="1" ht="10.5" outlineLevel="1" x14ac:dyDescent="0.15">
      <c r="B62" s="79"/>
      <c r="C62" s="37" t="s">
        <v>115</v>
      </c>
      <c r="E62" s="26" t="s">
        <v>63</v>
      </c>
      <c r="J62" s="34"/>
      <c r="K62" s="34"/>
      <c r="M62" s="34"/>
      <c r="N62" s="33">
        <v>959.93203003999997</v>
      </c>
      <c r="O62" s="33">
        <f t="shared" ref="O62" si="8">(M62/$D$38)+N62</f>
        <v>959.93203003999997</v>
      </c>
      <c r="P62" s="34">
        <f t="shared" ref="P62" si="9">O62*$D$38</f>
        <v>63355.513982639997</v>
      </c>
      <c r="Q62" s="26" t="s">
        <v>12</v>
      </c>
    </row>
    <row r="63" spans="2:19" s="26" customFormat="1" ht="10.5" outlineLevel="1" x14ac:dyDescent="0.15">
      <c r="B63" s="80" t="s">
        <v>21</v>
      </c>
      <c r="C63" s="80"/>
      <c r="J63" s="34"/>
      <c r="K63" s="34"/>
      <c r="M63" s="34"/>
      <c r="N63" s="33"/>
      <c r="O63" s="33"/>
      <c r="P63" s="34"/>
    </row>
    <row r="64" spans="2:19" s="26" customFormat="1" ht="31.5" outlineLevel="1" x14ac:dyDescent="0.15">
      <c r="B64" s="52" t="s">
        <v>48</v>
      </c>
      <c r="C64" s="37" t="s">
        <v>64</v>
      </c>
      <c r="D64" s="30" t="s">
        <v>65</v>
      </c>
      <c r="E64" s="26" t="s">
        <v>63</v>
      </c>
      <c r="J64" s="34"/>
      <c r="K64" s="34"/>
      <c r="M64" s="34"/>
      <c r="N64" s="33">
        <v>45766.333333333336</v>
      </c>
      <c r="O64" s="33">
        <f t="shared" si="4"/>
        <v>45766.333333333336</v>
      </c>
      <c r="P64" s="34">
        <f t="shared" si="5"/>
        <v>3020578</v>
      </c>
      <c r="Q64" s="26" t="s">
        <v>12</v>
      </c>
      <c r="S64" s="61"/>
    </row>
    <row r="65" spans="2:19" s="26" customFormat="1" ht="10.5" outlineLevel="1" x14ac:dyDescent="0.15">
      <c r="B65" s="79" t="s">
        <v>54</v>
      </c>
      <c r="C65" s="36" t="s">
        <v>56</v>
      </c>
      <c r="D65" s="30"/>
      <c r="E65" s="26" t="s">
        <v>66</v>
      </c>
      <c r="J65" s="34"/>
      <c r="K65" s="34"/>
      <c r="M65" s="34"/>
      <c r="N65" s="33">
        <v>111.19624800000001</v>
      </c>
      <c r="O65" s="33">
        <f t="shared" si="4"/>
        <v>111.19624800000001</v>
      </c>
      <c r="P65" s="34">
        <f t="shared" si="5"/>
        <v>7338.9523680000011</v>
      </c>
      <c r="Q65" s="26" t="s">
        <v>12</v>
      </c>
    </row>
    <row r="66" spans="2:19" s="26" customFormat="1" ht="10.5" outlineLevel="1" x14ac:dyDescent="0.15">
      <c r="B66" s="79"/>
      <c r="C66" s="36" t="s">
        <v>57</v>
      </c>
      <c r="D66" s="30"/>
      <c r="E66" s="26" t="s">
        <v>66</v>
      </c>
      <c r="J66" s="34"/>
      <c r="K66" s="34"/>
      <c r="M66" s="34"/>
      <c r="N66" s="33">
        <v>40.640800000000006</v>
      </c>
      <c r="O66" s="33">
        <f t="shared" si="4"/>
        <v>40.640800000000006</v>
      </c>
      <c r="P66" s="34">
        <f t="shared" si="5"/>
        <v>2682.2928000000002</v>
      </c>
      <c r="Q66" s="26" t="s">
        <v>12</v>
      </c>
    </row>
    <row r="67" spans="2:19" s="26" customFormat="1" ht="10.5" outlineLevel="1" x14ac:dyDescent="0.15">
      <c r="B67" s="79"/>
      <c r="C67" s="36" t="s">
        <v>58</v>
      </c>
      <c r="D67" s="30"/>
      <c r="E67" s="26" t="s">
        <v>66</v>
      </c>
      <c r="J67" s="34"/>
      <c r="K67" s="34"/>
      <c r="M67" s="34"/>
      <c r="N67" s="33">
        <v>42.052720000000001</v>
      </c>
      <c r="O67" s="33">
        <f t="shared" si="4"/>
        <v>42.052720000000001</v>
      </c>
      <c r="P67" s="34">
        <f t="shared" si="5"/>
        <v>2775.4795199999999</v>
      </c>
      <c r="Q67" s="26" t="s">
        <v>12</v>
      </c>
    </row>
    <row r="68" spans="2:19" s="26" customFormat="1" ht="10.5" outlineLevel="1" x14ac:dyDescent="0.15">
      <c r="B68" s="79"/>
      <c r="C68" s="36" t="s">
        <v>59</v>
      </c>
      <c r="D68" s="30"/>
      <c r="E68" s="26" t="s">
        <v>66</v>
      </c>
      <c r="J68" s="34"/>
      <c r="K68" s="34"/>
      <c r="M68" s="34"/>
      <c r="N68" s="43">
        <v>0.26048000000000004</v>
      </c>
      <c r="O68" s="43">
        <f t="shared" si="4"/>
        <v>0.26048000000000004</v>
      </c>
      <c r="P68" s="34">
        <f t="shared" si="5"/>
        <v>17.191680000000002</v>
      </c>
      <c r="Q68" s="26" t="s">
        <v>12</v>
      </c>
    </row>
    <row r="69" spans="2:19" s="26" customFormat="1" ht="10.5" outlineLevel="1" x14ac:dyDescent="0.15">
      <c r="B69" s="79"/>
      <c r="C69" s="36" t="s">
        <v>60</v>
      </c>
      <c r="D69" s="30"/>
      <c r="E69" s="26" t="s">
        <v>66</v>
      </c>
      <c r="J69" s="34"/>
      <c r="K69" s="34"/>
      <c r="M69" s="34"/>
      <c r="N69" s="33">
        <v>29.851600000000001</v>
      </c>
      <c r="O69" s="33">
        <f t="shared" si="4"/>
        <v>29.851600000000001</v>
      </c>
      <c r="P69" s="34">
        <f t="shared" si="5"/>
        <v>1970.2056</v>
      </c>
      <c r="Q69" s="26" t="s">
        <v>12</v>
      </c>
    </row>
    <row r="70" spans="2:19" s="26" customFormat="1" ht="15" customHeight="1" outlineLevel="1" x14ac:dyDescent="0.15">
      <c r="B70" s="79" t="s">
        <v>61</v>
      </c>
      <c r="C70" s="36" t="s">
        <v>53</v>
      </c>
      <c r="D70" s="30"/>
      <c r="E70" s="26" t="s">
        <v>66</v>
      </c>
      <c r="J70" s="34"/>
      <c r="K70" s="34"/>
      <c r="M70" s="34"/>
      <c r="N70" s="43">
        <v>4.9136000000000006E-2</v>
      </c>
      <c r="O70" s="43">
        <f t="shared" si="4"/>
        <v>4.9136000000000006E-2</v>
      </c>
      <c r="P70" s="34">
        <f t="shared" si="5"/>
        <v>3.2429760000000005</v>
      </c>
      <c r="Q70" s="26" t="s">
        <v>12</v>
      </c>
    </row>
    <row r="71" spans="2:19" s="26" customFormat="1" ht="15" customHeight="1" outlineLevel="1" x14ac:dyDescent="0.15">
      <c r="B71" s="79"/>
      <c r="C71" s="37" t="s">
        <v>155</v>
      </c>
      <c r="E71" s="26" t="s">
        <v>63</v>
      </c>
      <c r="J71" s="34"/>
      <c r="K71" s="34"/>
      <c r="M71" s="34"/>
      <c r="N71" s="43">
        <v>4.165886018000001</v>
      </c>
      <c r="O71" s="43">
        <f t="shared" ref="O71" si="10">(M71/$D$38)+N71</f>
        <v>4.165886018000001</v>
      </c>
      <c r="P71" s="34">
        <f t="shared" ref="P71" si="11">O71*$D$38</f>
        <v>274.94847718800008</v>
      </c>
      <c r="Q71" s="26" t="s">
        <v>12</v>
      </c>
    </row>
    <row r="72" spans="2:19" s="26" customFormat="1" ht="10.5" outlineLevel="1" x14ac:dyDescent="0.15">
      <c r="B72" s="79"/>
      <c r="C72" s="37" t="s">
        <v>115</v>
      </c>
      <c r="E72" s="26" t="s">
        <v>63</v>
      </c>
      <c r="J72" s="34"/>
      <c r="K72" s="34"/>
      <c r="M72" s="34"/>
      <c r="N72" s="33">
        <v>10.55115236</v>
      </c>
      <c r="O72" s="33">
        <f t="shared" ref="O72" si="12">(M72/$D$38)+N72</f>
        <v>10.55115236</v>
      </c>
      <c r="P72" s="34">
        <f t="shared" ref="P72" si="13">O72*$D$38</f>
        <v>696.37605575999999</v>
      </c>
      <c r="Q72" s="26" t="s">
        <v>12</v>
      </c>
    </row>
    <row r="73" spans="2:19" s="26" customFormat="1" ht="10.5" outlineLevel="1" x14ac:dyDescent="0.15">
      <c r="B73" s="80" t="s">
        <v>22</v>
      </c>
      <c r="C73" s="80"/>
      <c r="J73" s="34"/>
      <c r="K73" s="34"/>
      <c r="M73" s="34"/>
      <c r="N73" s="33"/>
      <c r="O73" s="33"/>
      <c r="P73" s="34"/>
    </row>
    <row r="74" spans="2:19" s="26" customFormat="1" ht="10.5" outlineLevel="1" x14ac:dyDescent="0.15">
      <c r="B74" s="79" t="s">
        <v>48</v>
      </c>
      <c r="C74" s="36" t="s">
        <v>134</v>
      </c>
      <c r="E74" s="26" t="s">
        <v>66</v>
      </c>
      <c r="J74" s="34"/>
      <c r="K74" s="34"/>
      <c r="M74" s="34">
        <v>145000</v>
      </c>
      <c r="N74" s="33">
        <v>0</v>
      </c>
      <c r="O74" s="33">
        <f t="shared" si="4"/>
        <v>2196.969696969697</v>
      </c>
      <c r="P74" s="34">
        <f t="shared" si="5"/>
        <v>145000</v>
      </c>
      <c r="Q74" s="26" t="s">
        <v>124</v>
      </c>
      <c r="S74" s="61"/>
    </row>
    <row r="75" spans="2:19" s="26" customFormat="1" ht="10.5" outlineLevel="1" x14ac:dyDescent="0.15">
      <c r="B75" s="79"/>
      <c r="C75" s="36" t="s">
        <v>70</v>
      </c>
      <c r="E75" s="26" t="s">
        <v>66</v>
      </c>
      <c r="J75" s="34"/>
      <c r="K75" s="34"/>
      <c r="M75" s="34">
        <v>515152</v>
      </c>
      <c r="N75" s="33">
        <v>0</v>
      </c>
      <c r="O75" s="33">
        <f t="shared" si="4"/>
        <v>7805.333333333333</v>
      </c>
      <c r="P75" s="34">
        <f t="shared" si="5"/>
        <v>515152</v>
      </c>
      <c r="Q75" s="26" t="s">
        <v>51</v>
      </c>
      <c r="S75" s="34"/>
    </row>
    <row r="76" spans="2:19" s="26" customFormat="1" ht="10.5" outlineLevel="1" x14ac:dyDescent="0.15">
      <c r="B76" s="79"/>
      <c r="C76" s="36" t="s">
        <v>125</v>
      </c>
      <c r="E76" s="26" t="s">
        <v>66</v>
      </c>
      <c r="J76" s="34"/>
      <c r="K76" s="34"/>
      <c r="M76" s="34">
        <v>55404</v>
      </c>
      <c r="N76" s="33">
        <v>0</v>
      </c>
      <c r="O76" s="33">
        <f t="shared" si="4"/>
        <v>839.4545454545455</v>
      </c>
      <c r="P76" s="34">
        <f t="shared" si="5"/>
        <v>55404</v>
      </c>
      <c r="Q76" s="26" t="s">
        <v>51</v>
      </c>
      <c r="S76" s="34"/>
    </row>
    <row r="77" spans="2:19" s="26" customFormat="1" ht="10.5" outlineLevel="1" x14ac:dyDescent="0.15">
      <c r="B77" s="79"/>
      <c r="C77" s="36" t="s">
        <v>69</v>
      </c>
      <c r="E77" s="26" t="s">
        <v>66</v>
      </c>
      <c r="J77" s="34"/>
      <c r="K77" s="34"/>
      <c r="M77" s="34"/>
      <c r="N77" s="33">
        <v>13322.160800000012</v>
      </c>
      <c r="O77" s="33">
        <f t="shared" si="4"/>
        <v>13322.160800000012</v>
      </c>
      <c r="P77" s="34">
        <f t="shared" si="5"/>
        <v>879262.61280000082</v>
      </c>
      <c r="Q77" s="26" t="s">
        <v>12</v>
      </c>
    </row>
    <row r="78" spans="2:19" s="26" customFormat="1" ht="10.5" outlineLevel="1" x14ac:dyDescent="0.15">
      <c r="B78" s="79"/>
      <c r="C78" s="36" t="s">
        <v>71</v>
      </c>
      <c r="E78" s="26" t="s">
        <v>66</v>
      </c>
      <c r="J78" s="34"/>
      <c r="K78" s="34"/>
      <c r="M78" s="34"/>
      <c r="N78" s="33">
        <v>74</v>
      </c>
      <c r="O78" s="33">
        <f t="shared" si="4"/>
        <v>74</v>
      </c>
      <c r="P78" s="34">
        <f t="shared" si="5"/>
        <v>4884</v>
      </c>
      <c r="Q78" s="26" t="s">
        <v>12</v>
      </c>
    </row>
    <row r="79" spans="2:19" s="26" customFormat="1" ht="10.5" outlineLevel="1" x14ac:dyDescent="0.15">
      <c r="B79" s="79"/>
      <c r="C79" s="36" t="s">
        <v>72</v>
      </c>
      <c r="E79" s="26" t="s">
        <v>66</v>
      </c>
      <c r="J79" s="34"/>
      <c r="K79" s="34"/>
      <c r="M79" s="34"/>
      <c r="N79" s="33">
        <v>1079.068</v>
      </c>
      <c r="O79" s="33">
        <f t="shared" si="4"/>
        <v>1079.068</v>
      </c>
      <c r="P79" s="34">
        <f t="shared" si="5"/>
        <v>71218.487999999998</v>
      </c>
      <c r="Q79" s="26" t="s">
        <v>12</v>
      </c>
      <c r="S79" s="49"/>
    </row>
    <row r="80" spans="2:19" s="26" customFormat="1" ht="10.5" outlineLevel="1" x14ac:dyDescent="0.15">
      <c r="B80" s="79"/>
      <c r="C80" s="36" t="s">
        <v>150</v>
      </c>
      <c r="E80" s="26" t="s">
        <v>63</v>
      </c>
      <c r="F80" s="49">
        <v>477744</v>
      </c>
      <c r="G80" s="26" t="s">
        <v>137</v>
      </c>
      <c r="H80" s="34">
        <v>3.18</v>
      </c>
      <c r="I80" s="49">
        <v>4413529.3315146212</v>
      </c>
      <c r="J80" s="26" t="s">
        <v>138</v>
      </c>
      <c r="K80" s="34">
        <v>0.8</v>
      </c>
      <c r="M80" s="34">
        <v>5050049.3852116968</v>
      </c>
      <c r="N80" s="33">
        <v>0</v>
      </c>
      <c r="O80" s="33">
        <f t="shared" si="4"/>
        <v>76515.899775934799</v>
      </c>
      <c r="P80" s="34">
        <f t="shared" si="5"/>
        <v>5050049.3852116968</v>
      </c>
      <c r="Q80" s="26" t="s">
        <v>51</v>
      </c>
      <c r="R80" s="51"/>
      <c r="S80" s="49"/>
    </row>
    <row r="81" spans="2:19" s="26" customFormat="1" ht="10.5" outlineLevel="1" x14ac:dyDescent="0.15">
      <c r="B81" s="79"/>
      <c r="C81" s="37" t="s">
        <v>151</v>
      </c>
      <c r="D81" s="26" t="s">
        <v>135</v>
      </c>
      <c r="E81" s="26" t="s">
        <v>63</v>
      </c>
      <c r="F81" s="49">
        <v>22549276</v>
      </c>
      <c r="G81" s="26" t="s">
        <v>136</v>
      </c>
      <c r="H81" s="34">
        <v>0.8</v>
      </c>
      <c r="K81" s="34"/>
      <c r="M81" s="34">
        <v>18039420.800000001</v>
      </c>
      <c r="N81" s="33">
        <v>0</v>
      </c>
      <c r="O81" s="33">
        <f t="shared" si="4"/>
        <v>273324.55757575762</v>
      </c>
      <c r="P81" s="34">
        <f t="shared" si="5"/>
        <v>18039420.800000004</v>
      </c>
      <c r="Q81" s="26" t="s">
        <v>73</v>
      </c>
      <c r="R81" s="34"/>
      <c r="S81" s="49"/>
    </row>
    <row r="82" spans="2:19" s="26" customFormat="1" ht="10.5" outlineLevel="1" x14ac:dyDescent="0.15">
      <c r="B82" s="79" t="s">
        <v>54</v>
      </c>
      <c r="C82" s="36" t="s">
        <v>57</v>
      </c>
      <c r="E82" s="26" t="s">
        <v>66</v>
      </c>
      <c r="J82" s="34"/>
      <c r="K82" s="34"/>
      <c r="M82" s="34"/>
      <c r="N82" s="33">
        <v>598.17160000000001</v>
      </c>
      <c r="O82" s="33">
        <f t="shared" si="4"/>
        <v>598.17160000000001</v>
      </c>
      <c r="P82" s="34">
        <f t="shared" si="5"/>
        <v>39479.325600000004</v>
      </c>
      <c r="Q82" s="26" t="s">
        <v>12</v>
      </c>
    </row>
    <row r="83" spans="2:19" s="26" customFormat="1" ht="10.5" outlineLevel="1" x14ac:dyDescent="0.15">
      <c r="B83" s="79"/>
      <c r="C83" s="36" t="s">
        <v>58</v>
      </c>
      <c r="E83" s="26" t="s">
        <v>66</v>
      </c>
      <c r="J83" s="34"/>
      <c r="K83" s="34"/>
      <c r="M83" s="34"/>
      <c r="N83" s="33">
        <v>93.98</v>
      </c>
      <c r="O83" s="33">
        <f t="shared" si="4"/>
        <v>93.98</v>
      </c>
      <c r="P83" s="34">
        <f t="shared" si="5"/>
        <v>6202.68</v>
      </c>
      <c r="Q83" s="26" t="s">
        <v>12</v>
      </c>
    </row>
    <row r="84" spans="2:19" s="26" customFormat="1" ht="10.5" outlineLevel="1" x14ac:dyDescent="0.15">
      <c r="B84" s="79"/>
      <c r="C84" s="36" t="s">
        <v>59</v>
      </c>
      <c r="D84" s="30"/>
      <c r="E84" s="26" t="s">
        <v>66</v>
      </c>
      <c r="F84" s="51"/>
      <c r="J84" s="34"/>
      <c r="K84" s="34"/>
      <c r="L84" s="39"/>
      <c r="M84" s="34"/>
      <c r="N84" s="33">
        <v>144.892</v>
      </c>
      <c r="O84" s="33">
        <f t="shared" si="4"/>
        <v>144.892</v>
      </c>
      <c r="P84" s="34">
        <f t="shared" si="5"/>
        <v>9562.8719999999994</v>
      </c>
      <c r="Q84" s="26" t="s">
        <v>12</v>
      </c>
    </row>
    <row r="85" spans="2:19" s="26" customFormat="1" ht="10.5" outlineLevel="1" x14ac:dyDescent="0.15">
      <c r="B85" s="69"/>
      <c r="C85" s="37" t="s">
        <v>155</v>
      </c>
      <c r="E85" s="26" t="s">
        <v>63</v>
      </c>
      <c r="F85" s="51"/>
      <c r="J85" s="34"/>
      <c r="K85" s="34"/>
      <c r="L85" s="39"/>
      <c r="M85" s="34"/>
      <c r="N85" s="33">
        <v>876.62759490000087</v>
      </c>
      <c r="O85" s="33">
        <f t="shared" ref="O85" si="14">(M85/$D$38)+N85</f>
        <v>876.62759490000087</v>
      </c>
      <c r="P85" s="34">
        <f t="shared" ref="P85" si="15">O85*$D$38</f>
        <v>57857.421263400058</v>
      </c>
      <c r="Q85" s="26" t="s">
        <v>12</v>
      </c>
    </row>
    <row r="86" spans="2:19" s="26" customFormat="1" ht="10.5" outlineLevel="1" x14ac:dyDescent="0.15">
      <c r="B86" s="59" t="s">
        <v>61</v>
      </c>
      <c r="C86" s="41" t="s">
        <v>115</v>
      </c>
      <c r="D86" s="30"/>
      <c r="E86" s="26" t="s">
        <v>63</v>
      </c>
      <c r="H86" s="70"/>
      <c r="J86" s="34"/>
      <c r="K86" s="34"/>
      <c r="L86" s="39"/>
      <c r="M86" s="34"/>
      <c r="N86" s="40">
        <v>2220.2794980000021</v>
      </c>
      <c r="O86" s="33">
        <f t="shared" ref="O86" si="16">(M86/$D$38)+N86</f>
        <v>2220.2794980000021</v>
      </c>
      <c r="P86" s="34">
        <f t="shared" ref="P86" si="17">O86*$D$38</f>
        <v>146538.44686800014</v>
      </c>
      <c r="Q86" s="26" t="s">
        <v>12</v>
      </c>
    </row>
    <row r="87" spans="2:19" s="26" customFormat="1" ht="10.5" outlineLevel="1" x14ac:dyDescent="0.15">
      <c r="B87" s="80" t="s">
        <v>23</v>
      </c>
      <c r="C87" s="80"/>
      <c r="D87" s="30"/>
      <c r="J87" s="34"/>
      <c r="K87" s="34"/>
      <c r="M87" s="50"/>
      <c r="N87" s="40"/>
      <c r="O87" s="33"/>
      <c r="P87" s="34"/>
    </row>
    <row r="88" spans="2:19" s="26" customFormat="1" ht="10.5" outlineLevel="1" x14ac:dyDescent="0.15">
      <c r="B88" s="79" t="s">
        <v>48</v>
      </c>
      <c r="C88" s="36" t="s">
        <v>88</v>
      </c>
      <c r="E88" s="26" t="s">
        <v>66</v>
      </c>
      <c r="J88" s="34"/>
      <c r="K88" s="34"/>
      <c r="M88" s="34"/>
      <c r="N88" s="33">
        <v>66.896000000000001</v>
      </c>
      <c r="O88" s="33">
        <f t="shared" si="4"/>
        <v>66.896000000000001</v>
      </c>
      <c r="P88" s="34">
        <f t="shared" si="5"/>
        <v>4415.1360000000004</v>
      </c>
      <c r="Q88" s="26" t="s">
        <v>12</v>
      </c>
      <c r="S88" s="61"/>
    </row>
    <row r="89" spans="2:19" s="26" customFormat="1" ht="10.5" outlineLevel="1" x14ac:dyDescent="0.15">
      <c r="B89" s="79"/>
      <c r="C89" s="36" t="s">
        <v>119</v>
      </c>
      <c r="E89" s="26" t="s">
        <v>66</v>
      </c>
      <c r="J89" s="34"/>
      <c r="K89" s="34"/>
      <c r="M89" s="34"/>
      <c r="N89" s="33">
        <v>11.396000000000001</v>
      </c>
      <c r="O89" s="33">
        <f t="shared" si="4"/>
        <v>11.396000000000001</v>
      </c>
      <c r="P89" s="34">
        <f t="shared" si="5"/>
        <v>752.13600000000008</v>
      </c>
      <c r="Q89" s="26" t="s">
        <v>12</v>
      </c>
    </row>
    <row r="90" spans="2:19" s="26" customFormat="1" ht="10.5" outlineLevel="1" x14ac:dyDescent="0.15">
      <c r="B90" s="79"/>
      <c r="C90" s="36" t="s">
        <v>75</v>
      </c>
      <c r="E90" s="26" t="s">
        <v>66</v>
      </c>
      <c r="J90" s="34"/>
      <c r="K90" s="34"/>
      <c r="M90" s="34"/>
      <c r="N90" s="33">
        <v>10723.103200000007</v>
      </c>
      <c r="O90" s="33">
        <f t="shared" si="4"/>
        <v>10723.103200000007</v>
      </c>
      <c r="P90" s="34">
        <f t="shared" si="5"/>
        <v>707724.81120000046</v>
      </c>
      <c r="Q90" s="26" t="s">
        <v>12</v>
      </c>
    </row>
    <row r="91" spans="2:19" s="26" customFormat="1" ht="10.5" outlineLevel="1" x14ac:dyDescent="0.15">
      <c r="B91" s="79"/>
      <c r="C91" s="36" t="s">
        <v>117</v>
      </c>
      <c r="E91" s="26" t="s">
        <v>66</v>
      </c>
      <c r="J91" s="34"/>
      <c r="K91" s="34"/>
      <c r="M91" s="34"/>
      <c r="N91" s="33">
        <v>552.39519999999993</v>
      </c>
      <c r="O91" s="33">
        <f t="shared" si="4"/>
        <v>552.39519999999993</v>
      </c>
      <c r="P91" s="34">
        <f t="shared" si="5"/>
        <v>36458.083199999994</v>
      </c>
      <c r="Q91" s="26" t="s">
        <v>12</v>
      </c>
    </row>
    <row r="92" spans="2:19" s="26" customFormat="1" ht="10.5" outlineLevel="1" x14ac:dyDescent="0.15">
      <c r="B92" s="79"/>
      <c r="C92" s="36" t="s">
        <v>126</v>
      </c>
      <c r="E92" s="26" t="s">
        <v>66</v>
      </c>
      <c r="J92" s="34"/>
      <c r="K92" s="34"/>
      <c r="M92" s="34">
        <v>2874345</v>
      </c>
      <c r="N92" s="33">
        <v>0</v>
      </c>
      <c r="O92" s="33">
        <f t="shared" si="4"/>
        <v>43550.681818181816</v>
      </c>
      <c r="P92" s="34">
        <f t="shared" si="5"/>
        <v>2874345</v>
      </c>
      <c r="Q92" s="26" t="s">
        <v>51</v>
      </c>
    </row>
    <row r="93" spans="2:19" s="26" customFormat="1" ht="10.5" outlineLevel="1" x14ac:dyDescent="0.15">
      <c r="B93" s="79"/>
      <c r="C93" s="36" t="s">
        <v>77</v>
      </c>
      <c r="E93" s="26" t="s">
        <v>66</v>
      </c>
      <c r="J93" s="34"/>
      <c r="K93" s="34"/>
      <c r="M93" s="34">
        <v>790314</v>
      </c>
      <c r="N93" s="33">
        <v>0</v>
      </c>
      <c r="O93" s="33">
        <f t="shared" si="4"/>
        <v>11974.454545454546</v>
      </c>
      <c r="P93" s="34">
        <f t="shared" si="5"/>
        <v>790314</v>
      </c>
      <c r="Q93" s="26" t="s">
        <v>51</v>
      </c>
    </row>
    <row r="94" spans="2:19" s="26" customFormat="1" ht="10.5" outlineLevel="1" x14ac:dyDescent="0.15">
      <c r="B94" s="79"/>
      <c r="C94" s="36" t="s">
        <v>127</v>
      </c>
      <c r="E94" s="26" t="s">
        <v>66</v>
      </c>
      <c r="J94" s="34"/>
      <c r="K94" s="34"/>
      <c r="M94" s="34">
        <v>98000</v>
      </c>
      <c r="N94" s="33">
        <v>0</v>
      </c>
      <c r="O94" s="33">
        <f t="shared" si="4"/>
        <v>1484.8484848484848</v>
      </c>
      <c r="P94" s="34">
        <f t="shared" si="5"/>
        <v>98000</v>
      </c>
      <c r="Q94" s="26" t="s">
        <v>51</v>
      </c>
    </row>
    <row r="95" spans="2:19" s="26" customFormat="1" ht="10.5" outlineLevel="1" x14ac:dyDescent="0.15">
      <c r="B95" s="79"/>
      <c r="C95" s="36" t="s">
        <v>71</v>
      </c>
      <c r="E95" s="26" t="s">
        <v>66</v>
      </c>
      <c r="J95" s="34"/>
      <c r="K95" s="34"/>
      <c r="M95" s="34"/>
      <c r="N95" s="33">
        <v>74</v>
      </c>
      <c r="O95" s="33">
        <f t="shared" si="4"/>
        <v>74</v>
      </c>
      <c r="P95" s="34">
        <f t="shared" si="5"/>
        <v>4884</v>
      </c>
      <c r="Q95" s="26" t="s">
        <v>12</v>
      </c>
    </row>
    <row r="96" spans="2:19" s="26" customFormat="1" ht="10.5" outlineLevel="1" x14ac:dyDescent="0.15">
      <c r="B96" s="79"/>
      <c r="C96" s="36" t="s">
        <v>72</v>
      </c>
      <c r="E96" s="26" t="s">
        <v>66</v>
      </c>
      <c r="J96" s="34"/>
      <c r="K96" s="34"/>
      <c r="M96" s="34"/>
      <c r="N96" s="33">
        <v>742.072</v>
      </c>
      <c r="O96" s="33">
        <f t="shared" si="4"/>
        <v>742.072</v>
      </c>
      <c r="P96" s="34">
        <f t="shared" si="5"/>
        <v>48976.752</v>
      </c>
      <c r="Q96" s="26" t="s">
        <v>12</v>
      </c>
    </row>
    <row r="97" spans="2:20" s="26" customFormat="1" ht="10.5" outlineLevel="1" x14ac:dyDescent="0.15">
      <c r="B97" s="79"/>
      <c r="C97" s="36" t="s">
        <v>76</v>
      </c>
      <c r="E97" s="26" t="s">
        <v>66</v>
      </c>
      <c r="J97" s="34"/>
      <c r="K97" s="34"/>
      <c r="M97" s="34"/>
      <c r="N97" s="33">
        <v>3697.04</v>
      </c>
      <c r="O97" s="33">
        <f t="shared" si="4"/>
        <v>3697.04</v>
      </c>
      <c r="P97" s="34">
        <f t="shared" si="5"/>
        <v>244004.63999999998</v>
      </c>
      <c r="Q97" s="26" t="s">
        <v>12</v>
      </c>
    </row>
    <row r="98" spans="2:20" s="26" customFormat="1" ht="10.5" outlineLevel="1" x14ac:dyDescent="0.15">
      <c r="B98" s="79"/>
      <c r="C98" s="35" t="s">
        <v>53</v>
      </c>
      <c r="E98" s="26" t="s">
        <v>66</v>
      </c>
      <c r="J98" s="34"/>
      <c r="K98" s="34"/>
      <c r="M98" s="34"/>
      <c r="N98" s="33">
        <v>33.005479999999999</v>
      </c>
      <c r="O98" s="33">
        <f t="shared" si="4"/>
        <v>33.005479999999999</v>
      </c>
      <c r="P98" s="34">
        <f t="shared" si="5"/>
        <v>2178.36168</v>
      </c>
      <c r="Q98" s="26" t="s">
        <v>12</v>
      </c>
    </row>
    <row r="99" spans="2:20" s="26" customFormat="1" ht="10.5" outlineLevel="1" x14ac:dyDescent="0.15">
      <c r="B99" s="79"/>
      <c r="C99" s="36" t="s">
        <v>49</v>
      </c>
      <c r="E99" s="26" t="s">
        <v>66</v>
      </c>
      <c r="J99" s="34"/>
      <c r="K99" s="34"/>
      <c r="M99" s="34"/>
      <c r="N99" s="33">
        <v>2100.0000000000005</v>
      </c>
      <c r="O99" s="33">
        <f t="shared" si="4"/>
        <v>2100.0000000000005</v>
      </c>
      <c r="P99" s="34">
        <f t="shared" si="5"/>
        <v>138600.00000000003</v>
      </c>
      <c r="Q99" s="26" t="s">
        <v>12</v>
      </c>
    </row>
    <row r="100" spans="2:20" s="26" customFormat="1" ht="10.5" outlineLevel="1" x14ac:dyDescent="0.15">
      <c r="B100" s="79" t="s">
        <v>78</v>
      </c>
      <c r="C100" s="36" t="s">
        <v>56</v>
      </c>
      <c r="E100" s="26" t="s">
        <v>66</v>
      </c>
      <c r="J100" s="34"/>
      <c r="K100" s="34"/>
      <c r="M100" s="34"/>
      <c r="N100" s="33">
        <v>700.39520000000005</v>
      </c>
      <c r="O100" s="33">
        <f t="shared" si="4"/>
        <v>700.39520000000005</v>
      </c>
      <c r="P100" s="34">
        <f t="shared" si="5"/>
        <v>46226.083200000001</v>
      </c>
      <c r="Q100" s="26" t="s">
        <v>12</v>
      </c>
    </row>
    <row r="101" spans="2:20" s="26" customFormat="1" ht="10.5" outlineLevel="1" x14ac:dyDescent="0.15">
      <c r="B101" s="79"/>
      <c r="C101" s="36" t="s">
        <v>57</v>
      </c>
      <c r="E101" s="26" t="s">
        <v>66</v>
      </c>
      <c r="J101" s="34"/>
      <c r="K101" s="34"/>
      <c r="M101" s="34"/>
      <c r="N101" s="33">
        <v>868.94825600000013</v>
      </c>
      <c r="O101" s="33">
        <f t="shared" si="4"/>
        <v>868.94825600000013</v>
      </c>
      <c r="P101" s="34">
        <f t="shared" si="5"/>
        <v>57350.584896000008</v>
      </c>
      <c r="Q101" s="26" t="s">
        <v>12</v>
      </c>
    </row>
    <row r="102" spans="2:20" s="26" customFormat="1" ht="10.5" outlineLevel="1" x14ac:dyDescent="0.15">
      <c r="B102" s="79"/>
      <c r="C102" s="36" t="s">
        <v>58</v>
      </c>
      <c r="E102" s="26" t="s">
        <v>66</v>
      </c>
      <c r="J102" s="34"/>
      <c r="K102" s="34"/>
      <c r="M102" s="34"/>
      <c r="N102" s="33">
        <v>903.68799999999987</v>
      </c>
      <c r="O102" s="33">
        <f t="shared" si="4"/>
        <v>903.68799999999987</v>
      </c>
      <c r="P102" s="34">
        <f t="shared" si="5"/>
        <v>59643.407999999989</v>
      </c>
      <c r="Q102" s="26" t="s">
        <v>12</v>
      </c>
    </row>
    <row r="103" spans="2:20" s="26" customFormat="1" ht="10.5" outlineLevel="1" x14ac:dyDescent="0.15">
      <c r="B103" s="79"/>
      <c r="C103" s="36" t="s">
        <v>59</v>
      </c>
      <c r="E103" s="26" t="s">
        <v>66</v>
      </c>
      <c r="J103" s="34"/>
      <c r="K103" s="34"/>
      <c r="M103" s="34"/>
      <c r="N103" s="33">
        <v>237.68799999999999</v>
      </c>
      <c r="O103" s="33">
        <f t="shared" si="4"/>
        <v>237.68799999999999</v>
      </c>
      <c r="P103" s="34">
        <f t="shared" si="5"/>
        <v>15687.407999999999</v>
      </c>
      <c r="Q103" s="26" t="s">
        <v>12</v>
      </c>
    </row>
    <row r="104" spans="2:20" s="26" customFormat="1" ht="10.5" outlineLevel="1" x14ac:dyDescent="0.15">
      <c r="B104" s="79"/>
      <c r="C104" s="36" t="s">
        <v>60</v>
      </c>
      <c r="E104" s="26" t="s">
        <v>66</v>
      </c>
      <c r="J104" s="34"/>
      <c r="K104" s="34"/>
      <c r="M104" s="34"/>
      <c r="N104" s="33">
        <v>461.24200000000002</v>
      </c>
      <c r="O104" s="33">
        <f t="shared" si="4"/>
        <v>461.24200000000002</v>
      </c>
      <c r="P104" s="34">
        <f t="shared" si="5"/>
        <v>30441.972000000002</v>
      </c>
      <c r="Q104" s="26" t="s">
        <v>12</v>
      </c>
    </row>
    <row r="105" spans="2:20" s="26" customFormat="1" ht="10.5" outlineLevel="1" x14ac:dyDescent="0.15">
      <c r="B105" s="79" t="s">
        <v>61</v>
      </c>
      <c r="C105" s="42" t="s">
        <v>67</v>
      </c>
      <c r="E105" s="26" t="s">
        <v>63</v>
      </c>
      <c r="J105" s="34"/>
      <c r="K105" s="34"/>
      <c r="M105" s="34"/>
      <c r="N105" s="33">
        <v>252.00000000000006</v>
      </c>
      <c r="O105" s="33">
        <f t="shared" si="4"/>
        <v>252.00000000000006</v>
      </c>
      <c r="P105" s="34">
        <f t="shared" si="5"/>
        <v>16632.000000000004</v>
      </c>
      <c r="Q105" s="26" t="s">
        <v>12</v>
      </c>
    </row>
    <row r="106" spans="2:20" s="26" customFormat="1" ht="10.5" outlineLevel="1" x14ac:dyDescent="0.15">
      <c r="B106" s="79"/>
      <c r="C106" s="37" t="s">
        <v>155</v>
      </c>
      <c r="E106" s="26" t="s">
        <v>63</v>
      </c>
      <c r="J106" s="34"/>
      <c r="K106" s="34"/>
      <c r="M106" s="34"/>
      <c r="N106" s="33">
        <v>1091.9257978499998</v>
      </c>
      <c r="O106" s="33">
        <f t="shared" ref="O106" si="18">(M106/$D$38)+N106</f>
        <v>1091.9257978499998</v>
      </c>
      <c r="P106" s="34">
        <f t="shared" ref="P106" si="19">O106*$D$38</f>
        <v>72067.10265809999</v>
      </c>
      <c r="Q106" s="26" t="s">
        <v>12</v>
      </c>
    </row>
    <row r="107" spans="2:20" s="26" customFormat="1" ht="10.5" outlineLevel="1" x14ac:dyDescent="0.15">
      <c r="B107" s="79"/>
      <c r="C107" s="42" t="s">
        <v>115</v>
      </c>
      <c r="E107" s="26" t="s">
        <v>63</v>
      </c>
      <c r="J107" s="34"/>
      <c r="K107" s="34"/>
      <c r="M107" s="34"/>
      <c r="N107" s="33">
        <v>2766.6466209999994</v>
      </c>
      <c r="O107" s="33">
        <f t="shared" ref="O107" si="20">(M107/$D$38)+N107</f>
        <v>2766.6466209999994</v>
      </c>
      <c r="P107" s="34">
        <f t="shared" ref="P107" si="21">O107*$D$38</f>
        <v>182598.67698599995</v>
      </c>
      <c r="Q107" s="26" t="s">
        <v>12</v>
      </c>
    </row>
    <row r="108" spans="2:20" s="26" customFormat="1" ht="10.5" outlineLevel="1" x14ac:dyDescent="0.15">
      <c r="B108" s="80" t="s">
        <v>24</v>
      </c>
      <c r="C108" s="80"/>
      <c r="J108" s="34"/>
      <c r="K108" s="34"/>
      <c r="M108" s="34"/>
      <c r="O108" s="33"/>
      <c r="P108" s="34"/>
      <c r="S108" s="27"/>
      <c r="T108" s="27"/>
    </row>
    <row r="109" spans="2:20" s="26" customFormat="1" ht="10.5" outlineLevel="1" x14ac:dyDescent="0.15">
      <c r="B109" s="79" t="s">
        <v>74</v>
      </c>
      <c r="C109" s="35" t="s">
        <v>47</v>
      </c>
      <c r="E109" s="26" t="s">
        <v>46</v>
      </c>
      <c r="J109" s="34"/>
      <c r="K109" s="34"/>
      <c r="M109" s="34"/>
      <c r="N109" s="43">
        <v>264.64309200000002</v>
      </c>
      <c r="O109" s="33">
        <f>(M109/$D$38)+N109</f>
        <v>264.64309200000002</v>
      </c>
      <c r="P109" s="34">
        <f t="shared" si="5"/>
        <v>17466.444072000002</v>
      </c>
      <c r="Q109" s="26" t="s">
        <v>12</v>
      </c>
      <c r="S109" s="27"/>
      <c r="T109" s="27"/>
    </row>
    <row r="110" spans="2:20" s="26" customFormat="1" ht="10.5" outlineLevel="1" x14ac:dyDescent="0.15">
      <c r="B110" s="79"/>
      <c r="C110" s="36" t="s">
        <v>79</v>
      </c>
      <c r="E110" s="26" t="s">
        <v>46</v>
      </c>
      <c r="J110" s="34"/>
      <c r="K110" s="34"/>
      <c r="M110" s="34"/>
      <c r="N110" s="43">
        <v>47.710908000000011</v>
      </c>
      <c r="O110" s="33">
        <f t="shared" ref="O110:O177" si="22">(M110/$D$38)+N110</f>
        <v>47.710908000000011</v>
      </c>
      <c r="P110" s="34">
        <f t="shared" si="5"/>
        <v>3148.9199280000007</v>
      </c>
      <c r="Q110" s="26" t="s">
        <v>12</v>
      </c>
      <c r="S110" s="27"/>
      <c r="T110" s="27"/>
    </row>
    <row r="111" spans="2:20" s="26" customFormat="1" ht="10.5" outlineLevel="1" x14ac:dyDescent="0.15">
      <c r="B111" s="79" t="s">
        <v>48</v>
      </c>
      <c r="C111" s="36" t="s">
        <v>76</v>
      </c>
      <c r="E111" s="26" t="s">
        <v>46</v>
      </c>
      <c r="J111" s="34"/>
      <c r="K111" s="34"/>
      <c r="M111" s="34"/>
      <c r="N111" s="43">
        <v>592</v>
      </c>
      <c r="O111" s="33">
        <f t="shared" si="22"/>
        <v>592</v>
      </c>
      <c r="P111" s="34">
        <f t="shared" si="5"/>
        <v>39072</v>
      </c>
      <c r="Q111" s="26" t="s">
        <v>12</v>
      </c>
      <c r="S111" s="27"/>
      <c r="T111" s="27"/>
    </row>
    <row r="112" spans="2:20" s="26" customFormat="1" ht="10.5" outlineLevel="1" x14ac:dyDescent="0.15">
      <c r="B112" s="79"/>
      <c r="C112" s="36" t="s">
        <v>81</v>
      </c>
      <c r="E112" s="26" t="s">
        <v>46</v>
      </c>
      <c r="J112" s="34"/>
      <c r="K112" s="34"/>
      <c r="M112" s="34"/>
      <c r="N112" s="43">
        <v>3763.3027080000002</v>
      </c>
      <c r="O112" s="33">
        <f t="shared" si="22"/>
        <v>3763.3027080000002</v>
      </c>
      <c r="P112" s="34">
        <f t="shared" si="5"/>
        <v>248377.97872800002</v>
      </c>
      <c r="Q112" s="26" t="s">
        <v>12</v>
      </c>
      <c r="S112" s="27"/>
      <c r="T112" s="27"/>
    </row>
    <row r="113" spans="2:20" s="26" customFormat="1" ht="10.5" outlineLevel="1" x14ac:dyDescent="0.15">
      <c r="B113" s="79"/>
      <c r="C113" s="35" t="s">
        <v>82</v>
      </c>
      <c r="E113" s="26" t="s">
        <v>46</v>
      </c>
      <c r="J113" s="34"/>
      <c r="K113" s="34"/>
      <c r="M113" s="34"/>
      <c r="N113" s="43">
        <v>832.90611200000001</v>
      </c>
      <c r="O113" s="33">
        <f t="shared" si="22"/>
        <v>832.90611200000001</v>
      </c>
      <c r="P113" s="34">
        <f t="shared" si="5"/>
        <v>54971.803392000002</v>
      </c>
      <c r="Q113" s="26" t="s">
        <v>12</v>
      </c>
      <c r="S113" s="27"/>
      <c r="T113" s="27"/>
    </row>
    <row r="114" spans="2:20" s="26" customFormat="1" ht="10.5" outlineLevel="1" x14ac:dyDescent="0.15">
      <c r="B114" s="79"/>
      <c r="C114" s="44" t="s">
        <v>83</v>
      </c>
      <c r="E114" s="26" t="s">
        <v>46</v>
      </c>
      <c r="J114" s="34"/>
      <c r="K114" s="34"/>
      <c r="M114" s="34"/>
      <c r="N114" s="43">
        <v>1885.4386000000009</v>
      </c>
      <c r="O114" s="33">
        <f t="shared" si="22"/>
        <v>1885.4386000000009</v>
      </c>
      <c r="P114" s="34">
        <f t="shared" ref="P114:P181" si="23">O114*$D$38</f>
        <v>124438.94760000006</v>
      </c>
      <c r="Q114" s="26" t="s">
        <v>12</v>
      </c>
      <c r="S114" s="27"/>
      <c r="T114" s="27"/>
    </row>
    <row r="115" spans="2:20" s="26" customFormat="1" ht="10.5" outlineLevel="1" x14ac:dyDescent="0.15">
      <c r="B115" s="79"/>
      <c r="C115" s="36" t="s">
        <v>52</v>
      </c>
      <c r="E115" s="26" t="s">
        <v>46</v>
      </c>
      <c r="J115" s="34"/>
      <c r="K115" s="34"/>
      <c r="M115" s="34"/>
      <c r="N115" s="43">
        <v>295.96581200000003</v>
      </c>
      <c r="O115" s="33">
        <f t="shared" si="22"/>
        <v>295.96581200000003</v>
      </c>
      <c r="P115" s="34">
        <f t="shared" si="23"/>
        <v>19533.743592000003</v>
      </c>
      <c r="Q115" s="26" t="s">
        <v>12</v>
      </c>
      <c r="S115" s="27"/>
      <c r="T115" s="27"/>
    </row>
    <row r="116" spans="2:20" s="26" customFormat="1" ht="10.5" outlineLevel="1" x14ac:dyDescent="0.15">
      <c r="B116" s="79"/>
      <c r="C116" s="35" t="s">
        <v>84</v>
      </c>
      <c r="E116" s="26" t="s">
        <v>46</v>
      </c>
      <c r="J116" s="34"/>
      <c r="K116" s="34"/>
      <c r="M116" s="34"/>
      <c r="N116" s="43">
        <v>853.65808000000004</v>
      </c>
      <c r="O116" s="33">
        <f t="shared" si="22"/>
        <v>853.65808000000004</v>
      </c>
      <c r="P116" s="34">
        <f t="shared" si="23"/>
        <v>56341.433280000005</v>
      </c>
      <c r="Q116" s="26" t="s">
        <v>12</v>
      </c>
      <c r="S116" s="27"/>
      <c r="T116" s="27"/>
    </row>
    <row r="117" spans="2:20" s="26" customFormat="1" ht="9.75" customHeight="1" outlineLevel="1" x14ac:dyDescent="0.15">
      <c r="B117" s="79"/>
      <c r="C117" s="35" t="s">
        <v>128</v>
      </c>
      <c r="E117" s="26" t="s">
        <v>46</v>
      </c>
      <c r="J117" s="34"/>
      <c r="K117" s="34"/>
      <c r="M117" s="34">
        <v>2491499</v>
      </c>
      <c r="N117" s="43">
        <v>0</v>
      </c>
      <c r="O117" s="33">
        <f t="shared" si="22"/>
        <v>37749.984848484848</v>
      </c>
      <c r="P117" s="34">
        <f t="shared" si="23"/>
        <v>2491499</v>
      </c>
      <c r="Q117" s="26" t="s">
        <v>51</v>
      </c>
      <c r="S117" s="27"/>
      <c r="T117" s="27"/>
    </row>
    <row r="118" spans="2:20" s="26" customFormat="1" ht="9.75" customHeight="1" outlineLevel="1" x14ac:dyDescent="0.15">
      <c r="B118" s="79"/>
      <c r="C118" s="35" t="s">
        <v>130</v>
      </c>
      <c r="E118" s="26" t="s">
        <v>46</v>
      </c>
      <c r="J118" s="34"/>
      <c r="K118" s="34"/>
      <c r="M118" s="34">
        <v>103340</v>
      </c>
      <c r="N118" s="43">
        <v>0</v>
      </c>
      <c r="O118" s="33">
        <f t="shared" si="22"/>
        <v>1565.7575757575758</v>
      </c>
      <c r="P118" s="34">
        <f t="shared" si="23"/>
        <v>103340</v>
      </c>
      <c r="Q118" s="26" t="s">
        <v>51</v>
      </c>
      <c r="S118" s="27"/>
      <c r="T118" s="27"/>
    </row>
    <row r="119" spans="2:20" s="26" customFormat="1" ht="10.5" outlineLevel="1" x14ac:dyDescent="0.15">
      <c r="B119" s="79"/>
      <c r="C119" s="35" t="s">
        <v>129</v>
      </c>
      <c r="E119" s="26" t="s">
        <v>46</v>
      </c>
      <c r="J119" s="34"/>
      <c r="K119" s="34"/>
      <c r="M119" s="34">
        <v>1331301.55</v>
      </c>
      <c r="N119" s="43">
        <v>0</v>
      </c>
      <c r="O119" s="33">
        <f t="shared" si="22"/>
        <v>20171.235606060607</v>
      </c>
      <c r="P119" s="34">
        <f t="shared" si="23"/>
        <v>1331301.55</v>
      </c>
      <c r="Q119" s="26" t="s">
        <v>51</v>
      </c>
      <c r="S119" s="27"/>
      <c r="T119" s="27"/>
    </row>
    <row r="120" spans="2:20" s="26" customFormat="1" ht="10.5" outlineLevel="1" x14ac:dyDescent="0.15">
      <c r="B120" s="79"/>
      <c r="C120" s="36" t="s">
        <v>80</v>
      </c>
      <c r="E120" s="26" t="s">
        <v>46</v>
      </c>
      <c r="J120" s="34"/>
      <c r="K120" s="34"/>
      <c r="M120" s="34">
        <v>784693</v>
      </c>
      <c r="N120" s="43">
        <v>0</v>
      </c>
      <c r="O120" s="33">
        <f t="shared" si="22"/>
        <v>11889.287878787878</v>
      </c>
      <c r="P120" s="34">
        <f t="shared" si="23"/>
        <v>784693</v>
      </c>
      <c r="Q120" s="26" t="s">
        <v>51</v>
      </c>
      <c r="S120" s="27"/>
      <c r="T120" s="27"/>
    </row>
    <row r="121" spans="2:20" s="26" customFormat="1" ht="10.5" outlineLevel="1" x14ac:dyDescent="0.15">
      <c r="B121" s="79"/>
      <c r="C121" s="36" t="s">
        <v>131</v>
      </c>
      <c r="E121" s="26" t="s">
        <v>46</v>
      </c>
      <c r="J121" s="34"/>
      <c r="K121" s="34"/>
      <c r="M121" s="34">
        <v>1697541</v>
      </c>
      <c r="N121" s="43">
        <v>0</v>
      </c>
      <c r="O121" s="33">
        <f t="shared" si="22"/>
        <v>25720.31818181818</v>
      </c>
      <c r="P121" s="34">
        <f t="shared" si="23"/>
        <v>1697541</v>
      </c>
      <c r="Q121" s="26" t="s">
        <v>51</v>
      </c>
      <c r="S121" s="27"/>
      <c r="T121" s="27"/>
    </row>
    <row r="122" spans="2:20" s="26" customFormat="1" ht="10.5" outlineLevel="1" x14ac:dyDescent="0.15">
      <c r="B122" s="79"/>
      <c r="C122" s="35" t="s">
        <v>85</v>
      </c>
      <c r="E122" s="26" t="s">
        <v>46</v>
      </c>
      <c r="J122" s="34"/>
      <c r="K122" s="34"/>
      <c r="M122" s="34"/>
      <c r="N122" s="43">
        <v>17.462816000000004</v>
      </c>
      <c r="O122" s="33">
        <f t="shared" si="22"/>
        <v>17.462816000000004</v>
      </c>
      <c r="P122" s="34">
        <f t="shared" si="23"/>
        <v>1152.5458560000002</v>
      </c>
      <c r="Q122" s="26" t="s">
        <v>12</v>
      </c>
      <c r="S122" s="27"/>
      <c r="T122" s="27"/>
    </row>
    <row r="123" spans="2:20" s="26" customFormat="1" ht="10.5" outlineLevel="1" x14ac:dyDescent="0.15">
      <c r="B123" s="79"/>
      <c r="C123" s="35" t="s">
        <v>86</v>
      </c>
      <c r="E123" s="26" t="s">
        <v>46</v>
      </c>
      <c r="J123" s="34"/>
      <c r="K123" s="34"/>
      <c r="M123" s="34"/>
      <c r="N123" s="43">
        <v>3015.9170640000011</v>
      </c>
      <c r="O123" s="33">
        <f t="shared" si="22"/>
        <v>3015.9170640000011</v>
      </c>
      <c r="P123" s="34">
        <f t="shared" si="23"/>
        <v>199050.52622400009</v>
      </c>
      <c r="Q123" s="26" t="s">
        <v>12</v>
      </c>
      <c r="S123" s="27"/>
      <c r="T123" s="27"/>
    </row>
    <row r="124" spans="2:20" s="26" customFormat="1" ht="10.5" outlineLevel="1" x14ac:dyDescent="0.15">
      <c r="B124" s="79"/>
      <c r="C124" s="36" t="s">
        <v>53</v>
      </c>
      <c r="E124" s="26" t="s">
        <v>46</v>
      </c>
      <c r="J124" s="34"/>
      <c r="K124" s="34"/>
      <c r="M124" s="34"/>
      <c r="N124" s="43">
        <v>3720.8483839999999</v>
      </c>
      <c r="O124" s="33">
        <f t="shared" si="22"/>
        <v>3720.8483839999999</v>
      </c>
      <c r="P124" s="34">
        <f t="shared" si="23"/>
        <v>245575.99334399999</v>
      </c>
      <c r="Q124" s="26" t="s">
        <v>12</v>
      </c>
      <c r="S124" s="27"/>
      <c r="T124" s="27"/>
    </row>
    <row r="125" spans="2:20" s="26" customFormat="1" ht="10.5" outlineLevel="1" x14ac:dyDescent="0.15">
      <c r="B125" s="79"/>
      <c r="C125" s="35" t="s">
        <v>87</v>
      </c>
      <c r="E125" s="26" t="s">
        <v>46</v>
      </c>
      <c r="J125" s="34"/>
      <c r="K125" s="34"/>
      <c r="M125" s="34"/>
      <c r="N125" s="43">
        <v>458.8</v>
      </c>
      <c r="O125" s="33">
        <f t="shared" si="22"/>
        <v>458.8</v>
      </c>
      <c r="P125" s="34">
        <f t="shared" si="23"/>
        <v>30280.799999999999</v>
      </c>
      <c r="Q125" s="26" t="s">
        <v>12</v>
      </c>
      <c r="S125" s="27"/>
      <c r="T125" s="27"/>
    </row>
    <row r="126" spans="2:20" s="26" customFormat="1" ht="10.5" outlineLevel="1" x14ac:dyDescent="0.15">
      <c r="B126" s="79"/>
      <c r="C126" s="36" t="s">
        <v>120</v>
      </c>
      <c r="J126" s="34"/>
      <c r="K126" s="34"/>
      <c r="M126" s="34"/>
      <c r="N126" s="43">
        <v>144.30000000000001</v>
      </c>
      <c r="O126" s="33">
        <f t="shared" si="22"/>
        <v>144.30000000000001</v>
      </c>
      <c r="P126" s="34">
        <f t="shared" si="23"/>
        <v>9523.8000000000011</v>
      </c>
      <c r="Q126" s="26" t="s">
        <v>12</v>
      </c>
      <c r="S126" s="27"/>
      <c r="T126" s="27"/>
    </row>
    <row r="127" spans="2:20" s="26" customFormat="1" ht="9.75" customHeight="1" outlineLevel="1" x14ac:dyDescent="0.15">
      <c r="B127" s="79"/>
      <c r="C127" s="36" t="s">
        <v>121</v>
      </c>
      <c r="E127" s="26" t="s">
        <v>46</v>
      </c>
      <c r="J127" s="34"/>
      <c r="K127" s="34"/>
      <c r="M127" s="34"/>
      <c r="N127" s="43">
        <v>4345.4872000000005</v>
      </c>
      <c r="O127" s="33">
        <f t="shared" si="22"/>
        <v>4345.4872000000005</v>
      </c>
      <c r="P127" s="34">
        <f t="shared" si="23"/>
        <v>286802.15520000004</v>
      </c>
      <c r="Q127" s="26" t="s">
        <v>12</v>
      </c>
      <c r="S127" s="27"/>
      <c r="T127" s="27"/>
    </row>
    <row r="128" spans="2:20" s="26" customFormat="1" ht="10.5" outlineLevel="1" x14ac:dyDescent="0.15">
      <c r="B128" s="79" t="s">
        <v>54</v>
      </c>
      <c r="C128" s="36" t="s">
        <v>56</v>
      </c>
      <c r="E128" s="26" t="s">
        <v>46</v>
      </c>
      <c r="J128" s="34"/>
      <c r="K128" s="34"/>
      <c r="M128" s="34"/>
      <c r="N128" s="43">
        <v>957.25615600000015</v>
      </c>
      <c r="O128" s="33">
        <f t="shared" si="22"/>
        <v>957.25615600000015</v>
      </c>
      <c r="P128" s="34">
        <f t="shared" si="23"/>
        <v>63178.906296000008</v>
      </c>
      <c r="Q128" s="26" t="s">
        <v>12</v>
      </c>
      <c r="S128" s="27"/>
      <c r="T128" s="27"/>
    </row>
    <row r="129" spans="2:20" s="26" customFormat="1" ht="10.5" outlineLevel="1" x14ac:dyDescent="0.15">
      <c r="B129" s="79"/>
      <c r="C129" s="36" t="s">
        <v>57</v>
      </c>
      <c r="E129" s="26" t="s">
        <v>46</v>
      </c>
      <c r="J129" s="34"/>
      <c r="K129" s="34"/>
      <c r="M129" s="34"/>
      <c r="N129" s="43">
        <v>682.47728400000005</v>
      </c>
      <c r="O129" s="33">
        <f t="shared" si="22"/>
        <v>682.47728400000005</v>
      </c>
      <c r="P129" s="34">
        <f t="shared" si="23"/>
        <v>45043.500744000004</v>
      </c>
      <c r="Q129" s="26" t="s">
        <v>12</v>
      </c>
      <c r="S129" s="27"/>
      <c r="T129" s="27"/>
    </row>
    <row r="130" spans="2:20" s="26" customFormat="1" ht="10.5" outlineLevel="1" x14ac:dyDescent="0.15">
      <c r="B130" s="79"/>
      <c r="C130" s="36" t="s">
        <v>59</v>
      </c>
      <c r="E130" s="26" t="s">
        <v>46</v>
      </c>
      <c r="J130" s="34"/>
      <c r="K130" s="34"/>
      <c r="M130" s="34"/>
      <c r="N130" s="43">
        <v>10.902864000000001</v>
      </c>
      <c r="O130" s="33">
        <f t="shared" si="22"/>
        <v>10.902864000000001</v>
      </c>
      <c r="P130" s="34">
        <f t="shared" si="23"/>
        <v>719.58902400000011</v>
      </c>
      <c r="Q130" s="26" t="s">
        <v>12</v>
      </c>
      <c r="S130" s="27"/>
      <c r="T130" s="27"/>
    </row>
    <row r="131" spans="2:20" s="26" customFormat="1" ht="10.5" outlineLevel="1" x14ac:dyDescent="0.15">
      <c r="B131" s="79"/>
      <c r="C131" s="36" t="s">
        <v>58</v>
      </c>
      <c r="E131" s="26" t="s">
        <v>46</v>
      </c>
      <c r="J131" s="34"/>
      <c r="K131" s="34"/>
      <c r="M131" s="34"/>
      <c r="N131" s="43">
        <v>480.79472400000009</v>
      </c>
      <c r="O131" s="33">
        <f t="shared" si="22"/>
        <v>480.79472400000009</v>
      </c>
      <c r="P131" s="34">
        <f t="shared" si="23"/>
        <v>31732.451784000004</v>
      </c>
      <c r="Q131" s="26" t="s">
        <v>12</v>
      </c>
      <c r="S131" s="27"/>
      <c r="T131" s="27"/>
    </row>
    <row r="132" spans="2:20" s="26" customFormat="1" ht="10.5" outlineLevel="1" x14ac:dyDescent="0.15">
      <c r="B132" s="79"/>
      <c r="C132" s="36" t="s">
        <v>60</v>
      </c>
      <c r="E132" s="26" t="s">
        <v>46</v>
      </c>
      <c r="J132" s="34"/>
      <c r="K132" s="34"/>
      <c r="M132" s="34"/>
      <c r="N132" s="43">
        <v>425.060292</v>
      </c>
      <c r="O132" s="33">
        <f t="shared" si="22"/>
        <v>425.060292</v>
      </c>
      <c r="P132" s="34">
        <f t="shared" si="23"/>
        <v>28053.979272</v>
      </c>
      <c r="Q132" s="26" t="s">
        <v>12</v>
      </c>
      <c r="S132" s="27"/>
      <c r="T132" s="27"/>
    </row>
    <row r="133" spans="2:20" s="26" customFormat="1" ht="10.5" outlineLevel="1" x14ac:dyDescent="0.15">
      <c r="B133" s="79" t="s">
        <v>61</v>
      </c>
      <c r="C133" s="45" t="s">
        <v>67</v>
      </c>
      <c r="E133" s="26" t="s">
        <v>68</v>
      </c>
      <c r="J133" s="34"/>
      <c r="K133" s="34"/>
      <c r="M133" s="34"/>
      <c r="N133" s="43">
        <v>61.880000000000017</v>
      </c>
      <c r="O133" s="33">
        <f t="shared" si="22"/>
        <v>61.880000000000017</v>
      </c>
      <c r="P133" s="34">
        <f t="shared" si="23"/>
        <v>4084.0800000000013</v>
      </c>
      <c r="Q133" s="26" t="s">
        <v>12</v>
      </c>
      <c r="S133" s="27"/>
      <c r="T133" s="27"/>
    </row>
    <row r="134" spans="2:20" s="26" customFormat="1" ht="10.5" outlineLevel="1" x14ac:dyDescent="0.15">
      <c r="B134" s="79"/>
      <c r="C134" s="37" t="s">
        <v>155</v>
      </c>
      <c r="E134" s="26" t="s">
        <v>63</v>
      </c>
      <c r="J134" s="34"/>
      <c r="K134" s="34"/>
      <c r="M134" s="34"/>
      <c r="N134" s="43">
        <v>1284.807759924</v>
      </c>
      <c r="O134" s="33">
        <f t="shared" ref="O134" si="24">(M134/$D$38)+N134</f>
        <v>1284.807759924</v>
      </c>
      <c r="P134" s="34">
        <f t="shared" ref="P134" si="25">O134*$D$38</f>
        <v>84797.312154984</v>
      </c>
      <c r="Q134" s="26" t="s">
        <v>12</v>
      </c>
      <c r="S134" s="27"/>
      <c r="T134" s="27"/>
    </row>
    <row r="135" spans="2:20" s="26" customFormat="1" ht="10.5" outlineLevel="1" x14ac:dyDescent="0.15">
      <c r="B135" s="79"/>
      <c r="C135" s="45" t="s">
        <v>115</v>
      </c>
      <c r="E135" s="26" t="s">
        <v>68</v>
      </c>
      <c r="J135" s="34"/>
      <c r="K135" s="34"/>
      <c r="M135" s="34"/>
      <c r="N135" s="43">
        <v>3265.2231024799994</v>
      </c>
      <c r="O135" s="33">
        <f t="shared" ref="O135" si="26">(M135/$D$38)+N135</f>
        <v>3265.2231024799994</v>
      </c>
      <c r="P135" s="34">
        <f t="shared" ref="P135" si="27">O135*$D$38</f>
        <v>215504.72476367996</v>
      </c>
      <c r="Q135" s="26" t="s">
        <v>12</v>
      </c>
      <c r="S135" s="27"/>
      <c r="T135" s="27"/>
    </row>
    <row r="136" spans="2:20" s="26" customFormat="1" ht="10.5" outlineLevel="1" x14ac:dyDescent="0.15">
      <c r="B136" s="80" t="s">
        <v>25</v>
      </c>
      <c r="C136" s="80"/>
      <c r="J136" s="34"/>
      <c r="K136" s="34"/>
      <c r="M136" s="34"/>
      <c r="N136" s="43"/>
      <c r="O136" s="33"/>
      <c r="P136" s="34"/>
      <c r="S136" s="27"/>
      <c r="T136" s="27"/>
    </row>
    <row r="137" spans="2:20" s="26" customFormat="1" ht="10.5" outlineLevel="1" x14ac:dyDescent="0.15">
      <c r="B137" s="38" t="s">
        <v>74</v>
      </c>
      <c r="C137" s="36" t="s">
        <v>45</v>
      </c>
      <c r="E137" s="26" t="s">
        <v>46</v>
      </c>
      <c r="J137" s="34"/>
      <c r="K137" s="34"/>
      <c r="M137" s="34"/>
      <c r="N137" s="43">
        <v>4.5566240000000002</v>
      </c>
      <c r="O137" s="33">
        <f t="shared" si="22"/>
        <v>4.5566240000000002</v>
      </c>
      <c r="P137" s="34">
        <f t="shared" si="23"/>
        <v>300.73718400000001</v>
      </c>
      <c r="Q137" s="26" t="s">
        <v>12</v>
      </c>
      <c r="S137" s="27"/>
      <c r="T137" s="27"/>
    </row>
    <row r="138" spans="2:20" s="26" customFormat="1" ht="10.5" outlineLevel="1" x14ac:dyDescent="0.15">
      <c r="B138" s="79" t="s">
        <v>48</v>
      </c>
      <c r="C138" s="36" t="s">
        <v>89</v>
      </c>
      <c r="E138" s="26" t="s">
        <v>46</v>
      </c>
      <c r="J138" s="34"/>
      <c r="K138" s="34"/>
      <c r="M138" s="34"/>
      <c r="N138" s="43">
        <v>131.24639999999999</v>
      </c>
      <c r="O138" s="33">
        <f t="shared" si="22"/>
        <v>131.24639999999999</v>
      </c>
      <c r="P138" s="34">
        <f t="shared" si="23"/>
        <v>8662.2623999999996</v>
      </c>
      <c r="Q138" s="26" t="s">
        <v>12</v>
      </c>
      <c r="S138" s="27"/>
      <c r="T138" s="27"/>
    </row>
    <row r="139" spans="2:20" s="26" customFormat="1" ht="10.5" outlineLevel="1" x14ac:dyDescent="0.15">
      <c r="B139" s="79"/>
      <c r="C139" s="36" t="s">
        <v>118</v>
      </c>
      <c r="E139" s="26" t="s">
        <v>46</v>
      </c>
      <c r="J139" s="34"/>
      <c r="K139" s="34"/>
      <c r="M139" s="34"/>
      <c r="N139" s="43">
        <v>915.92759999999998</v>
      </c>
      <c r="O139" s="33">
        <f t="shared" si="22"/>
        <v>915.92759999999998</v>
      </c>
      <c r="P139" s="34">
        <f t="shared" si="23"/>
        <v>60451.221599999997</v>
      </c>
      <c r="Q139" s="26" t="s">
        <v>12</v>
      </c>
      <c r="S139" s="27"/>
      <c r="T139" s="27"/>
    </row>
    <row r="140" spans="2:20" s="26" customFormat="1" ht="10.5" outlineLevel="1" x14ac:dyDescent="0.15">
      <c r="B140" s="79"/>
      <c r="C140" s="36" t="s">
        <v>52</v>
      </c>
      <c r="E140" s="26" t="s">
        <v>46</v>
      </c>
      <c r="J140" s="34"/>
      <c r="K140" s="34"/>
      <c r="M140" s="34"/>
      <c r="N140" s="43">
        <v>63.936000000000007</v>
      </c>
      <c r="O140" s="33">
        <f t="shared" si="22"/>
        <v>63.936000000000007</v>
      </c>
      <c r="P140" s="34">
        <f t="shared" si="23"/>
        <v>4219.7760000000007</v>
      </c>
      <c r="Q140" s="26" t="s">
        <v>12</v>
      </c>
      <c r="S140" s="27"/>
      <c r="T140" s="27"/>
    </row>
    <row r="141" spans="2:20" s="26" customFormat="1" ht="10.5" outlineLevel="1" x14ac:dyDescent="0.15">
      <c r="B141" s="79"/>
      <c r="C141" s="36" t="s">
        <v>90</v>
      </c>
      <c r="E141" s="26" t="s">
        <v>46</v>
      </c>
      <c r="J141" s="34"/>
      <c r="K141" s="34"/>
      <c r="M141" s="34"/>
      <c r="N141" s="43">
        <v>7541.354800000001</v>
      </c>
      <c r="O141" s="33">
        <f t="shared" si="22"/>
        <v>7541.354800000001</v>
      </c>
      <c r="P141" s="34">
        <f t="shared" si="23"/>
        <v>497729.41680000006</v>
      </c>
      <c r="Q141" s="26" t="s">
        <v>12</v>
      </c>
      <c r="S141" s="27"/>
      <c r="T141" s="27"/>
    </row>
    <row r="142" spans="2:20" s="26" customFormat="1" ht="10.5" outlineLevel="1" x14ac:dyDescent="0.15">
      <c r="B142" s="79"/>
      <c r="C142" s="36" t="s">
        <v>75</v>
      </c>
      <c r="E142" s="26" t="s">
        <v>46</v>
      </c>
      <c r="J142" s="34"/>
      <c r="K142" s="34"/>
      <c r="M142" s="34"/>
      <c r="N142" s="43">
        <v>182.04000000000002</v>
      </c>
      <c r="O142" s="33">
        <f t="shared" si="22"/>
        <v>182.04000000000002</v>
      </c>
      <c r="P142" s="34">
        <f t="shared" si="23"/>
        <v>12014.640000000001</v>
      </c>
      <c r="Q142" s="26" t="s">
        <v>12</v>
      </c>
      <c r="S142" s="27"/>
      <c r="T142" s="27"/>
    </row>
    <row r="143" spans="2:20" s="26" customFormat="1" ht="10.5" outlineLevel="1" x14ac:dyDescent="0.15">
      <c r="B143" s="79"/>
      <c r="C143" s="36" t="s">
        <v>91</v>
      </c>
      <c r="E143" s="26" t="s">
        <v>46</v>
      </c>
      <c r="J143" s="34"/>
      <c r="K143" s="34"/>
      <c r="M143" s="34"/>
      <c r="N143" s="43">
        <v>27166.184400000002</v>
      </c>
      <c r="O143" s="33">
        <f t="shared" si="22"/>
        <v>27166.184400000002</v>
      </c>
      <c r="P143" s="34">
        <f t="shared" si="23"/>
        <v>1792968.1704000002</v>
      </c>
      <c r="Q143" s="26" t="s">
        <v>12</v>
      </c>
      <c r="S143" s="27"/>
      <c r="T143" s="27"/>
    </row>
    <row r="144" spans="2:20" s="26" customFormat="1" ht="10.5" outlineLevel="1" x14ac:dyDescent="0.15">
      <c r="B144" s="79"/>
      <c r="C144" s="36" t="s">
        <v>132</v>
      </c>
      <c r="E144" s="26" t="s">
        <v>46</v>
      </c>
      <c r="J144" s="34"/>
      <c r="K144" s="34"/>
      <c r="M144" s="34">
        <v>171085</v>
      </c>
      <c r="N144" s="43">
        <v>0</v>
      </c>
      <c r="O144" s="33">
        <f t="shared" si="22"/>
        <v>2592.1969696969695</v>
      </c>
      <c r="P144" s="34">
        <f t="shared" si="23"/>
        <v>171085</v>
      </c>
      <c r="Q144" s="26" t="s">
        <v>51</v>
      </c>
      <c r="S144" s="27"/>
      <c r="T144" s="27"/>
    </row>
    <row r="145" spans="2:20" s="26" customFormat="1" ht="10.5" outlineLevel="1" x14ac:dyDescent="0.15">
      <c r="B145" s="79"/>
      <c r="C145" s="36" t="s">
        <v>133</v>
      </c>
      <c r="E145" s="26" t="s">
        <v>46</v>
      </c>
      <c r="J145" s="34"/>
      <c r="K145" s="34"/>
      <c r="M145" s="34">
        <v>48652</v>
      </c>
      <c r="N145" s="43">
        <v>0</v>
      </c>
      <c r="O145" s="33">
        <f t="shared" si="22"/>
        <v>737.15151515151513</v>
      </c>
      <c r="P145" s="34">
        <f t="shared" si="23"/>
        <v>48652</v>
      </c>
      <c r="Q145" s="26" t="s">
        <v>51</v>
      </c>
      <c r="S145" s="27"/>
      <c r="T145" s="27"/>
    </row>
    <row r="146" spans="2:20" s="26" customFormat="1" ht="9.75" customHeight="1" outlineLevel="1" x14ac:dyDescent="0.15">
      <c r="B146" s="79"/>
      <c r="C146" s="35" t="s">
        <v>92</v>
      </c>
      <c r="E146" s="26" t="s">
        <v>46</v>
      </c>
      <c r="J146" s="34"/>
      <c r="K146" s="34"/>
      <c r="M146" s="34"/>
      <c r="N146" s="43">
        <v>905.46281599999998</v>
      </c>
      <c r="O146" s="33">
        <f t="shared" si="22"/>
        <v>905.46281599999998</v>
      </c>
      <c r="P146" s="34">
        <f t="shared" si="23"/>
        <v>59760.545855999997</v>
      </c>
      <c r="Q146" s="26" t="s">
        <v>12</v>
      </c>
      <c r="S146" s="27"/>
      <c r="T146" s="27"/>
    </row>
    <row r="147" spans="2:20" s="26" customFormat="1" ht="10.5" outlineLevel="1" x14ac:dyDescent="0.15">
      <c r="B147" s="79"/>
      <c r="C147" s="36" t="s">
        <v>53</v>
      </c>
      <c r="E147" s="26" t="s">
        <v>46</v>
      </c>
      <c r="J147" s="34"/>
      <c r="K147" s="34"/>
      <c r="M147" s="34"/>
      <c r="N147" s="43">
        <v>2.9659200000000006</v>
      </c>
      <c r="O147" s="33">
        <f t="shared" si="22"/>
        <v>2.9659200000000006</v>
      </c>
      <c r="P147" s="34">
        <f t="shared" si="23"/>
        <v>195.75072000000003</v>
      </c>
      <c r="Q147" s="26" t="s">
        <v>12</v>
      </c>
      <c r="S147" s="27"/>
      <c r="T147" s="27"/>
    </row>
    <row r="148" spans="2:20" s="26" customFormat="1" ht="10.5" outlineLevel="1" x14ac:dyDescent="0.15">
      <c r="B148" s="79"/>
      <c r="C148" s="36" t="s">
        <v>71</v>
      </c>
      <c r="E148" s="26" t="s">
        <v>46</v>
      </c>
      <c r="J148" s="34"/>
      <c r="K148" s="34"/>
      <c r="M148" s="34"/>
      <c r="N148" s="43">
        <v>87.216400000000007</v>
      </c>
      <c r="O148" s="33">
        <f t="shared" si="22"/>
        <v>87.216400000000007</v>
      </c>
      <c r="P148" s="34">
        <f t="shared" si="23"/>
        <v>5756.2824000000001</v>
      </c>
      <c r="Q148" s="26" t="s">
        <v>12</v>
      </c>
      <c r="S148" s="27"/>
      <c r="T148" s="27"/>
    </row>
    <row r="149" spans="2:20" s="26" customFormat="1" ht="10.5" outlineLevel="1" x14ac:dyDescent="0.15">
      <c r="B149" s="79"/>
      <c r="C149" s="36" t="s">
        <v>72</v>
      </c>
      <c r="E149" s="26" t="s">
        <v>46</v>
      </c>
      <c r="J149" s="34"/>
      <c r="K149" s="34"/>
      <c r="M149" s="34"/>
      <c r="N149" s="43">
        <v>449.32799999999997</v>
      </c>
      <c r="O149" s="33">
        <f t="shared" si="22"/>
        <v>449.32799999999997</v>
      </c>
      <c r="P149" s="34">
        <f t="shared" si="23"/>
        <v>29655.647999999997</v>
      </c>
      <c r="Q149" s="26" t="s">
        <v>12</v>
      </c>
      <c r="S149" s="27"/>
      <c r="T149" s="27"/>
    </row>
    <row r="150" spans="2:20" s="26" customFormat="1" ht="10.5" outlineLevel="1" x14ac:dyDescent="0.15">
      <c r="B150" s="79"/>
      <c r="C150" s="35" t="s">
        <v>86</v>
      </c>
      <c r="E150" s="26" t="s">
        <v>46</v>
      </c>
      <c r="J150" s="34"/>
      <c r="K150" s="34"/>
      <c r="M150" s="34"/>
      <c r="N150" s="43">
        <v>50.858128000000008</v>
      </c>
      <c r="O150" s="33">
        <f t="shared" si="22"/>
        <v>50.858128000000008</v>
      </c>
      <c r="P150" s="34">
        <f t="shared" si="23"/>
        <v>3356.6364480000007</v>
      </c>
      <c r="Q150" s="26" t="s">
        <v>12</v>
      </c>
      <c r="S150" s="27"/>
      <c r="T150" s="27"/>
    </row>
    <row r="151" spans="2:20" s="26" customFormat="1" ht="10.5" outlineLevel="1" x14ac:dyDescent="0.15">
      <c r="B151" s="79" t="s">
        <v>54</v>
      </c>
      <c r="C151" s="36" t="s">
        <v>56</v>
      </c>
      <c r="E151" s="26" t="s">
        <v>46</v>
      </c>
      <c r="J151" s="34"/>
      <c r="K151" s="34"/>
      <c r="M151" s="34"/>
      <c r="N151" s="43">
        <v>676.09064000000012</v>
      </c>
      <c r="O151" s="33">
        <f t="shared" si="22"/>
        <v>676.09064000000012</v>
      </c>
      <c r="P151" s="34">
        <f t="shared" si="23"/>
        <v>44621.982240000005</v>
      </c>
      <c r="Q151" s="26" t="s">
        <v>12</v>
      </c>
      <c r="S151" s="27"/>
      <c r="T151" s="27"/>
    </row>
    <row r="152" spans="2:20" s="26" customFormat="1" ht="10.5" outlineLevel="1" x14ac:dyDescent="0.15">
      <c r="B152" s="79"/>
      <c r="C152" s="36" t="s">
        <v>57</v>
      </c>
      <c r="E152" s="26" t="s">
        <v>46</v>
      </c>
      <c r="J152" s="34"/>
      <c r="K152" s="34"/>
      <c r="M152" s="34"/>
      <c r="N152" s="43">
        <v>1878.8841240000002</v>
      </c>
      <c r="O152" s="33">
        <f t="shared" si="22"/>
        <v>1878.8841240000002</v>
      </c>
      <c r="P152" s="34">
        <f t="shared" si="23"/>
        <v>124006.35218400002</v>
      </c>
      <c r="Q152" s="26" t="s">
        <v>12</v>
      </c>
      <c r="S152" s="27"/>
      <c r="T152" s="27"/>
    </row>
    <row r="153" spans="2:20" s="26" customFormat="1" ht="10.5" outlineLevel="1" x14ac:dyDescent="0.15">
      <c r="B153" s="79"/>
      <c r="C153" s="36" t="s">
        <v>58</v>
      </c>
      <c r="E153" s="26" t="s">
        <v>46</v>
      </c>
      <c r="J153" s="34"/>
      <c r="K153" s="34"/>
      <c r="M153" s="34"/>
      <c r="N153" s="43">
        <v>914.81937599999992</v>
      </c>
      <c r="O153" s="33">
        <f t="shared" si="22"/>
        <v>914.81937599999992</v>
      </c>
      <c r="P153" s="34">
        <f t="shared" si="23"/>
        <v>60378.078815999994</v>
      </c>
      <c r="Q153" s="26" t="s">
        <v>12</v>
      </c>
      <c r="S153" s="27"/>
      <c r="T153" s="27"/>
    </row>
    <row r="154" spans="2:20" s="26" customFormat="1" ht="10.5" outlineLevel="1" x14ac:dyDescent="0.15">
      <c r="B154" s="79"/>
      <c r="C154" s="36" t="s">
        <v>60</v>
      </c>
      <c r="E154" s="26" t="s">
        <v>46</v>
      </c>
      <c r="J154" s="34"/>
      <c r="K154" s="34"/>
      <c r="M154" s="34"/>
      <c r="N154" s="43">
        <v>747.43700000000024</v>
      </c>
      <c r="O154" s="33">
        <f t="shared" si="22"/>
        <v>747.43700000000024</v>
      </c>
      <c r="P154" s="34">
        <f t="shared" si="23"/>
        <v>49330.842000000019</v>
      </c>
      <c r="Q154" s="26" t="s">
        <v>12</v>
      </c>
      <c r="S154" s="27"/>
      <c r="T154" s="27"/>
    </row>
    <row r="155" spans="2:20" s="26" customFormat="1" ht="10.5" outlineLevel="1" x14ac:dyDescent="0.15">
      <c r="B155" s="79"/>
      <c r="C155" s="36" t="s">
        <v>59</v>
      </c>
      <c r="E155" s="26" t="s">
        <v>46</v>
      </c>
      <c r="J155" s="34"/>
      <c r="K155" s="34"/>
      <c r="M155" s="34"/>
      <c r="N155" s="43">
        <v>347.25239999999997</v>
      </c>
      <c r="O155" s="33">
        <f t="shared" si="22"/>
        <v>347.25239999999997</v>
      </c>
      <c r="P155" s="34">
        <f t="shared" si="23"/>
        <v>22918.658399999997</v>
      </c>
      <c r="Q155" s="26" t="s">
        <v>12</v>
      </c>
      <c r="S155" s="27"/>
      <c r="T155" s="27"/>
    </row>
    <row r="156" spans="2:20" s="26" customFormat="1" ht="15" customHeight="1" outlineLevel="1" x14ac:dyDescent="0.15">
      <c r="B156" s="79" t="s">
        <v>61</v>
      </c>
      <c r="C156" s="37" t="s">
        <v>155</v>
      </c>
      <c r="E156" s="26" t="s">
        <v>63</v>
      </c>
      <c r="J156" s="34"/>
      <c r="K156" s="34"/>
      <c r="M156" s="34"/>
      <c r="N156" s="43">
        <v>558.66819824100003</v>
      </c>
      <c r="O156" s="33">
        <f t="shared" ref="O156" si="28">(M156/$D$38)+N156</f>
        <v>558.66819824100003</v>
      </c>
      <c r="P156" s="34">
        <f t="shared" ref="P156" si="29">O156*$D$38</f>
        <v>36872.101083906004</v>
      </c>
      <c r="Q156" s="26" t="s">
        <v>12</v>
      </c>
      <c r="S156" s="27"/>
      <c r="T156" s="27"/>
    </row>
    <row r="157" spans="2:20" s="26" customFormat="1" ht="10.5" outlineLevel="1" x14ac:dyDescent="0.15">
      <c r="B157" s="79"/>
      <c r="C157" s="42" t="s">
        <v>115</v>
      </c>
      <c r="E157" s="26" t="s">
        <v>68</v>
      </c>
      <c r="J157" s="34"/>
      <c r="K157" s="34"/>
      <c r="M157" s="34"/>
      <c r="N157" s="43">
        <v>1414.8186488199999</v>
      </c>
      <c r="O157" s="33">
        <f t="shared" ref="O157" si="30">(M157/$D$38)+N157</f>
        <v>1414.8186488199999</v>
      </c>
      <c r="P157" s="34">
        <f t="shared" ref="P157" si="31">O157*$D$38</f>
        <v>93378.030822119996</v>
      </c>
      <c r="Q157" s="26" t="s">
        <v>12</v>
      </c>
      <c r="S157" s="27"/>
      <c r="T157" s="27"/>
    </row>
    <row r="158" spans="2:20" s="26" customFormat="1" ht="10.5" outlineLevel="1" x14ac:dyDescent="0.15">
      <c r="B158" s="80" t="s">
        <v>26</v>
      </c>
      <c r="C158" s="80"/>
      <c r="J158" s="34"/>
      <c r="K158" s="34"/>
      <c r="M158" s="34"/>
      <c r="N158" s="43"/>
      <c r="O158" s="33"/>
      <c r="P158" s="34"/>
      <c r="S158" s="27"/>
      <c r="T158" s="27"/>
    </row>
    <row r="159" spans="2:20" s="26" customFormat="1" ht="10.5" outlineLevel="1" x14ac:dyDescent="0.15">
      <c r="B159" s="79" t="s">
        <v>94</v>
      </c>
      <c r="C159" s="36" t="s">
        <v>95</v>
      </c>
      <c r="E159" s="26" t="s">
        <v>66</v>
      </c>
      <c r="J159" s="34"/>
      <c r="K159" s="34"/>
      <c r="M159" s="34"/>
      <c r="N159" s="43">
        <v>6650.2883200000033</v>
      </c>
      <c r="O159" s="33">
        <f t="shared" si="22"/>
        <v>6650.2883200000033</v>
      </c>
      <c r="P159" s="34">
        <f t="shared" si="23"/>
        <v>438919.0291200002</v>
      </c>
      <c r="Q159" s="26" t="s">
        <v>12</v>
      </c>
      <c r="S159" s="27"/>
      <c r="T159" s="27"/>
    </row>
    <row r="160" spans="2:20" s="26" customFormat="1" ht="10.5" outlineLevel="1" x14ac:dyDescent="0.15">
      <c r="B160" s="79"/>
      <c r="C160" s="36" t="s">
        <v>96</v>
      </c>
      <c r="E160" s="26" t="s">
        <v>66</v>
      </c>
      <c r="J160" s="34"/>
      <c r="K160" s="34"/>
      <c r="M160" s="34"/>
      <c r="N160" s="43">
        <v>1485.3907519999998</v>
      </c>
      <c r="O160" s="33">
        <f t="shared" si="22"/>
        <v>1485.3907519999998</v>
      </c>
      <c r="P160" s="34">
        <f t="shared" si="23"/>
        <v>98035.789631999985</v>
      </c>
      <c r="Q160" s="26" t="s">
        <v>12</v>
      </c>
      <c r="S160" s="27"/>
      <c r="T160" s="27"/>
    </row>
    <row r="161" spans="2:20" s="26" customFormat="1" ht="10.5" outlineLevel="1" x14ac:dyDescent="0.15">
      <c r="B161" s="79"/>
      <c r="C161" s="36" t="s">
        <v>97</v>
      </c>
      <c r="E161" s="26" t="s">
        <v>66</v>
      </c>
      <c r="J161" s="34"/>
      <c r="K161" s="34"/>
      <c r="M161" s="34"/>
      <c r="N161" s="43">
        <v>3290.0291086799989</v>
      </c>
      <c r="O161" s="33">
        <f t="shared" si="22"/>
        <v>3290.0291086799989</v>
      </c>
      <c r="P161" s="34">
        <f t="shared" si="23"/>
        <v>217141.92117287993</v>
      </c>
      <c r="Q161" s="26" t="s">
        <v>12</v>
      </c>
      <c r="S161" s="27"/>
      <c r="T161" s="27"/>
    </row>
    <row r="162" spans="2:20" s="26" customFormat="1" ht="10.5" outlineLevel="1" x14ac:dyDescent="0.15">
      <c r="B162" s="79"/>
      <c r="C162" s="36" t="s">
        <v>98</v>
      </c>
      <c r="E162" s="26" t="s">
        <v>66</v>
      </c>
      <c r="J162" s="34"/>
      <c r="K162" s="34"/>
      <c r="M162" s="34"/>
      <c r="N162" s="43">
        <v>704.71857599999998</v>
      </c>
      <c r="O162" s="33">
        <f t="shared" si="22"/>
        <v>704.71857599999998</v>
      </c>
      <c r="P162" s="34">
        <f t="shared" si="23"/>
        <v>46511.426015999998</v>
      </c>
      <c r="Q162" s="26" t="s">
        <v>12</v>
      </c>
      <c r="S162" s="27"/>
      <c r="T162" s="27"/>
    </row>
    <row r="163" spans="2:20" s="26" customFormat="1" ht="10.5" outlineLevel="1" x14ac:dyDescent="0.15">
      <c r="B163" s="79" t="s">
        <v>74</v>
      </c>
      <c r="C163" s="36" t="s">
        <v>79</v>
      </c>
      <c r="E163" s="26" t="s">
        <v>66</v>
      </c>
      <c r="J163" s="34"/>
      <c r="K163" s="34"/>
      <c r="M163" s="34"/>
      <c r="N163" s="43">
        <v>1426.3052879999993</v>
      </c>
      <c r="O163" s="33">
        <f t="shared" si="22"/>
        <v>1426.3052879999993</v>
      </c>
      <c r="P163" s="34">
        <f t="shared" si="23"/>
        <v>94136.149007999949</v>
      </c>
      <c r="Q163" s="26" t="s">
        <v>12</v>
      </c>
      <c r="S163" s="27"/>
      <c r="T163" s="27"/>
    </row>
    <row r="164" spans="2:20" s="26" customFormat="1" ht="10.5" outlineLevel="1" x14ac:dyDescent="0.15">
      <c r="B164" s="79"/>
      <c r="C164" s="36" t="s">
        <v>47</v>
      </c>
      <c r="E164" s="26" t="s">
        <v>66</v>
      </c>
      <c r="J164" s="34"/>
      <c r="K164" s="34"/>
      <c r="M164" s="34"/>
      <c r="N164" s="43">
        <v>205.36391600000005</v>
      </c>
      <c r="O164" s="33">
        <f t="shared" si="22"/>
        <v>205.36391600000005</v>
      </c>
      <c r="P164" s="34">
        <f t="shared" si="23"/>
        <v>13554.018456000003</v>
      </c>
      <c r="Q164" s="26" t="s">
        <v>12</v>
      </c>
      <c r="S164" s="27"/>
      <c r="T164" s="27"/>
    </row>
    <row r="165" spans="2:20" s="26" customFormat="1" ht="10.5" outlineLevel="1" x14ac:dyDescent="0.15">
      <c r="B165" s="79"/>
      <c r="C165" s="36" t="s">
        <v>99</v>
      </c>
      <c r="E165" s="26" t="s">
        <v>66</v>
      </c>
      <c r="J165" s="34"/>
      <c r="K165" s="34"/>
      <c r="M165" s="34"/>
      <c r="N165" s="43">
        <v>2348.0689659999998</v>
      </c>
      <c r="O165" s="33">
        <f t="shared" si="22"/>
        <v>2348.0689659999998</v>
      </c>
      <c r="P165" s="34">
        <f t="shared" si="23"/>
        <v>154972.551756</v>
      </c>
      <c r="Q165" s="26" t="s">
        <v>12</v>
      </c>
      <c r="S165" s="27"/>
      <c r="T165" s="27"/>
    </row>
    <row r="166" spans="2:20" s="26" customFormat="1" ht="10.5" outlineLevel="1" x14ac:dyDescent="0.15">
      <c r="B166" s="79"/>
      <c r="C166" s="36" t="s">
        <v>45</v>
      </c>
      <c r="E166" s="26" t="s">
        <v>66</v>
      </c>
      <c r="J166" s="34"/>
      <c r="K166" s="34"/>
      <c r="M166" s="34"/>
      <c r="N166" s="43">
        <v>631.82856400000003</v>
      </c>
      <c r="O166" s="33">
        <f t="shared" si="22"/>
        <v>631.82856400000003</v>
      </c>
      <c r="P166" s="34">
        <f t="shared" si="23"/>
        <v>41700.685224000001</v>
      </c>
      <c r="Q166" s="26" t="s">
        <v>12</v>
      </c>
      <c r="S166" s="27"/>
      <c r="T166" s="27"/>
    </row>
    <row r="167" spans="2:20" s="26" customFormat="1" ht="10.5" outlineLevel="1" x14ac:dyDescent="0.15">
      <c r="B167" s="79"/>
      <c r="C167" s="35" t="s">
        <v>100</v>
      </c>
      <c r="E167" s="26" t="s">
        <v>66</v>
      </c>
      <c r="J167" s="34"/>
      <c r="K167" s="34"/>
      <c r="M167" s="34"/>
      <c r="N167" s="43">
        <v>282.05588399999999</v>
      </c>
      <c r="O167" s="33">
        <f t="shared" si="22"/>
        <v>282.05588399999999</v>
      </c>
      <c r="P167" s="34">
        <f t="shared" si="23"/>
        <v>18615.688343999998</v>
      </c>
      <c r="Q167" s="26" t="s">
        <v>12</v>
      </c>
      <c r="S167" s="27"/>
      <c r="T167" s="27"/>
    </row>
    <row r="168" spans="2:20" s="26" customFormat="1" ht="10.5" outlineLevel="1" x14ac:dyDescent="0.15">
      <c r="B168" s="79"/>
      <c r="C168" s="36" t="s">
        <v>93</v>
      </c>
      <c r="E168" s="26" t="s">
        <v>66</v>
      </c>
      <c r="J168" s="34"/>
      <c r="K168" s="34"/>
      <c r="M168" s="34"/>
      <c r="N168" s="43">
        <v>1629.4922730000003</v>
      </c>
      <c r="O168" s="33">
        <f t="shared" si="22"/>
        <v>1629.4922730000003</v>
      </c>
      <c r="P168" s="34">
        <f t="shared" si="23"/>
        <v>107546.49001800003</v>
      </c>
      <c r="Q168" s="26" t="s">
        <v>12</v>
      </c>
      <c r="S168" s="27"/>
      <c r="T168" s="27"/>
    </row>
    <row r="169" spans="2:20" s="26" customFormat="1" ht="10.5" outlineLevel="1" x14ac:dyDescent="0.15">
      <c r="B169" s="79" t="s">
        <v>48</v>
      </c>
      <c r="C169" s="36" t="s">
        <v>53</v>
      </c>
      <c r="E169" s="26" t="s">
        <v>66</v>
      </c>
      <c r="J169" s="34"/>
      <c r="K169" s="34"/>
      <c r="M169" s="34"/>
      <c r="N169" s="43">
        <v>416.90252800000002</v>
      </c>
      <c r="O169" s="33">
        <f t="shared" si="22"/>
        <v>416.90252800000002</v>
      </c>
      <c r="P169" s="34">
        <f t="shared" si="23"/>
        <v>27515.566848000002</v>
      </c>
      <c r="Q169" s="26" t="s">
        <v>12</v>
      </c>
      <c r="S169" s="27"/>
      <c r="T169" s="27"/>
    </row>
    <row r="170" spans="2:20" s="26" customFormat="1" ht="10.5" outlineLevel="1" x14ac:dyDescent="0.15">
      <c r="B170" s="79"/>
      <c r="C170" s="46" t="s">
        <v>101</v>
      </c>
      <c r="E170" s="26" t="s">
        <v>66</v>
      </c>
      <c r="J170" s="34"/>
      <c r="K170" s="34"/>
      <c r="M170" s="34"/>
      <c r="N170" s="43">
        <v>109.29800000000002</v>
      </c>
      <c r="O170" s="33">
        <f t="shared" si="22"/>
        <v>109.29800000000002</v>
      </c>
      <c r="P170" s="34">
        <f t="shared" si="23"/>
        <v>7213.6680000000015</v>
      </c>
      <c r="Q170" s="26" t="s">
        <v>12</v>
      </c>
      <c r="S170" s="27"/>
      <c r="T170" s="27"/>
    </row>
    <row r="171" spans="2:20" s="26" customFormat="1" ht="10.5" outlineLevel="1" x14ac:dyDescent="0.15">
      <c r="B171" s="79"/>
      <c r="C171" s="44" t="s">
        <v>102</v>
      </c>
      <c r="E171" s="26" t="s">
        <v>46</v>
      </c>
      <c r="J171" s="34"/>
      <c r="K171" s="34"/>
      <c r="M171" s="34"/>
      <c r="N171" s="43">
        <v>91.125</v>
      </c>
      <c r="O171" s="33">
        <f t="shared" si="22"/>
        <v>91.125</v>
      </c>
      <c r="P171" s="34">
        <f t="shared" si="23"/>
        <v>6014.25</v>
      </c>
      <c r="Q171" s="26" t="s">
        <v>12</v>
      </c>
      <c r="S171" s="27"/>
      <c r="T171" s="27"/>
    </row>
    <row r="172" spans="2:20" s="26" customFormat="1" ht="10.5" outlineLevel="1" x14ac:dyDescent="0.15">
      <c r="B172" s="79"/>
      <c r="C172" s="36" t="s">
        <v>118</v>
      </c>
      <c r="E172" s="26" t="s">
        <v>46</v>
      </c>
      <c r="J172" s="34"/>
      <c r="K172" s="34"/>
      <c r="M172" s="34"/>
      <c r="N172" s="43">
        <v>2213.7988</v>
      </c>
      <c r="O172" s="33">
        <f t="shared" si="22"/>
        <v>2213.7988</v>
      </c>
      <c r="P172" s="34">
        <f t="shared" si="23"/>
        <v>146110.72080000001</v>
      </c>
      <c r="Q172" s="26" t="s">
        <v>12</v>
      </c>
      <c r="S172" s="27"/>
      <c r="T172" s="27"/>
    </row>
    <row r="173" spans="2:20" s="26" customFormat="1" ht="10.5" outlineLevel="1" x14ac:dyDescent="0.15">
      <c r="B173" s="79"/>
      <c r="C173" s="44" t="s">
        <v>103</v>
      </c>
      <c r="E173" s="26" t="s">
        <v>66</v>
      </c>
      <c r="J173" s="34"/>
      <c r="K173" s="34"/>
      <c r="M173" s="34"/>
      <c r="N173" s="43">
        <v>402.28847999999999</v>
      </c>
      <c r="O173" s="33">
        <f t="shared" si="22"/>
        <v>402.28847999999999</v>
      </c>
      <c r="P173" s="34">
        <f t="shared" si="23"/>
        <v>26551.039679999998</v>
      </c>
      <c r="Q173" s="26" t="s">
        <v>12</v>
      </c>
      <c r="S173" s="27"/>
      <c r="T173" s="27"/>
    </row>
    <row r="174" spans="2:20" s="26" customFormat="1" ht="10.5" outlineLevel="1" x14ac:dyDescent="0.15">
      <c r="B174" s="79"/>
      <c r="C174" s="36" t="s">
        <v>49</v>
      </c>
      <c r="E174" s="26" t="s">
        <v>66</v>
      </c>
      <c r="J174" s="34"/>
      <c r="K174" s="34"/>
      <c r="M174" s="34"/>
      <c r="N174" s="43">
        <v>9143.8222000000005</v>
      </c>
      <c r="O174" s="33">
        <f t="shared" si="22"/>
        <v>9143.8222000000005</v>
      </c>
      <c r="P174" s="34">
        <f t="shared" si="23"/>
        <v>603492.26520000002</v>
      </c>
      <c r="Q174" s="26" t="s">
        <v>12</v>
      </c>
      <c r="S174" s="27"/>
      <c r="T174" s="27"/>
    </row>
    <row r="175" spans="2:20" s="26" customFormat="1" ht="10.5" outlineLevel="1" x14ac:dyDescent="0.15">
      <c r="B175" s="79"/>
      <c r="C175" s="36" t="s">
        <v>52</v>
      </c>
      <c r="E175" s="26" t="s">
        <v>66</v>
      </c>
      <c r="J175" s="34"/>
      <c r="K175" s="34"/>
      <c r="M175" s="34"/>
      <c r="N175" s="43">
        <v>2514.7982880000004</v>
      </c>
      <c r="O175" s="33">
        <f t="shared" si="22"/>
        <v>2514.7982880000004</v>
      </c>
      <c r="P175" s="34">
        <f t="shared" si="23"/>
        <v>165976.68700800004</v>
      </c>
      <c r="Q175" s="26" t="s">
        <v>12</v>
      </c>
      <c r="S175" s="27"/>
      <c r="T175" s="27"/>
    </row>
    <row r="176" spans="2:20" s="26" customFormat="1" ht="10.5" outlineLevel="1" x14ac:dyDescent="0.15">
      <c r="B176" s="79" t="s">
        <v>104</v>
      </c>
      <c r="C176" s="36" t="s">
        <v>105</v>
      </c>
      <c r="E176" s="26" t="s">
        <v>66</v>
      </c>
      <c r="J176" s="34"/>
      <c r="K176" s="34"/>
      <c r="M176" s="34"/>
      <c r="N176" s="43">
        <v>108849.28614439996</v>
      </c>
      <c r="O176" s="33">
        <f t="shared" si="22"/>
        <v>108849.28614439996</v>
      </c>
      <c r="P176" s="34">
        <f t="shared" si="23"/>
        <v>7184052.8855303973</v>
      </c>
      <c r="Q176" s="26" t="s">
        <v>12</v>
      </c>
      <c r="S176" s="27"/>
      <c r="T176" s="27"/>
    </row>
    <row r="177" spans="2:20" s="26" customFormat="1" ht="10.5" outlineLevel="1" x14ac:dyDescent="0.15">
      <c r="B177" s="79"/>
      <c r="C177" s="36" t="s">
        <v>106</v>
      </c>
      <c r="E177" s="26" t="s">
        <v>66</v>
      </c>
      <c r="J177" s="34"/>
      <c r="K177" s="34"/>
      <c r="M177" s="34"/>
      <c r="N177" s="43">
        <v>14791.839165000019</v>
      </c>
      <c r="O177" s="33">
        <f t="shared" si="22"/>
        <v>14791.839165000019</v>
      </c>
      <c r="P177" s="34">
        <f t="shared" si="23"/>
        <v>976261.38489000127</v>
      </c>
      <c r="Q177" s="26" t="s">
        <v>12</v>
      </c>
      <c r="S177" s="27"/>
      <c r="T177" s="27"/>
    </row>
    <row r="178" spans="2:20" s="26" customFormat="1" ht="10.5" outlineLevel="1" x14ac:dyDescent="0.15">
      <c r="B178" s="79"/>
      <c r="C178" s="36" t="s">
        <v>107</v>
      </c>
      <c r="E178" s="26" t="s">
        <v>66</v>
      </c>
      <c r="J178" s="34"/>
      <c r="K178" s="34"/>
      <c r="M178" s="34"/>
      <c r="N178" s="43">
        <v>1293.9343649999994</v>
      </c>
      <c r="O178" s="33">
        <f t="shared" ref="O178:O194" si="32">(M178/$D$38)+N178</f>
        <v>1293.9343649999994</v>
      </c>
      <c r="P178" s="34">
        <f t="shared" si="23"/>
        <v>85399.668089999963</v>
      </c>
      <c r="Q178" s="26" t="s">
        <v>12</v>
      </c>
      <c r="S178" s="27"/>
      <c r="T178" s="27"/>
    </row>
    <row r="179" spans="2:20" s="26" customFormat="1" ht="10.5" outlineLevel="1" x14ac:dyDescent="0.15">
      <c r="B179" s="79"/>
      <c r="C179" s="35" t="s">
        <v>108</v>
      </c>
      <c r="E179" s="26" t="s">
        <v>66</v>
      </c>
      <c r="J179" s="34"/>
      <c r="K179" s="34"/>
      <c r="M179" s="34"/>
      <c r="N179" s="43">
        <v>417.06903200000005</v>
      </c>
      <c r="O179" s="33">
        <f t="shared" si="32"/>
        <v>417.06903200000005</v>
      </c>
      <c r="P179" s="34">
        <f t="shared" si="23"/>
        <v>27526.556112000002</v>
      </c>
      <c r="Q179" s="26" t="s">
        <v>12</v>
      </c>
      <c r="S179" s="27"/>
      <c r="T179" s="27"/>
    </row>
    <row r="180" spans="2:20" s="26" customFormat="1" ht="10.5" outlineLevel="1" x14ac:dyDescent="0.15">
      <c r="B180" s="79"/>
      <c r="C180" s="35" t="s">
        <v>109</v>
      </c>
      <c r="E180" s="26" t="s">
        <v>66</v>
      </c>
      <c r="J180" s="34"/>
      <c r="K180" s="34"/>
      <c r="M180" s="34"/>
      <c r="N180" s="43">
        <v>90.872000000000014</v>
      </c>
      <c r="O180" s="33">
        <f t="shared" si="32"/>
        <v>90.872000000000014</v>
      </c>
      <c r="P180" s="34">
        <f t="shared" si="23"/>
        <v>5997.5520000000006</v>
      </c>
      <c r="Q180" s="26" t="s">
        <v>12</v>
      </c>
      <c r="S180" s="27"/>
      <c r="T180" s="27"/>
    </row>
    <row r="181" spans="2:20" s="26" customFormat="1" ht="10.5" outlineLevel="1" x14ac:dyDescent="0.15">
      <c r="B181" s="79"/>
      <c r="C181" s="36" t="s">
        <v>110</v>
      </c>
      <c r="E181" s="26" t="s">
        <v>66</v>
      </c>
      <c r="J181" s="34"/>
      <c r="K181" s="34"/>
      <c r="M181" s="34"/>
      <c r="N181" s="43">
        <v>753.93679500000235</v>
      </c>
      <c r="O181" s="33">
        <f t="shared" si="32"/>
        <v>753.93679500000235</v>
      </c>
      <c r="P181" s="34">
        <f t="shared" si="23"/>
        <v>49759.828470000153</v>
      </c>
      <c r="Q181" s="26" t="s">
        <v>12</v>
      </c>
      <c r="S181" s="27"/>
      <c r="T181" s="27"/>
    </row>
    <row r="182" spans="2:20" s="26" customFormat="1" ht="10.5" outlineLevel="1" x14ac:dyDescent="0.15">
      <c r="B182" s="79"/>
      <c r="C182" s="36" t="s">
        <v>111</v>
      </c>
      <c r="E182" s="26" t="s">
        <v>66</v>
      </c>
      <c r="J182" s="34"/>
      <c r="K182" s="34"/>
      <c r="M182" s="34"/>
      <c r="N182" s="43">
        <v>1796.7911265600017</v>
      </c>
      <c r="O182" s="33">
        <f t="shared" si="32"/>
        <v>1796.7911265600017</v>
      </c>
      <c r="P182" s="34">
        <f t="shared" ref="P182:P194" si="33">O182*$D$38</f>
        <v>118588.21435296012</v>
      </c>
      <c r="Q182" s="26" t="s">
        <v>12</v>
      </c>
      <c r="S182" s="27"/>
      <c r="T182" s="27"/>
    </row>
    <row r="183" spans="2:20" s="26" customFormat="1" ht="10.5" outlineLevel="1" x14ac:dyDescent="0.15">
      <c r="B183" s="79" t="s">
        <v>78</v>
      </c>
      <c r="C183" s="36" t="s">
        <v>56</v>
      </c>
      <c r="E183" s="26" t="s">
        <v>66</v>
      </c>
      <c r="J183" s="34"/>
      <c r="K183" s="34"/>
      <c r="M183" s="34"/>
      <c r="N183" s="43">
        <v>1621.6838</v>
      </c>
      <c r="O183" s="33">
        <f t="shared" si="32"/>
        <v>1621.6838</v>
      </c>
      <c r="P183" s="34">
        <f t="shared" si="33"/>
        <v>107031.1308</v>
      </c>
      <c r="Q183" s="26" t="s">
        <v>12</v>
      </c>
      <c r="S183" s="27"/>
      <c r="T183" s="27"/>
    </row>
    <row r="184" spans="2:20" s="26" customFormat="1" ht="10.5" outlineLevel="1" x14ac:dyDescent="0.15">
      <c r="B184" s="79"/>
      <c r="C184" s="36" t="s">
        <v>55</v>
      </c>
      <c r="E184" s="26" t="s">
        <v>66</v>
      </c>
      <c r="J184" s="34"/>
      <c r="K184" s="34"/>
      <c r="M184" s="34"/>
      <c r="N184" s="43">
        <v>1010.2660050000001</v>
      </c>
      <c r="O184" s="33">
        <f t="shared" si="32"/>
        <v>1010.2660050000001</v>
      </c>
      <c r="P184" s="34">
        <f t="shared" si="33"/>
        <v>66677.556330000007</v>
      </c>
      <c r="Q184" s="26" t="s">
        <v>12</v>
      </c>
      <c r="S184" s="27"/>
      <c r="T184" s="27"/>
    </row>
    <row r="185" spans="2:20" s="26" customFormat="1" ht="10.5" outlineLevel="1" x14ac:dyDescent="0.15">
      <c r="B185" s="79"/>
      <c r="C185" s="36" t="s">
        <v>57</v>
      </c>
      <c r="E185" s="26" t="s">
        <v>66</v>
      </c>
      <c r="J185" s="34"/>
      <c r="K185" s="34"/>
      <c r="M185" s="34"/>
      <c r="N185" s="43">
        <v>1371.4061117200001</v>
      </c>
      <c r="O185" s="33">
        <f t="shared" si="32"/>
        <v>1371.4061117200001</v>
      </c>
      <c r="P185" s="34">
        <f t="shared" si="33"/>
        <v>90512.803373520015</v>
      </c>
      <c r="Q185" s="26" t="s">
        <v>12</v>
      </c>
      <c r="S185" s="27"/>
      <c r="T185" s="27"/>
    </row>
    <row r="186" spans="2:20" s="26" customFormat="1" ht="10.5" outlineLevel="1" x14ac:dyDescent="0.15">
      <c r="B186" s="79"/>
      <c r="C186" s="36" t="s">
        <v>58</v>
      </c>
      <c r="E186" s="26" t="s">
        <v>66</v>
      </c>
      <c r="J186" s="34"/>
      <c r="K186" s="34"/>
      <c r="M186" s="34"/>
      <c r="N186" s="43">
        <v>1194.3157329999999</v>
      </c>
      <c r="O186" s="33">
        <f t="shared" si="32"/>
        <v>1194.3157329999999</v>
      </c>
      <c r="P186" s="34">
        <f t="shared" si="33"/>
        <v>78824.838378</v>
      </c>
      <c r="Q186" s="26" t="s">
        <v>12</v>
      </c>
      <c r="S186" s="27"/>
      <c r="T186" s="27"/>
    </row>
    <row r="187" spans="2:20" s="26" customFormat="1" ht="10.5" outlineLevel="1" x14ac:dyDescent="0.15">
      <c r="B187" s="79"/>
      <c r="C187" s="36" t="s">
        <v>59</v>
      </c>
      <c r="E187" s="26" t="s">
        <v>66</v>
      </c>
      <c r="J187" s="34"/>
      <c r="K187" s="34"/>
      <c r="M187" s="34"/>
      <c r="N187" s="43">
        <v>244.80923800000005</v>
      </c>
      <c r="O187" s="33">
        <f t="shared" si="32"/>
        <v>244.80923800000005</v>
      </c>
      <c r="P187" s="34">
        <f t="shared" si="33"/>
        <v>16157.409708000003</v>
      </c>
      <c r="Q187" s="26" t="s">
        <v>12</v>
      </c>
      <c r="S187" s="27"/>
      <c r="T187" s="27"/>
    </row>
    <row r="188" spans="2:20" s="26" customFormat="1" ht="10.5" outlineLevel="1" x14ac:dyDescent="0.15">
      <c r="B188" s="79"/>
      <c r="C188" s="36" t="s">
        <v>60</v>
      </c>
      <c r="E188" s="26" t="s">
        <v>66</v>
      </c>
      <c r="J188" s="34"/>
      <c r="K188" s="34"/>
      <c r="M188" s="34"/>
      <c r="N188" s="43">
        <v>1255.0184632</v>
      </c>
      <c r="O188" s="33">
        <f t="shared" si="32"/>
        <v>1255.0184632</v>
      </c>
      <c r="P188" s="34">
        <f t="shared" si="33"/>
        <v>82831.218571200006</v>
      </c>
      <c r="Q188" s="26" t="s">
        <v>12</v>
      </c>
      <c r="S188" s="27"/>
      <c r="T188" s="27"/>
    </row>
    <row r="189" spans="2:20" s="26" customFormat="1" ht="10.5" outlineLevel="1" x14ac:dyDescent="0.15">
      <c r="B189" s="79"/>
      <c r="C189" s="36" t="s">
        <v>112</v>
      </c>
      <c r="E189" s="26" t="s">
        <v>66</v>
      </c>
      <c r="J189" s="34"/>
      <c r="K189" s="34"/>
      <c r="M189" s="34"/>
      <c r="N189" s="43">
        <v>56.992700000000013</v>
      </c>
      <c r="O189" s="33">
        <f t="shared" si="32"/>
        <v>56.992700000000013</v>
      </c>
      <c r="P189" s="34">
        <f t="shared" si="33"/>
        <v>3761.5182000000009</v>
      </c>
      <c r="Q189" s="26" t="s">
        <v>12</v>
      </c>
      <c r="S189" s="27"/>
      <c r="T189" s="27"/>
    </row>
    <row r="190" spans="2:20" s="26" customFormat="1" ht="10.5" outlineLevel="1" x14ac:dyDescent="0.15">
      <c r="B190" s="79"/>
      <c r="C190" s="35" t="s">
        <v>113</v>
      </c>
      <c r="E190" s="26" t="s">
        <v>66</v>
      </c>
      <c r="J190" s="34"/>
      <c r="K190" s="34"/>
      <c r="M190" s="34"/>
      <c r="N190" s="43">
        <v>5.4446000000000003</v>
      </c>
      <c r="O190" s="33">
        <f t="shared" si="32"/>
        <v>5.4446000000000003</v>
      </c>
      <c r="P190" s="34">
        <f t="shared" si="33"/>
        <v>359.34360000000004</v>
      </c>
      <c r="Q190" s="26" t="s">
        <v>12</v>
      </c>
      <c r="S190" s="27"/>
      <c r="T190" s="27"/>
    </row>
    <row r="191" spans="2:20" s="26" customFormat="1" ht="10.5" outlineLevel="1" x14ac:dyDescent="0.15">
      <c r="B191" s="79" t="s">
        <v>61</v>
      </c>
      <c r="C191" s="47" t="s">
        <v>114</v>
      </c>
      <c r="E191" s="26" t="s">
        <v>66</v>
      </c>
      <c r="J191" s="34"/>
      <c r="K191" s="34"/>
      <c r="M191" s="34"/>
      <c r="N191" s="43">
        <v>120.40466000000002</v>
      </c>
      <c r="O191" s="33">
        <f t="shared" si="32"/>
        <v>120.40466000000002</v>
      </c>
      <c r="P191" s="34">
        <f t="shared" si="33"/>
        <v>7946.7075600000016</v>
      </c>
      <c r="Q191" s="26" t="s">
        <v>12</v>
      </c>
      <c r="S191" s="27"/>
      <c r="T191" s="27"/>
    </row>
    <row r="192" spans="2:20" s="26" customFormat="1" ht="10.5" outlineLevel="1" x14ac:dyDescent="0.15">
      <c r="B192" s="79"/>
      <c r="C192" s="35" t="s">
        <v>115</v>
      </c>
      <c r="E192" s="26" t="s">
        <v>66</v>
      </c>
      <c r="J192" s="34"/>
      <c r="K192" s="34"/>
      <c r="M192" s="34"/>
      <c r="N192" s="43">
        <v>18.986624000000003</v>
      </c>
      <c r="O192" s="33">
        <f t="shared" si="32"/>
        <v>18.986624000000003</v>
      </c>
      <c r="P192" s="34">
        <f t="shared" si="33"/>
        <v>1253.1171840000002</v>
      </c>
      <c r="Q192" s="26" t="s">
        <v>12</v>
      </c>
      <c r="S192" s="27"/>
      <c r="T192" s="27"/>
    </row>
    <row r="193" spans="2:20" s="26" customFormat="1" ht="10.5" outlineLevel="1" x14ac:dyDescent="0.15">
      <c r="B193" s="79"/>
      <c r="C193" s="35" t="s">
        <v>116</v>
      </c>
      <c r="E193" s="26" t="s">
        <v>66</v>
      </c>
      <c r="J193" s="34"/>
      <c r="K193" s="34"/>
      <c r="M193" s="34"/>
      <c r="N193" s="43">
        <v>23.79582216</v>
      </c>
      <c r="O193" s="33">
        <f t="shared" si="32"/>
        <v>23.79582216</v>
      </c>
      <c r="P193" s="34">
        <f t="shared" si="33"/>
        <v>1570.5242625599999</v>
      </c>
      <c r="Q193" s="26" t="s">
        <v>12</v>
      </c>
      <c r="S193" s="27"/>
      <c r="T193" s="27"/>
    </row>
    <row r="194" spans="2:20" s="26" customFormat="1" ht="10.5" outlineLevel="1" x14ac:dyDescent="0.15">
      <c r="B194" s="79"/>
      <c r="C194" s="48" t="s">
        <v>67</v>
      </c>
      <c r="E194" s="26" t="s">
        <v>68</v>
      </c>
      <c r="J194" s="34"/>
      <c r="K194" s="34"/>
      <c r="M194" s="34"/>
      <c r="N194" s="43">
        <v>4756.2119587499874</v>
      </c>
      <c r="O194" s="33">
        <f t="shared" si="32"/>
        <v>4756.2119587499874</v>
      </c>
      <c r="P194" s="34">
        <f t="shared" si="33"/>
        <v>313909.98927749915</v>
      </c>
      <c r="Q194" s="26" t="s">
        <v>12</v>
      </c>
      <c r="S194" s="27"/>
      <c r="T194" s="27"/>
    </row>
    <row r="195" spans="2:20" s="26" customFormat="1" ht="10.5" outlineLevel="1" x14ac:dyDescent="0.15">
      <c r="B195" s="79"/>
      <c r="C195" s="37" t="s">
        <v>155</v>
      </c>
      <c r="E195" s="26" t="s">
        <v>63</v>
      </c>
      <c r="J195" s="34"/>
      <c r="K195" s="34"/>
      <c r="M195" s="34"/>
      <c r="N195" s="43">
        <v>7794.2774889192915</v>
      </c>
      <c r="O195" s="33">
        <f t="shared" ref="O195" si="34">(M195/$D$38)+N195</f>
        <v>7794.2774889192915</v>
      </c>
      <c r="P195" s="34">
        <f t="shared" ref="P195" si="35">O195*$D$38</f>
        <v>514422.31426867325</v>
      </c>
      <c r="Q195" s="26" t="s">
        <v>12</v>
      </c>
      <c r="S195" s="27"/>
      <c r="T195" s="27"/>
    </row>
    <row r="196" spans="2:20" s="26" customFormat="1" ht="10.5" outlineLevel="1" x14ac:dyDescent="0.15">
      <c r="B196" s="79"/>
      <c r="C196" s="48" t="s">
        <v>115</v>
      </c>
      <c r="E196" s="26" t="s">
        <v>68</v>
      </c>
      <c r="J196" s="34"/>
      <c r="K196" s="34"/>
      <c r="M196" s="34"/>
      <c r="N196" s="43">
        <v>19839.0117746658</v>
      </c>
      <c r="O196" s="33">
        <f t="shared" ref="O196" si="36">(M196/$D$38)+N196</f>
        <v>19839.0117746658</v>
      </c>
      <c r="P196" s="34">
        <f t="shared" ref="P196" si="37">O196*$D$38</f>
        <v>1309374.7771279428</v>
      </c>
      <c r="Q196" s="26" t="s">
        <v>12</v>
      </c>
      <c r="S196" s="27"/>
      <c r="T196" s="27"/>
    </row>
    <row r="198" spans="2:20" ht="10.5" x14ac:dyDescent="0.15">
      <c r="B198" s="26" t="s">
        <v>140</v>
      </c>
      <c r="C198" s="26"/>
      <c r="D198" s="26"/>
      <c r="E198" s="26"/>
      <c r="F198" s="26"/>
      <c r="G198" s="26"/>
      <c r="H198" s="26"/>
      <c r="I198" s="26"/>
      <c r="J198" s="26"/>
      <c r="K198" s="26"/>
      <c r="L198" s="26"/>
      <c r="M198" s="34">
        <v>34219796.7352117</v>
      </c>
      <c r="N198" s="33">
        <v>372937.24165532342</v>
      </c>
      <c r="O198" s="33">
        <f>SUM(O44:O196)</f>
        <v>891419.01037065231</v>
      </c>
      <c r="P198" s="63">
        <f>SUM(P44:P196)</f>
        <v>58833654.684463032</v>
      </c>
    </row>
    <row r="201" spans="2:20" x14ac:dyDescent="0.25">
      <c r="M201" s="55"/>
    </row>
    <row r="202" spans="2:20" x14ac:dyDescent="0.25">
      <c r="M202" s="62"/>
      <c r="N202" s="58"/>
    </row>
    <row r="203" spans="2:20" x14ac:dyDescent="0.25">
      <c r="M203" s="62"/>
      <c r="N203" s="57"/>
    </row>
  </sheetData>
  <mergeCells count="34">
    <mergeCell ref="B133:B135"/>
    <mergeCell ref="C5:G5"/>
    <mergeCell ref="C13:H13"/>
    <mergeCell ref="C24:H24"/>
    <mergeCell ref="B43:C43"/>
    <mergeCell ref="B73:C73"/>
    <mergeCell ref="B44:B45"/>
    <mergeCell ref="B46:B54"/>
    <mergeCell ref="B55:B59"/>
    <mergeCell ref="B63:C63"/>
    <mergeCell ref="B60:B62"/>
    <mergeCell ref="B70:B72"/>
    <mergeCell ref="B65:B69"/>
    <mergeCell ref="B74:B81"/>
    <mergeCell ref="B82:B84"/>
    <mergeCell ref="B87:C87"/>
    <mergeCell ref="B108:C108"/>
    <mergeCell ref="B128:B132"/>
    <mergeCell ref="B88:B99"/>
    <mergeCell ref="B100:B104"/>
    <mergeCell ref="B111:B127"/>
    <mergeCell ref="B109:B110"/>
    <mergeCell ref="B105:B107"/>
    <mergeCell ref="B191:B196"/>
    <mergeCell ref="B136:C136"/>
    <mergeCell ref="B138:B150"/>
    <mergeCell ref="B151:B155"/>
    <mergeCell ref="B158:C158"/>
    <mergeCell ref="B163:B168"/>
    <mergeCell ref="B176:B182"/>
    <mergeCell ref="B183:B190"/>
    <mergeCell ref="B159:B162"/>
    <mergeCell ref="B169:B175"/>
    <mergeCell ref="B156:B15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Costing Model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2017-11-20T23:41:05Z</dcterms:created>
  <dcterms:modified xsi:type="dcterms:W3CDTF">2017-11-20T23:41:11Z</dcterms:modified>
</cp:coreProperties>
</file>