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bookViews>
    <workbookView xWindow="0" yWindow="0" windowWidth="20325" windowHeight="11415"/>
  </bookViews>
  <sheets>
    <sheet name="Introduction " sheetId="10" r:id="rId1"/>
    <sheet name="Costing Model"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LLL4">'[1]Costs ratios'!$AD$2:$AD$68</definedName>
    <definedName name="ACCOUNT" localSheetId="1">'[2]Costs ratios'!$AD$2:$AD$68</definedName>
    <definedName name="ACCOUNT">'[3]Costs ratios'!$AD$2:$AD$71</definedName>
    <definedName name="Air_DLT">'[4]Price List'!$D$29</definedName>
    <definedName name="Air_SAE">'[4]Price List'!$D$33</definedName>
    <definedName name="Air_TTS">'[4]Price List'!$D$30</definedName>
    <definedName name="Barazaperzone">[4]Assumptions!$E$22</definedName>
    <definedName name="BoxFile">'[4]Price List'!$D$18</definedName>
    <definedName name="ChartofAccounts" localSheetId="0">[5]ProjectClasses!$A$38:$A$101</definedName>
    <definedName name="ChartofAccounts">[5]ProjectClasses!$A$38:$A$101</definedName>
    <definedName name="chatofAccountsNew" localSheetId="0">'[6]ChartofAccounts New'!$G$6:$G$121</definedName>
    <definedName name="chatofAccountsNew">'[6]ChartofAccounts New'!$G$6:$G$121</definedName>
    <definedName name="d" localSheetId="1">#REF!</definedName>
    <definedName name="d" localSheetId="0">#REF!</definedName>
    <definedName name="d">#REF!</definedName>
    <definedName name="DD_oversight_transp">'[4]Price List'!$D$41</definedName>
    <definedName name="Dist_Vars_byName">'[4]District Level Variables'!$B$1:$BD$97</definedName>
    <definedName name="District_Vars">'[4]District Level Variables'!$A$1:$BD$105</definedName>
    <definedName name="DistrictHall">'[4]Price List'!$D$20</definedName>
    <definedName name="DistrictLT">[4]Assumptions!$E$3</definedName>
    <definedName name="DistTrainDays">[4]Assumptions!$E$8</definedName>
    <definedName name="Div_dist_transport">'[4]Price List'!$D$40</definedName>
    <definedName name="DivisionLT">[4]Assumptions!$E$4</definedName>
    <definedName name="DivTTSTrainers">[4]Assumptions!$E$7</definedName>
    <definedName name="DLMGuide">'[4]Price List'!$D$3</definedName>
    <definedName name="DOL" localSheetId="0">'[7]YEAR 1 FINANCIAL INPUTS'!$AK$1</definedName>
    <definedName name="DOL">'[8]YEAR 1 FINANCIAL INPUTS'!$AK$1</definedName>
    <definedName name="DrugDistGuide">'[4]Price List'!$D$6</definedName>
    <definedName name="DSForm">'[4]Price List'!$D$7</definedName>
    <definedName name="e">#REF!</definedName>
    <definedName name="Envel_school">[4]Assumptions!$E$18</definedName>
    <definedName name="Envel_zone">[4]Assumptions!$E$19</definedName>
    <definedName name="EnvelopeA4">'[4]Price List'!$D$17</definedName>
    <definedName name="er">'[9]Project Classes'!$G$1:$G$64</definedName>
    <definedName name="ERProjectClasses">'[10]Project Classes'!$A$2:$A$22</definedName>
    <definedName name="ExchRateGokDollars">'[11]Price List'!$D$62</definedName>
    <definedName name="extrapillshipment">'[4]Price List'!$D$49</definedName>
    <definedName name="fee_coordination">'[4]Price List'!$D$35</definedName>
    <definedName name="fee_DD_oversight">'[4]Price List'!$D$37</definedName>
    <definedName name="fee_secretarial">'[4]Price List'!$D$36</definedName>
    <definedName name="fee_training">'[4]Price List'!$D$34</definedName>
    <definedName name="FlipChart">'[4]Price List'!$D$11</definedName>
    <definedName name="FormAperzone">[4]Assumptions!$E$14</definedName>
    <definedName name="FormDperdist">[4]Assumptions!$E$15</definedName>
    <definedName name="FormDSperdist">[4]Assumptions!$E$17</definedName>
    <definedName name="FormEperschool">[4]Assumptions!$E$11</definedName>
    <definedName name="FormNperschool">[4]Assumptions!$E$12</definedName>
    <definedName name="forms_AEO_DEO">'[4]Price List'!$D$53</definedName>
    <definedName name="forms_sch_AEO">'[4]Price List'!$D$52</definedName>
    <definedName name="FormSperschool">[4]Assumptions!$E$13</definedName>
    <definedName name="FormZperdist">[4]Assumptions!$E$16</definedName>
    <definedName name="g">#REF!</definedName>
    <definedName name="GokPerDiem">'[4]GoK Per Diem'!$B$1:$G$22</definedName>
    <definedName name="GroupLunch">'[4]Price List'!$D$26</definedName>
    <definedName name="INDIA">'[3]Costs ratios'!$W$2:$W$47</definedName>
    <definedName name="inflation">'[12]Budget assumptions'!$D$5</definedName>
    <definedName name="JobGroups">[4]JobGroups!$A$1:$C$10</definedName>
    <definedName name="KKKK">[13]ProjectClasses!$A$2:$A$28</definedName>
    <definedName name="LCDprojector">'[4]Price List'!$D$23</definedName>
    <definedName name="LL" localSheetId="0">'[14]DATA '!#REF!</definedName>
    <definedName name="LL">'[14]DATA '!#REF!</definedName>
    <definedName name="lo">[15]ProjectClasses!$A$2:$A$55</definedName>
    <definedName name="LocalHall">'[4]Price List'!$D$21</definedName>
    <definedName name="lok">'[16]Project Classes'!$G$1:$G$64</definedName>
    <definedName name="lokesha" localSheetId="1">'[17]DATA '!$H$3:$H$129</definedName>
    <definedName name="lokesha">'[14]DATA '!$H$3:$H$129</definedName>
    <definedName name="LOKESHKP">'[18]DATA '!$B$3:$B$48</definedName>
    <definedName name="loki" localSheetId="0">[15]ProjectClasses!$A$2:$A$55</definedName>
    <definedName name="LOKI">[19]DATA!$AK$3:$AK$6</definedName>
    <definedName name="Loudspkr">'[4]Price List'!$D$57</definedName>
    <definedName name="man">[20]ProjectClasses!$A$2:$A$53</definedName>
    <definedName name="MANJU" localSheetId="0">'[14]DATA '!#REF!</definedName>
    <definedName name="MANJU">'[14]DATA '!#REF!</definedName>
    <definedName name="MANU">[21]Sheet1!$A$2:$A$78</definedName>
    <definedName name="Mtperteam">[4]Assumptions!$E$2</definedName>
    <definedName name="Mttrans_in_dist">'[4]Price List'!$D$44</definedName>
    <definedName name="MTtrans_nbo_dist">'[4]Price List'!$D$43</definedName>
    <definedName name="MTTravelDays">[4]Assumptions!$E$9</definedName>
    <definedName name="NANANINA">'[22]Costs ratios'!$IL$15:$IL$114</definedName>
    <definedName name="PAPU">'[14]DATA '!$B$3:$B$64</definedName>
    <definedName name="PensPaperSet">'[4]Price List'!$D$9</definedName>
    <definedName name="PRBanner">'[4]Price List'!$D$14</definedName>
    <definedName name="PRBaraza">'[4]Price List'!$D$58</definedName>
    <definedName name="Prof1_4" localSheetId="1">#REF!</definedName>
    <definedName name="Prof1_4" localSheetId="0">#REF!</definedName>
    <definedName name="Prof1_4">#REF!</definedName>
    <definedName name="Prof5_14" localSheetId="1">#REF!</definedName>
    <definedName name="Prof5_14" localSheetId="0">#REF!</definedName>
    <definedName name="Prof5_14">#REF!</definedName>
    <definedName name="ProfCovRate">'[4]Price List'!$D$64</definedName>
    <definedName name="ProfDeWorm" localSheetId="1">#REF!</definedName>
    <definedName name="ProfDeWorm" localSheetId="0">#REF!</definedName>
    <definedName name="ProfDeWorm">#REF!</definedName>
    <definedName name="ProfDistrict" localSheetId="1">#REF!</definedName>
    <definedName name="ProfDistrict" localSheetId="0">#REF!</definedName>
    <definedName name="ProfDistrict">#REF!</definedName>
    <definedName name="ProfDiv" localSheetId="1">#REF!</definedName>
    <definedName name="ProfDiv" localSheetId="0">#REF!</definedName>
    <definedName name="ProfDiv">#REF!</definedName>
    <definedName name="ProfEMIS" localSheetId="1">#REF!</definedName>
    <definedName name="ProfEMIS" localSheetId="0">#REF!</definedName>
    <definedName name="ProfEMIS">#REF!</definedName>
    <definedName name="ProfTTSessions" localSheetId="1">#REF!</definedName>
    <definedName name="ProfTTSessions" localSheetId="0">#REF!</definedName>
    <definedName name="ProfTTSessions">#REF!</definedName>
    <definedName name="ProfZones" localSheetId="1">#REF!</definedName>
    <definedName name="ProfZones" localSheetId="0">#REF!</definedName>
    <definedName name="ProfZones">#REF!</definedName>
    <definedName name="Projectclass" localSheetId="0">[6]ProjectClasses!$A$2:$A$53</definedName>
    <definedName name="Projectclass">[6]ProjectClasses!$A$2:$A$53</definedName>
    <definedName name="ProjectClasses" localSheetId="0">[5]ProjectClasses!$A$2:$A$28</definedName>
    <definedName name="ProjectClasses">[5]ProjectClasses!$A$2:$A$28</definedName>
    <definedName name="PRPoster">'[4]Price List'!$D$13</definedName>
    <definedName name="RAJ">[23]ProjectClasses!$A$38:$A$101</definedName>
    <definedName name="raje">[24]ProjectClasses!$A$2:$A$55</definedName>
    <definedName name="RAJESH">'[22]Costs ratios'!$IL$15:$IL$91</definedName>
    <definedName name="RAMESH">'[25]Project Classes'!$G$1:$G$64</definedName>
    <definedName name="Receipts">'[10]Project Classes'!$C$2:$C$3</definedName>
    <definedName name="Schoolgrowthrate">[4]Assumptions!$E$27</definedName>
    <definedName name="sks">'[26]Project Classes'!$G$1:$G$64</definedName>
    <definedName name="Snack">'[4]Price List'!$D$24</definedName>
    <definedName name="SSForm">'[4]Price List'!$D$8</definedName>
    <definedName name="Tea">'[4]Price List'!$D$25</definedName>
    <definedName name="TeacherHandout">'[4]Price List'!$D$5</definedName>
    <definedName name="Teacherlunchtransp">'[4]Price List'!$D$42</definedName>
    <definedName name="Teacherperschool">[4]Assumptions!$E$5</definedName>
    <definedName name="TimeAllocation">'[10]Project Classes'!$E$2:$E$4</definedName>
    <definedName name="ToT_Ayan_income" localSheetId="1">#REF!</definedName>
    <definedName name="ToT_Ayan_income" localSheetId="0">#REF!</definedName>
    <definedName name="ToT_Ayan_income">#REF!</definedName>
    <definedName name="ToT_Deepak_income" localSheetId="1">#REF!</definedName>
    <definedName name="ToT_Deepak_income" localSheetId="0">#REF!</definedName>
    <definedName name="ToT_Deepak_income">#REF!</definedName>
    <definedName name="TrainingForms">[4]Assumptions!$E$21</definedName>
    <definedName name="TrainingPoster">'[4]Price List'!$D$10</definedName>
    <definedName name="TTKit">'[4]Price List'!$D$4</definedName>
    <definedName name="v2DelhiY2" localSheetId="1">#REF!</definedName>
    <definedName name="v2DelhiY2" localSheetId="0">#REF!</definedName>
    <definedName name="v2DelhiY2">#REF!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6" i="2" l="1"/>
  <c r="O196" i="2" s="1"/>
  <c r="N158" i="2"/>
  <c r="O158" i="2" s="1"/>
  <c r="N134" i="2"/>
  <c r="O134" i="2" s="1"/>
  <c r="N104" i="2"/>
  <c r="O104" i="2" s="1"/>
  <c r="N81" i="2"/>
  <c r="O81" i="2" s="1"/>
  <c r="N68" i="2"/>
  <c r="O68" i="2" s="1"/>
  <c r="N58" i="2"/>
  <c r="O58" i="2" s="1"/>
  <c r="N72" i="2" l="1"/>
  <c r="O72" i="2" s="1"/>
  <c r="E32" i="2"/>
  <c r="E31" i="2"/>
  <c r="E29" i="2"/>
  <c r="E27" i="2"/>
  <c r="E26" i="2"/>
  <c r="E21" i="2"/>
  <c r="E20" i="2"/>
  <c r="E18" i="2"/>
  <c r="E16" i="2"/>
  <c r="E15" i="2"/>
  <c r="N117" i="2" l="1"/>
  <c r="O117" i="2" l="1"/>
  <c r="E30" i="2" s="1"/>
  <c r="E19" i="2"/>
  <c r="D32" i="2" l="1"/>
  <c r="D27" i="2"/>
  <c r="D21" i="2"/>
  <c r="D16" i="2"/>
  <c r="N105" i="2"/>
  <c r="O105" i="2" s="1"/>
  <c r="N82" i="2"/>
  <c r="O82" i="2" s="1"/>
  <c r="N59" i="2"/>
  <c r="O59" i="2" s="1"/>
  <c r="N69" i="2"/>
  <c r="O69" i="2" s="1"/>
  <c r="N135" i="2"/>
  <c r="O135" i="2" s="1"/>
  <c r="N159" i="2"/>
  <c r="O159" i="2" s="1"/>
  <c r="N197" i="2"/>
  <c r="O197" i="2" s="1"/>
  <c r="N131" i="2" l="1"/>
  <c r="O131" i="2" s="1"/>
  <c r="N61" i="2" l="1"/>
  <c r="N103" i="2"/>
  <c r="O61" i="2" l="1"/>
  <c r="O103" i="2"/>
  <c r="N192" i="2"/>
  <c r="O192" i="2" s="1"/>
  <c r="N180" i="2"/>
  <c r="O180" i="2" s="1"/>
  <c r="N165" i="2"/>
  <c r="O165" i="2" s="1"/>
  <c r="N195" i="2"/>
  <c r="N191" i="2"/>
  <c r="O191" i="2" s="1"/>
  <c r="N187" i="2"/>
  <c r="O187" i="2" s="1"/>
  <c r="N183" i="2"/>
  <c r="O183" i="2" s="1"/>
  <c r="N179" i="2"/>
  <c r="O179" i="2" s="1"/>
  <c r="N175" i="2"/>
  <c r="O175" i="2" s="1"/>
  <c r="N171" i="2"/>
  <c r="O171" i="2" s="1"/>
  <c r="N168" i="2"/>
  <c r="O168" i="2" s="1"/>
  <c r="N164" i="2"/>
  <c r="O164" i="2" s="1"/>
  <c r="N188" i="2"/>
  <c r="O188" i="2" s="1"/>
  <c r="N176" i="2"/>
  <c r="O176" i="2" s="1"/>
  <c r="N169" i="2"/>
  <c r="O169" i="2" s="1"/>
  <c r="N194" i="2"/>
  <c r="O194" i="2" s="1"/>
  <c r="N190" i="2"/>
  <c r="O190" i="2" s="1"/>
  <c r="N186" i="2"/>
  <c r="O186" i="2" s="1"/>
  <c r="N182" i="2"/>
  <c r="O182" i="2" s="1"/>
  <c r="N178" i="2"/>
  <c r="O178" i="2" s="1"/>
  <c r="N174" i="2"/>
  <c r="O174" i="2" s="1"/>
  <c r="N167" i="2"/>
  <c r="O167" i="2" s="1"/>
  <c r="N163" i="2"/>
  <c r="O163" i="2" s="1"/>
  <c r="N184" i="2"/>
  <c r="O184" i="2" s="1"/>
  <c r="N172" i="2"/>
  <c r="O172" i="2" s="1"/>
  <c r="N193" i="2"/>
  <c r="O193" i="2" s="1"/>
  <c r="N189" i="2"/>
  <c r="O189" i="2" s="1"/>
  <c r="N185" i="2"/>
  <c r="O185" i="2" s="1"/>
  <c r="N181" i="2"/>
  <c r="O181" i="2" s="1"/>
  <c r="N177" i="2"/>
  <c r="O177" i="2" s="1"/>
  <c r="N173" i="2"/>
  <c r="O173" i="2" s="1"/>
  <c r="N170" i="2"/>
  <c r="O170" i="2" s="1"/>
  <c r="N166" i="2"/>
  <c r="O166" i="2" s="1"/>
  <c r="N162" i="2"/>
  <c r="O162" i="2" s="1"/>
  <c r="N161" i="2"/>
  <c r="N157" i="2"/>
  <c r="O157" i="2" s="1"/>
  <c r="N156" i="2"/>
  <c r="O156" i="2" s="1"/>
  <c r="N152" i="2"/>
  <c r="O152" i="2" s="1"/>
  <c r="N140" i="2"/>
  <c r="O140" i="2" s="1"/>
  <c r="N155" i="2"/>
  <c r="O155" i="2" s="1"/>
  <c r="N151" i="2"/>
  <c r="O151" i="2" s="1"/>
  <c r="N147" i="2"/>
  <c r="O147" i="2" s="1"/>
  <c r="N143" i="2"/>
  <c r="O143" i="2" s="1"/>
  <c r="N139" i="2"/>
  <c r="O139" i="2" s="1"/>
  <c r="N148" i="2"/>
  <c r="O148" i="2" s="1"/>
  <c r="N154" i="2"/>
  <c r="O154" i="2" s="1"/>
  <c r="N150" i="2"/>
  <c r="O150" i="2" s="1"/>
  <c r="N146" i="2"/>
  <c r="O146" i="2" s="1"/>
  <c r="N142" i="2"/>
  <c r="O142" i="2" s="1"/>
  <c r="N138" i="2"/>
  <c r="O138" i="2" s="1"/>
  <c r="N144" i="2"/>
  <c r="O144" i="2" s="1"/>
  <c r="N153" i="2"/>
  <c r="O153" i="2" s="1"/>
  <c r="N149" i="2"/>
  <c r="O149" i="2" s="1"/>
  <c r="N141" i="2"/>
  <c r="O141" i="2" s="1"/>
  <c r="N137" i="2"/>
  <c r="N133" i="2"/>
  <c r="N124" i="2"/>
  <c r="O124" i="2" s="1"/>
  <c r="N127" i="2"/>
  <c r="O127" i="2" s="1"/>
  <c r="N130" i="2"/>
  <c r="O130" i="2" s="1"/>
  <c r="N126" i="2"/>
  <c r="O126" i="2" s="1"/>
  <c r="N122" i="2"/>
  <c r="O122" i="2" s="1"/>
  <c r="N118" i="2"/>
  <c r="O118" i="2" s="1"/>
  <c r="N128" i="2"/>
  <c r="O128" i="2" s="1"/>
  <c r="N120" i="2"/>
  <c r="O120" i="2" s="1"/>
  <c r="N132" i="2"/>
  <c r="O132" i="2" s="1"/>
  <c r="N123" i="2"/>
  <c r="O123" i="2" s="1"/>
  <c r="N119" i="2"/>
  <c r="O119" i="2" s="1"/>
  <c r="N129" i="2"/>
  <c r="O129" i="2" s="1"/>
  <c r="N125" i="2"/>
  <c r="O125" i="2" s="1"/>
  <c r="N121" i="2"/>
  <c r="O121" i="2" s="1"/>
  <c r="N108" i="2"/>
  <c r="O108" i="2" s="1"/>
  <c r="N107" i="2"/>
  <c r="N100" i="2"/>
  <c r="O100" i="2" s="1"/>
  <c r="N96" i="2"/>
  <c r="O96" i="2" s="1"/>
  <c r="N92" i="2"/>
  <c r="O92" i="2" s="1"/>
  <c r="N99" i="2"/>
  <c r="O99" i="2" s="1"/>
  <c r="N91" i="2"/>
  <c r="O91" i="2" s="1"/>
  <c r="N102" i="2"/>
  <c r="O102" i="2" s="1"/>
  <c r="N98" i="2"/>
  <c r="O98" i="2" s="1"/>
  <c r="N94" i="2"/>
  <c r="O94" i="2" s="1"/>
  <c r="N90" i="2"/>
  <c r="O90" i="2" s="1"/>
  <c r="N101" i="2"/>
  <c r="O101" i="2" s="1"/>
  <c r="N97" i="2"/>
  <c r="O97" i="2" s="1"/>
  <c r="N93" i="2"/>
  <c r="O93" i="2" s="1"/>
  <c r="N89" i="2"/>
  <c r="O89" i="2" s="1"/>
  <c r="N84" i="2"/>
  <c r="N75" i="2"/>
  <c r="O75" i="2" s="1"/>
  <c r="N78" i="2"/>
  <c r="O78" i="2" s="1"/>
  <c r="N74" i="2"/>
  <c r="O74" i="2" s="1"/>
  <c r="N79" i="2"/>
  <c r="O79" i="2" s="1"/>
  <c r="N80" i="2"/>
  <c r="N76" i="2"/>
  <c r="O76" i="2" s="1"/>
  <c r="N71" i="2"/>
  <c r="N66" i="2"/>
  <c r="O66" i="2" s="1"/>
  <c r="N65" i="2"/>
  <c r="O65" i="2" s="1"/>
  <c r="N64" i="2"/>
  <c r="O64" i="2" s="1"/>
  <c r="N67" i="2"/>
  <c r="O67" i="2" s="1"/>
  <c r="N63" i="2"/>
  <c r="O63" i="2" s="1"/>
  <c r="N62" i="2"/>
  <c r="O62" i="2" s="1"/>
  <c r="N50" i="2"/>
  <c r="O50" i="2" s="1"/>
  <c r="N56" i="2"/>
  <c r="O56" i="2" s="1"/>
  <c r="N52" i="2"/>
  <c r="O52" i="2" s="1"/>
  <c r="N57" i="2"/>
  <c r="N55" i="2"/>
  <c r="O55" i="2" s="1"/>
  <c r="N48" i="2"/>
  <c r="O48" i="2" s="1"/>
  <c r="N53" i="2"/>
  <c r="O53" i="2" s="1"/>
  <c r="N54" i="2"/>
  <c r="O54" i="2" s="1"/>
  <c r="N51" i="2"/>
  <c r="O51" i="2" s="1"/>
  <c r="N47" i="2"/>
  <c r="O47" i="2" s="1"/>
  <c r="N46" i="2"/>
  <c r="F16" i="2" l="1"/>
  <c r="O137" i="2"/>
  <c r="F31" i="2" s="1"/>
  <c r="F20" i="2"/>
  <c r="O161" i="2"/>
  <c r="F21" i="2"/>
  <c r="F27" i="2"/>
  <c r="F15" i="2"/>
  <c r="O84" i="2"/>
  <c r="F29" i="2" s="1"/>
  <c r="F18" i="2"/>
  <c r="O71" i="2"/>
  <c r="F17" i="2"/>
  <c r="O107" i="2"/>
  <c r="F19" i="2"/>
  <c r="O195" i="2"/>
  <c r="O133" i="2"/>
  <c r="O57" i="2"/>
  <c r="O80" i="2"/>
  <c r="O46" i="2"/>
  <c r="F30" i="2" l="1"/>
  <c r="F28" i="2"/>
  <c r="F26" i="2"/>
  <c r="F32" i="2"/>
  <c r="N77" i="2"/>
  <c r="E17" i="2" s="1"/>
  <c r="O77" i="2" l="1"/>
  <c r="E28" i="2" s="1"/>
  <c r="N116" i="2"/>
  <c r="O116" i="2" s="1"/>
  <c r="N115" i="2"/>
  <c r="O115" i="2" s="1"/>
  <c r="N114" i="2"/>
  <c r="O114" i="2" s="1"/>
  <c r="N113" i="2"/>
  <c r="O113" i="2" s="1"/>
  <c r="N112" i="2"/>
  <c r="O112" i="2" s="1"/>
  <c r="N111" i="2"/>
  <c r="O111" i="2" s="1"/>
  <c r="N110" i="2"/>
  <c r="O110" i="2" s="1"/>
  <c r="N109" i="2"/>
  <c r="N145" i="2"/>
  <c r="D20" i="2" s="1"/>
  <c r="N95" i="2"/>
  <c r="O95" i="2" s="1"/>
  <c r="N88" i="2"/>
  <c r="O88" i="2" s="1"/>
  <c r="N87" i="2"/>
  <c r="O87" i="2" s="1"/>
  <c r="N86" i="2"/>
  <c r="O86" i="2" s="1"/>
  <c r="N85" i="2"/>
  <c r="N73" i="2"/>
  <c r="O73" i="2" s="1"/>
  <c r="D17" i="2" l="1"/>
  <c r="D19" i="2"/>
  <c r="D18" i="2"/>
  <c r="D28" i="2"/>
  <c r="O109" i="2"/>
  <c r="D30" i="2" s="1"/>
  <c r="O85" i="2"/>
  <c r="D29" i="2" s="1"/>
  <c r="O145" i="2"/>
  <c r="D31" i="2" s="1"/>
  <c r="N49" i="2"/>
  <c r="D15" i="2" l="1"/>
  <c r="N199" i="2"/>
  <c r="O49" i="2"/>
  <c r="D26" i="2" l="1"/>
  <c r="O199" i="2"/>
  <c r="G32" i="2" l="1"/>
  <c r="G31" i="2"/>
  <c r="G21" i="2"/>
  <c r="G20" i="2"/>
  <c r="G19" i="2" l="1"/>
  <c r="G18" i="2"/>
  <c r="G30" i="2"/>
  <c r="D22" i="2"/>
  <c r="D8" i="2" s="1"/>
  <c r="E8" i="2" s="1"/>
  <c r="G16" i="2"/>
  <c r="E33" i="2"/>
  <c r="F9" i="2" s="1"/>
  <c r="G9" i="2" s="1"/>
  <c r="G29" i="2"/>
  <c r="G28" i="2"/>
  <c r="E22" i="2"/>
  <c r="D9" i="2" s="1"/>
  <c r="E9" i="2" s="1"/>
  <c r="F33" i="2"/>
  <c r="F7" i="2" s="1"/>
  <c r="F22" i="2"/>
  <c r="D7" i="2" s="1"/>
  <c r="E7" i="2" s="1"/>
  <c r="G17" i="2"/>
  <c r="G27" i="2"/>
  <c r="D33" i="2"/>
  <c r="F8" i="2" s="1"/>
  <c r="G8" i="2" s="1"/>
  <c r="G15" i="2"/>
  <c r="G26" i="2"/>
  <c r="F10" i="2" l="1"/>
  <c r="E10" i="2"/>
  <c r="G7" i="2"/>
  <c r="G10" i="2" s="1"/>
  <c r="D10" i="2"/>
  <c r="G33" i="2"/>
  <c r="H26" i="2" s="1"/>
  <c r="G22" i="2"/>
  <c r="H22" i="2" l="1"/>
  <c r="H20" i="2"/>
  <c r="H16" i="2"/>
  <c r="H17" i="2"/>
  <c r="H18" i="2"/>
  <c r="H19" i="2"/>
  <c r="H21" i="2"/>
  <c r="H15" i="2"/>
  <c r="H33" i="2"/>
  <c r="H29" i="2"/>
  <c r="H30" i="2"/>
  <c r="H32" i="2"/>
  <c r="H31" i="2"/>
  <c r="H28" i="2"/>
  <c r="H27" i="2"/>
</calcChain>
</file>

<file path=xl/sharedStrings.xml><?xml version="1.0" encoding="utf-8"?>
<sst xmlns="http://schemas.openxmlformats.org/spreadsheetml/2006/main" count="556" uniqueCount="160">
  <si>
    <t>I. Costing model assumptions and data sources</t>
  </si>
  <si>
    <t>a. Which costs are reported in this model</t>
  </si>
  <si>
    <t xml:space="preserve">b. Sources of this model's data  </t>
  </si>
  <si>
    <t xml:space="preserve">c. Costs associated with prevalence surveys  </t>
  </si>
  <si>
    <t xml:space="preserve">d. Costs associated with drugs </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</si>
  <si>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</si>
  <si>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</si>
  <si>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</si>
  <si>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</si>
  <si>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</si>
  <si>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</si>
  <si>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</si>
  <si>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</si>
  <si>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</si>
  <si>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</si>
  <si>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</si>
  <si>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</si>
  <si>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</si>
  <si>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</si>
  <si>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</si>
  <si>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</si>
  <si>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</si>
  <si>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</si>
  <si>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</si>
  <si>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</si>
  <si>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</si>
  <si>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</si>
  <si>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</si>
  <si>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</si>
  <si>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</si>
  <si>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</si>
  <si>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</si>
  <si>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</si>
  <si>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</si>
  <si>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</si>
  <si>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</si>
  <si>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</si>
  <si>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</si>
  <si>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type </t>
  </si>
  <si>
    <t xml:space="preserve">Unit cost, local currency </t>
  </si>
  <si>
    <t>Unit cost, USD</t>
  </si>
  <si>
    <t>Evidence Action Spending, USD</t>
  </si>
  <si>
    <t>Total cost, USD</t>
  </si>
  <si>
    <t xml:space="preserve">Total cost, local currency </t>
  </si>
  <si>
    <t xml:space="preserve">Expensing Party </t>
  </si>
  <si>
    <t>Office Expenses</t>
  </si>
  <si>
    <t>Telephone</t>
  </si>
  <si>
    <t xml:space="preserve">Direct </t>
  </si>
  <si>
    <t>Courier Costs</t>
  </si>
  <si>
    <t>Implementation</t>
  </si>
  <si>
    <t>Gov</t>
  </si>
  <si>
    <t>Consultant Fees</t>
  </si>
  <si>
    <t>Meeting Venue &amp; Refreshment</t>
  </si>
  <si>
    <t xml:space="preserve">Printing and Reproduction </t>
  </si>
  <si>
    <t>Travel</t>
  </si>
  <si>
    <t>Domestic Flights</t>
  </si>
  <si>
    <t xml:space="preserve">Ground Transportation </t>
  </si>
  <si>
    <t>Lodging</t>
  </si>
  <si>
    <t>Meals</t>
  </si>
  <si>
    <t>Per Diem</t>
  </si>
  <si>
    <t xml:space="preserve">Other </t>
  </si>
  <si>
    <t>Overhead</t>
  </si>
  <si>
    <t>Imputed</t>
  </si>
  <si>
    <t>Implementation Costs (Amortized)</t>
  </si>
  <si>
    <t xml:space="preserve">Prevalence and intensity surveys for STH (estimate) </t>
  </si>
  <si>
    <t xml:space="preserve">Overhead </t>
  </si>
  <si>
    <t xml:space="preserve">Imputed </t>
  </si>
  <si>
    <t>Direct</t>
  </si>
  <si>
    <t>Drug Transportation (GoI)</t>
  </si>
  <si>
    <t>WHO</t>
  </si>
  <si>
    <t xml:space="preserve">Office Expenses </t>
  </si>
  <si>
    <t>Office Equipment Purchase &amp; Rental</t>
  </si>
  <si>
    <t>Telecallers: computer and phone costs</t>
  </si>
  <si>
    <t>District Coordinators: training cascade support</t>
  </si>
  <si>
    <t>District Level Training (GoI)</t>
  </si>
  <si>
    <t>Material Design</t>
  </si>
  <si>
    <t>SMS Costs</t>
  </si>
  <si>
    <t>Printing: Training Materials (GoI)</t>
  </si>
  <si>
    <t xml:space="preserve">Travel </t>
  </si>
  <si>
    <t>Office Consumables (stationery, ink, water, etc)</t>
  </si>
  <si>
    <t>Launch Events: venue, sound systems, refreshments</t>
  </si>
  <si>
    <t>Promotional Costs: Video and Photographs of Deworming Day</t>
  </si>
  <si>
    <t>Market Research - communication material design</t>
  </si>
  <si>
    <t xml:space="preserve">Casual Labor </t>
  </si>
  <si>
    <t>ASHA (Accredited Social Health Activist) Incentives (GoI)</t>
  </si>
  <si>
    <t xml:space="preserve">Public Relations </t>
  </si>
  <si>
    <t>Promotional Items</t>
  </si>
  <si>
    <t>Utilities: water and electricity</t>
  </si>
  <si>
    <t>Data Entry</t>
  </si>
  <si>
    <t>Data Quality Assurance</t>
  </si>
  <si>
    <t>District Coordinators: monitoring support</t>
  </si>
  <si>
    <t>Independent Monitoring Agency</t>
  </si>
  <si>
    <t>NDD APP Development</t>
  </si>
  <si>
    <t xml:space="preserve">Telecallers: salaries </t>
  </si>
  <si>
    <t xml:space="preserve">Occupancy </t>
  </si>
  <si>
    <t>Office Rent</t>
  </si>
  <si>
    <t>Office Maintenance, Cleaning and Repairs</t>
  </si>
  <si>
    <t>Computer Purchase and Maintenance</t>
  </si>
  <si>
    <t>Software Licenses and Fees</t>
  </si>
  <si>
    <t>Network/Internet</t>
  </si>
  <si>
    <t xml:space="preserve">Audit Fees </t>
  </si>
  <si>
    <t xml:space="preserve">Promotion &amp; PR </t>
  </si>
  <si>
    <t>Professional Fees</t>
  </si>
  <si>
    <t xml:space="preserve">Personnel </t>
  </si>
  <si>
    <t>Compensation - Non US</t>
  </si>
  <si>
    <t>Compensation - US</t>
  </si>
  <si>
    <t>Payroll Tax US</t>
  </si>
  <si>
    <t>Recruiting expenses</t>
  </si>
  <si>
    <t xml:space="preserve">Professional Development </t>
  </si>
  <si>
    <t xml:space="preserve">Employee Benefits </t>
  </si>
  <si>
    <t>Employee Insurance</t>
  </si>
  <si>
    <t>International Flights</t>
  </si>
  <si>
    <t>Visas</t>
  </si>
  <si>
    <t>Travel Insurance</t>
  </si>
  <si>
    <t>SB Tax</t>
  </si>
  <si>
    <t>Service Tax</t>
  </si>
  <si>
    <t>Bank Charges</t>
  </si>
  <si>
    <t>District Coordinators: salaries</t>
  </si>
  <si>
    <t>Drug Storage</t>
  </si>
  <si>
    <t>Printing Monitoring Forms</t>
  </si>
  <si>
    <t>Materials: stationery</t>
  </si>
  <si>
    <t>District Coordinators: transport to training</t>
  </si>
  <si>
    <t>District Training: venue costs</t>
  </si>
  <si>
    <t>District Coordination Committee Meeting (GoI)</t>
  </si>
  <si>
    <t>Block Level Training (GoI)</t>
  </si>
  <si>
    <t>Private School Orientation (GoI)</t>
  </si>
  <si>
    <t>Transportation of Training Material (GoI)</t>
  </si>
  <si>
    <t>Monitoring Support for NDD</t>
  </si>
  <si>
    <t>Media Activities (GoI)</t>
  </si>
  <si>
    <t>Printing: NDD advertisements (GoI)</t>
  </si>
  <si>
    <t>Advertisements (GoI)</t>
  </si>
  <si>
    <t>District-Level Launch Activities (GoI)</t>
  </si>
  <si>
    <t>State-Level Launch Activities (GoI)</t>
  </si>
  <si>
    <t>School-Level Launch Activities (GoI)</t>
  </si>
  <si>
    <t>SMS costs (GoI)</t>
  </si>
  <si>
    <t>Partner Spending, INR</t>
  </si>
  <si>
    <t>Albendazole</t>
  </si>
  <si>
    <t xml:space="preserve">tablets </t>
  </si>
  <si>
    <t>Totals</t>
  </si>
  <si>
    <r>
      <t xml:space="preserve">1. This model includes </t>
    </r>
    <r>
      <rPr>
        <b/>
        <sz val="11"/>
        <color theme="1"/>
        <rFont val="Calibri"/>
        <family val="2"/>
        <scheme val="minor"/>
      </rPr>
      <t>all contributing expenditures</t>
    </r>
    <r>
      <rPr>
        <sz val="11"/>
        <color theme="1"/>
        <rFont val="Calibri"/>
        <family val="2"/>
        <scheme val="minor"/>
      </rPr>
      <t xml:space="preserve"> to Round 2 of Madhya Pradesh's state school based deworming program. </t>
    </r>
  </si>
  <si>
    <t>6. Evidence Action's personnel costs are accounted for under Program Management even though they are applicable across program areas. This is due to the way these costs are captured by Evidence Action's accounting system.</t>
  </si>
  <si>
    <t>1. Round 2 expenditures from Evidence Action's Profit &amp; Loss statements were categorized by program area and aggregated by cost category (seen in columns B and C of the model) to feed into the costing model.</t>
  </si>
  <si>
    <t>2. These expenditures include costs to Evidence Action (including all donor contributions); partners such as the World Health Organization (WHO); and the Government of Rajasthan and its affiliates.</t>
  </si>
  <si>
    <t>2. Government expenditures were aggregated by program area within a separate data sheet and fed into the model.</t>
  </si>
  <si>
    <t>IDEA</t>
  </si>
  <si>
    <r>
      <t xml:space="preserve">3. Round 2 of the program took place between </t>
    </r>
    <r>
      <rPr>
        <b/>
        <sz val="11"/>
        <color theme="1"/>
        <rFont val="Calibri"/>
        <family val="2"/>
        <scheme val="minor"/>
      </rPr>
      <t>August 2015-October 2016</t>
    </r>
    <r>
      <rPr>
        <sz val="11"/>
        <color theme="1"/>
        <rFont val="Calibri"/>
        <family val="2"/>
        <scheme val="minor"/>
      </rPr>
      <t xml:space="preserve">, so all costs included in the model fall within this range. This period is greater than 12 months because we are standardizing all Evidence Action-supported states in India to have better model alignment. Because a greater time period of costs are included in this year's model as compared to last year, the cost per child is most likely a slight overestimate of the true cost. </t>
    </r>
  </si>
  <si>
    <t>5. Service tax was calculated on all direct and indirect costs incurred within India. A rate of 14% was applied to all costs incurred between August 2015-November 15th, 2015, a rate of 14.5% was applied to all costs incurred between November 15th 2015-May 30th, 2016, and a rate of 15% was applied to all costs incurred between June 2016-October 2016 .The rate has increased per government of India mandate.</t>
  </si>
  <si>
    <t>Procurement of Adverse Events Management kits</t>
  </si>
  <si>
    <t>SMS costs (IDEA)</t>
  </si>
  <si>
    <r>
      <t>3. The "</t>
    </r>
    <r>
      <rPr>
        <b/>
        <sz val="11"/>
        <color theme="1"/>
        <rFont val="Calibri"/>
        <family val="2"/>
        <scheme val="minor"/>
      </rPr>
      <t>Approximate # children treated</t>
    </r>
    <r>
      <rPr>
        <sz val="11"/>
        <color theme="1"/>
        <rFont val="Calibri"/>
        <family val="2"/>
        <scheme val="minor"/>
      </rPr>
      <t>" (reported in cell D38) is consistent with the MP government's reported data.</t>
    </r>
  </si>
  <si>
    <r>
      <t xml:space="preserve">1. Prevalence surveys are essential to informing treatment strategy, frequency, and the measurement of impact. For the Madhya Pradesh program, one prevalence survey for STH was done during Round 1, to inform five expected rounds of treatment. The total cost of implementing this survey, including Evidence Action's costs and all technical partner costs, was amortized across the program's expected duration. Therefore, </t>
    </r>
    <r>
      <rPr>
        <b/>
        <sz val="11"/>
        <color theme="1"/>
        <rFont val="Calibri"/>
        <family val="2"/>
        <scheme val="minor"/>
      </rPr>
      <t>this model includes 1/5 of the total survey-associated costs</t>
    </r>
    <r>
      <rPr>
        <sz val="11"/>
        <color theme="1"/>
        <rFont val="Calibri"/>
        <family val="2"/>
        <scheme val="minor"/>
      </rPr>
      <t xml:space="preserve">. </t>
    </r>
  </si>
  <si>
    <t>Purchase/Donation of Tablets</t>
  </si>
  <si>
    <t>Household Data Collection</t>
  </si>
  <si>
    <t xml:space="preserve">Madhya Pradesh 2016 Cost per Child Analysis </t>
  </si>
  <si>
    <t xml:space="preserve">August 2015- October 2016 </t>
  </si>
  <si>
    <t xml:space="preserve">Drug costs are included in this model as an imputed cost. As drugs are procured through the WHO donation program, they do not pose a direct cost to Evidence Action or the government; however, their imputed value is included in the model as an important incremental cost to running the program. The value of the drugs has been calculated based on the number of individuals treated and the local market value of albendazole. Leftover drugs are turned back over to community health clinics at the block level for further use and thus are not reflected as a cost to the program. In addition, the government of India purchased roughly $3,671 in adverse event management (AEM) kits. </t>
  </si>
  <si>
    <t>Subcontract Fee</t>
  </si>
  <si>
    <r>
      <t xml:space="preserve">4. The </t>
    </r>
    <r>
      <rPr>
        <b/>
        <sz val="11"/>
        <color theme="1"/>
        <rFont val="Calibri"/>
        <family val="2"/>
        <scheme val="minor"/>
      </rPr>
      <t>exchange rate</t>
    </r>
    <r>
      <rPr>
        <sz val="11"/>
        <color theme="1"/>
        <rFont val="Calibri"/>
        <family val="2"/>
        <scheme val="minor"/>
      </rPr>
      <t xml:space="preserve"> for cost conversions (66 rupees; cell D39 in the model) is the average exchange rate over the time period of costs included in the model.</t>
    </r>
  </si>
  <si>
    <t xml:space="preserve">4. A 12% and a 17% indirect cost rate was applied to all of Evidence Action's global costs for 2015 and 2016, respectively. </t>
  </si>
  <si>
    <t xml:space="preserve">Madhya Pradesh 2016 Cost per Child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</si>
</sst>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_(* #,##0_);_(* \(#,##0\);_(* &quot;-&quot;??_);_(@_)"/>
    <numFmt numFmtId="167" formatCode="[$INR]\ #,##0.00"/>
    <numFmt numFmtId="168" formatCode="[$INR]\ #,##0_);\([$INR]\ #,##0\)"/>
    <numFmt numFmtId="169" formatCode="_([$INR]\ * #,##0.00_);_([$INR]\ * \(#,##0.00\);_([$INR]\ * &quot;-&quot;??_);_(@_)"/>
    <numFmt numFmtId="170" formatCode="[$INR]\ #,##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8"/>
      <name val="Tahoma"/>
      <family val="2"/>
    </font>
    <font>
      <sz val="10"/>
      <color rgb="FF000000"/>
      <name val="Arial"/>
      <family val="2"/>
    </font>
    <font>
      <sz val="8"/>
      <color theme="1"/>
      <name val="Calibri"/>
      <family val="2"/>
    </font>
    <font>
      <sz val="12"/>
      <name val="Tahoma"/>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bottom/>
      <diagonal/>
    </border>
    <border>
      <left style="thin">
        <color rgb="FFABABAB"/>
      </left>
      <right/>
      <top style="thin">
        <color rgb="FFABABAB"/>
      </top>
      <bottom/>
      <diagonal/>
    </border>
  </borders>
  <cellStyleXfs count="15">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9" fontId="13" fillId="0" borderId="0" applyFont="0" applyFill="0" applyBorder="0" applyAlignment="0" applyProtection="0"/>
    <xf numFmtId="0" fontId="6" fillId="0" borderId="0"/>
    <xf numFmtId="44" fontId="1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3" fillId="0" borderId="0" xfId="0" applyFont="1"/>
    <xf numFmtId="0" fontId="4" fillId="0" borderId="0" xfId="0" applyFont="1"/>
    <xf numFmtId="0" fontId="0" fillId="0" borderId="0" xfId="0" applyAlignment="1"/>
    <xf numFmtId="0" fontId="0" fillId="0" borderId="0" xfId="0" applyAlignment="1">
      <alignment horizontal="right" vertical="top"/>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6" fillId="2" borderId="0" xfId="1" applyFill="1"/>
    <xf numFmtId="164" fontId="0" fillId="2" borderId="0" xfId="2" applyNumberFormat="1" applyFont="1" applyFill="1"/>
    <xf numFmtId="165" fontId="6" fillId="2" borderId="0" xfId="1" applyNumberFormat="1" applyFill="1"/>
    <xf numFmtId="0" fontId="8" fillId="2" borderId="0" xfId="1" applyFont="1" applyFill="1"/>
    <xf numFmtId="0" fontId="6" fillId="2" borderId="0" xfId="1" applyFont="1" applyFill="1"/>
    <xf numFmtId="0" fontId="10" fillId="2" borderId="2" xfId="1" applyFont="1" applyFill="1" applyBorder="1"/>
    <xf numFmtId="0" fontId="10" fillId="2" borderId="2" xfId="1" applyFont="1" applyFill="1" applyBorder="1" applyAlignment="1">
      <alignment wrapText="1"/>
    </xf>
    <xf numFmtId="0" fontId="6" fillId="2" borderId="2" xfId="1" applyFont="1" applyFill="1" applyBorder="1"/>
    <xf numFmtId="164" fontId="6" fillId="2" borderId="2" xfId="2" applyNumberFormat="1" applyFont="1" applyFill="1" applyBorder="1"/>
    <xf numFmtId="44" fontId="6" fillId="2" borderId="2" xfId="2" applyFont="1" applyFill="1" applyBorder="1"/>
    <xf numFmtId="44" fontId="6" fillId="2" borderId="0" xfId="1" applyNumberFormat="1" applyFill="1"/>
    <xf numFmtId="164" fontId="6" fillId="2" borderId="0" xfId="1" applyNumberFormat="1" applyFont="1" applyFill="1" applyBorder="1"/>
    <xf numFmtId="164" fontId="6" fillId="2" borderId="0" xfId="1" applyNumberFormat="1" applyFill="1"/>
    <xf numFmtId="9" fontId="6" fillId="2" borderId="2" xfId="4" applyFont="1" applyFill="1" applyBorder="1"/>
    <xf numFmtId="0" fontId="6" fillId="2" borderId="0" xfId="1" applyFont="1" applyFill="1" applyBorder="1"/>
    <xf numFmtId="166" fontId="6" fillId="2" borderId="2" xfId="3" applyNumberFormat="1" applyFont="1" applyFill="1" applyBorder="1"/>
    <xf numFmtId="0" fontId="6" fillId="0" borderId="0" xfId="1" applyFont="1"/>
    <xf numFmtId="0" fontId="6" fillId="0" borderId="0" xfId="1"/>
    <xf numFmtId="164" fontId="0" fillId="0" borderId="0" xfId="2" applyNumberFormat="1" applyFont="1"/>
    <xf numFmtId="165" fontId="6" fillId="0" borderId="0" xfId="1" applyNumberFormat="1"/>
    <xf numFmtId="0" fontId="6" fillId="0" borderId="0" xfId="1" applyFont="1" applyAlignment="1">
      <alignment wrapText="1"/>
    </xf>
    <xf numFmtId="164" fontId="6" fillId="0" borderId="0" xfId="2" applyNumberFormat="1" applyFont="1" applyAlignment="1">
      <alignment wrapText="1"/>
    </xf>
    <xf numFmtId="165" fontId="6" fillId="0" borderId="0" xfId="1" applyNumberFormat="1" applyFont="1"/>
    <xf numFmtId="164" fontId="6" fillId="0" borderId="0" xfId="2" applyNumberFormat="1" applyFont="1"/>
    <xf numFmtId="167" fontId="6" fillId="0" borderId="0" xfId="1" applyNumberFormat="1" applyFont="1"/>
    <xf numFmtId="0" fontId="6" fillId="0" borderId="3" xfId="0" applyFont="1" applyBorder="1"/>
    <xf numFmtId="0" fontId="6" fillId="0" borderId="0" xfId="0" applyFont="1" applyAlignment="1">
      <alignment horizontal="left"/>
    </xf>
    <xf numFmtId="0" fontId="6" fillId="0" borderId="0" xfId="1" applyFont="1" applyFill="1" applyBorder="1" applyAlignment="1">
      <alignment vertical="center"/>
    </xf>
    <xf numFmtId="0" fontId="6" fillId="0" borderId="0" xfId="1" applyFont="1" applyAlignment="1">
      <alignment vertical="center"/>
    </xf>
    <xf numFmtId="44" fontId="6" fillId="0" borderId="0" xfId="2" applyFont="1"/>
    <xf numFmtId="164" fontId="6" fillId="0" borderId="0" xfId="2" applyNumberFormat="1" applyFont="1" applyAlignment="1">
      <alignment horizontal="center"/>
    </xf>
    <xf numFmtId="0" fontId="6" fillId="0" borderId="0" xfId="1" applyFont="1" applyFill="1" applyBorder="1" applyAlignment="1">
      <alignment vertical="center" wrapText="1"/>
    </xf>
    <xf numFmtId="166" fontId="6" fillId="0" borderId="0" xfId="3" applyNumberFormat="1" applyFont="1"/>
    <xf numFmtId="44" fontId="6" fillId="0" borderId="0" xfId="2" applyNumberFormat="1" applyFont="1"/>
    <xf numFmtId="0" fontId="6" fillId="0" borderId="0" xfId="1" applyFont="1" applyFill="1" applyBorder="1" applyAlignment="1">
      <alignment horizontal="left"/>
    </xf>
    <xf numFmtId="0" fontId="6" fillId="0" borderId="0" xfId="1" applyFont="1" applyFill="1"/>
    <xf numFmtId="0" fontId="6" fillId="0" borderId="4" xfId="0" applyFont="1" applyBorder="1"/>
    <xf numFmtId="0" fontId="6" fillId="0" borderId="0" xfId="0" applyFont="1" applyBorder="1"/>
    <xf numFmtId="0" fontId="6" fillId="0" borderId="0" xfId="1" applyFont="1" applyFill="1" applyAlignment="1">
      <alignment horizontal="left" vertical="top"/>
    </xf>
    <xf numFmtId="0" fontId="11" fillId="0" borderId="0" xfId="1" applyFont="1" applyFill="1" applyBorder="1" applyAlignment="1">
      <alignment horizontal="left"/>
    </xf>
    <xf numFmtId="0" fontId="6" fillId="0" borderId="0" xfId="1" applyFont="1" applyAlignment="1"/>
    <xf numFmtId="167" fontId="6" fillId="2" borderId="2" xfId="1" applyNumberFormat="1" applyFont="1" applyFill="1" applyBorder="1"/>
    <xf numFmtId="166" fontId="6" fillId="0" borderId="0" xfId="8" applyNumberFormat="1" applyFont="1"/>
    <xf numFmtId="167" fontId="6" fillId="0" borderId="0" xfId="1" applyNumberFormat="1"/>
    <xf numFmtId="44" fontId="6" fillId="0" borderId="0" xfId="13" applyFont="1"/>
    <xf numFmtId="167" fontId="6" fillId="2" borderId="0" xfId="1" applyNumberFormat="1" applyFill="1"/>
    <xf numFmtId="0" fontId="6" fillId="0" borderId="0" xfId="1" applyFont="1" applyAlignment="1">
      <alignment horizontal="center" vertical="center"/>
    </xf>
    <xf numFmtId="0" fontId="5" fillId="0" borderId="0" xfId="0" applyFont="1" applyFill="1" applyAlignment="1">
      <alignment wrapText="1"/>
    </xf>
    <xf numFmtId="9" fontId="6" fillId="2" borderId="2" xfId="14" applyFont="1" applyFill="1" applyBorder="1"/>
    <xf numFmtId="44" fontId="6" fillId="2" borderId="2" xfId="2" applyNumberFormat="1" applyFont="1" applyFill="1" applyBorder="1"/>
    <xf numFmtId="168" fontId="6" fillId="0" borderId="0" xfId="1" applyNumberFormat="1" applyFont="1"/>
    <xf numFmtId="169" fontId="6" fillId="0" borderId="0" xfId="13" applyNumberFormat="1" applyFont="1"/>
    <xf numFmtId="0" fontId="6" fillId="0" borderId="0" xfId="0" applyFont="1" applyAlignment="1">
      <alignment horizontal="left" wrapText="1"/>
    </xf>
    <xf numFmtId="0" fontId="7" fillId="3" borderId="0" xfId="1" applyFont="1" applyFill="1" applyAlignment="1">
      <alignment vertical="center"/>
    </xf>
    <xf numFmtId="0" fontId="14" fillId="2" borderId="0" xfId="1" applyFont="1" applyFill="1"/>
    <xf numFmtId="164" fontId="15" fillId="2" borderId="0" xfId="2" applyNumberFormat="1" applyFont="1" applyFill="1"/>
    <xf numFmtId="165" fontId="14" fillId="2" borderId="0" xfId="1" applyNumberFormat="1" applyFont="1" applyFill="1"/>
    <xf numFmtId="0" fontId="14" fillId="2" borderId="0" xfId="1" applyFont="1" applyFill="1" applyAlignment="1">
      <alignment vertical="center"/>
    </xf>
    <xf numFmtId="0" fontId="6" fillId="0" borderId="0" xfId="1" applyFont="1" applyAlignment="1">
      <alignment horizontal="center" vertical="center"/>
    </xf>
    <xf numFmtId="44" fontId="6" fillId="0" borderId="0" xfId="1" applyNumberFormat="1" applyFont="1"/>
    <xf numFmtId="170" fontId="6" fillId="2" borderId="2" xfId="1" applyNumberFormat="1" applyFont="1" applyFill="1" applyBorder="1"/>
    <xf numFmtId="164" fontId="10" fillId="2" borderId="2" xfId="1" applyNumberFormat="1" applyFont="1" applyFill="1" applyBorder="1"/>
    <xf numFmtId="167" fontId="10" fillId="2" borderId="2" xfId="1" applyNumberFormat="1" applyFont="1" applyFill="1" applyBorder="1"/>
    <xf numFmtId="170" fontId="10" fillId="2" borderId="2" xfId="1" applyNumberFormat="1" applyFont="1" applyFill="1" applyBorder="1"/>
    <xf numFmtId="9" fontId="10" fillId="2" borderId="2" xfId="4" applyFont="1" applyFill="1" applyBorder="1"/>
    <xf numFmtId="9" fontId="10" fillId="2" borderId="2" xfId="14" applyFont="1" applyFill="1" applyBorder="1"/>
    <xf numFmtId="44" fontId="10" fillId="2" borderId="2" xfId="2" applyFont="1" applyFill="1" applyBorder="1"/>
    <xf numFmtId="0" fontId="6" fillId="0" borderId="0" xfId="1" applyFont="1" applyAlignment="1">
      <alignment horizontal="center" vertical="center"/>
    </xf>
    <xf numFmtId="0" fontId="10" fillId="0" borderId="0" xfId="1" applyFont="1" applyAlignment="1">
      <alignment horizontal="left"/>
    </xf>
    <xf numFmtId="0" fontId="9" fillId="2" borderId="1" xfId="1" applyFont="1" applyFill="1" applyBorder="1" applyAlignment="1">
      <alignment horizontal="center"/>
    </xf>
    <xf numFmtId="0" fontId="9" fillId="2" borderId="0" xfId="1" applyFont="1" applyFill="1" applyAlignment="1">
      <alignment horizontal="center"/>
    </xf>
    <xf numFmtId="0" fontId="6" fillId="0" borderId="0" xfId="1" applyFont="1" applyAlignment="1">
      <alignment horizontal="center"/>
    </xf>
  </cellXfs>
  <cellStyles count="15">
    <cellStyle name="Comma" xfId="8" builtinId="3"/>
    <cellStyle name="Comma 2" xfId="3"/>
    <cellStyle name="Comma 2 2" xfId="7"/>
    <cellStyle name="Currency" xfId="13" builtinId="4"/>
    <cellStyle name="Currency 2" xfId="2"/>
    <cellStyle name="Currency 3" xfId="12"/>
    <cellStyle name="Normal" xfId="0" builtinId="0"/>
    <cellStyle name="Normal 2" xfId="1"/>
    <cellStyle name="Normal 2 2" xfId="5"/>
    <cellStyle name="Normal 2 4" xfId="11"/>
    <cellStyle name="Normal 3" xfId="6"/>
    <cellStyle name="Normal 4" xfId="9"/>
    <cellStyle name="Percent" xfId="14" builtinId="5"/>
    <cellStyle name="Percent 2" xfId="4"/>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ajesh%20Hebbar/Desktop/CIFF_QTR_BUD/CIFF%20QTR%20FINANCIAL%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sheetData sheetId="1"/>
      <sheetData sheetId="2">
        <row r="1">
          <cell r="AK1">
            <v>60</v>
          </cell>
        </row>
      </sheetData>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zoomScaleNormal="100" workbookViewId="0"/>
  </sheetViews>
  <sheetFormatPr defaultRowHeight="15" x14ac:dyDescent="0.25"/>
  <cols>
    <col min="2" max="2" width="20.5703125" customWidth="1"/>
    <col min="3" max="3" width="142.85546875" customWidth="1"/>
  </cols>
  <sheetData>
    <row r="1" spans="1:3" ht="17.45" x14ac:dyDescent="0.3">
      <c r="A1" s="62" t="s">
        <v>159</v>
      </c>
      <c r="B1" s="62"/>
      <c r="C1" s="62"/>
    </row>
    <row r="2" spans="1:3" ht="28.15" customHeight="1" x14ac:dyDescent="0.35">
      <c r="B2" s="1" t="s">
        <v>0</v>
      </c>
    </row>
    <row r="3" spans="1:3" ht="15.75" customHeight="1" x14ac:dyDescent="0.3">
      <c r="B3" s="2" t="s">
        <v>1</v>
      </c>
    </row>
    <row r="4" spans="1:3" ht="14.45" x14ac:dyDescent="0.3">
      <c r="C4" s="3" t="s">
        <v>139</v>
      </c>
    </row>
    <row r="5" spans="1:3" ht="28.9" x14ac:dyDescent="0.3">
      <c r="B5" s="4"/>
      <c r="C5" s="5" t="s">
        <v>142</v>
      </c>
    </row>
    <row r="6" spans="1:3" ht="43.15" x14ac:dyDescent="0.3">
      <c r="B6" s="4"/>
      <c r="C6" s="6" t="s">
        <v>145</v>
      </c>
    </row>
    <row r="7" spans="1:3" ht="14.45" x14ac:dyDescent="0.3">
      <c r="B7" s="4"/>
      <c r="C7" s="7" t="s">
        <v>158</v>
      </c>
    </row>
    <row r="8" spans="1:3" ht="43.15" x14ac:dyDescent="0.3">
      <c r="B8" s="4"/>
      <c r="C8" s="7" t="s">
        <v>146</v>
      </c>
    </row>
    <row r="9" spans="1:3" ht="28.9" x14ac:dyDescent="0.3">
      <c r="B9" s="4"/>
      <c r="C9" s="7" t="s">
        <v>140</v>
      </c>
    </row>
    <row r="10" spans="1:3" ht="14.45" x14ac:dyDescent="0.3">
      <c r="B10" s="2" t="s">
        <v>2</v>
      </c>
      <c r="C10" s="6"/>
    </row>
    <row r="11" spans="1:3" ht="28.9" x14ac:dyDescent="0.3">
      <c r="B11" s="4"/>
      <c r="C11" s="8" t="s">
        <v>141</v>
      </c>
    </row>
    <row r="12" spans="1:3" ht="15.75" customHeight="1" x14ac:dyDescent="0.3">
      <c r="B12" s="4"/>
      <c r="C12" s="8" t="s">
        <v>143</v>
      </c>
    </row>
    <row r="13" spans="1:3" ht="14.45" x14ac:dyDescent="0.3">
      <c r="B13" s="4"/>
      <c r="C13" s="6" t="s">
        <v>149</v>
      </c>
    </row>
    <row r="14" spans="1:3" ht="18.75" customHeight="1" x14ac:dyDescent="0.3">
      <c r="B14" s="4"/>
      <c r="C14" s="6" t="s">
        <v>157</v>
      </c>
    </row>
    <row r="15" spans="1:3" ht="14.45" x14ac:dyDescent="0.3">
      <c r="B15" s="2" t="s">
        <v>3</v>
      </c>
      <c r="C15" s="6"/>
    </row>
    <row r="16" spans="1:3" ht="43.15" x14ac:dyDescent="0.3">
      <c r="C16" s="6" t="s">
        <v>150</v>
      </c>
    </row>
    <row r="17" spans="2:3" ht="14.45" x14ac:dyDescent="0.3">
      <c r="B17" s="2" t="s">
        <v>4</v>
      </c>
      <c r="C17" s="6"/>
    </row>
    <row r="18" spans="2:3" ht="58.15" customHeight="1" x14ac:dyDescent="0.3">
      <c r="C18" s="56" t="s">
        <v>155</v>
      </c>
    </row>
    <row r="19" spans="2:3" ht="14.45" x14ac:dyDescent="0.3">
      <c r="B19" s="2"/>
      <c r="C19" s="6"/>
    </row>
    <row r="20" spans="2:3" ht="18" x14ac:dyDescent="0.35">
      <c r="B20" s="1"/>
    </row>
    <row r="27" spans="2:3" ht="14.2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4"/>
  <sheetViews>
    <sheetView zoomScaleNormal="100" workbookViewId="0"/>
  </sheetViews>
  <sheetFormatPr defaultColWidth="8.85546875" defaultRowHeight="15" outlineLevelRow="1" outlineLevelCol="2" x14ac:dyDescent="0.25"/>
  <cols>
    <col min="1" max="1" width="8.85546875" style="26"/>
    <col min="2" max="2" width="11.7109375" style="26" customWidth="1"/>
    <col min="3" max="3" width="33" style="26" customWidth="1" outlineLevel="1"/>
    <col min="4" max="4" width="14.5703125" style="26" bestFit="1" customWidth="1" outlineLevel="2"/>
    <col min="5" max="5" width="14.42578125" style="26" bestFit="1" customWidth="1" outlineLevel="2"/>
    <col min="6" max="6" width="15.28515625" style="26" bestFit="1" customWidth="1" outlineLevel="2"/>
    <col min="7" max="7" width="15.28515625" style="26" bestFit="1" customWidth="1" outlineLevel="1"/>
    <col min="8" max="8" width="9" style="26" customWidth="1" outlineLevel="2"/>
    <col min="9" max="9" width="9.42578125" style="26" customWidth="1" outlineLevel="2"/>
    <col min="10" max="10" width="20.28515625" style="26" customWidth="1" outlineLevel="2"/>
    <col min="11" max="11" width="13" style="26" customWidth="1" outlineLevel="2"/>
    <col min="12" max="12" width="15.85546875" style="26" bestFit="1" customWidth="1" outlineLevel="1"/>
    <col min="13" max="13" width="14.5703125" style="27" customWidth="1" outlineLevel="1"/>
    <col min="14" max="14" width="14.5703125" style="27" customWidth="1"/>
    <col min="15" max="15" width="21" style="28" customWidth="1"/>
    <col min="16" max="16" width="13.5703125" style="26" bestFit="1" customWidth="1"/>
    <col min="17" max="17" width="8.85546875" style="26"/>
    <col min="18" max="18" width="37.85546875" style="26" customWidth="1"/>
    <col min="19" max="19" width="18.28515625" style="26" customWidth="1"/>
    <col min="20" max="16384" width="8.85546875" style="26"/>
  </cols>
  <sheetData>
    <row r="1" spans="1:15" s="9" customFormat="1" ht="19.5" customHeight="1" x14ac:dyDescent="0.3">
      <c r="A1" s="62" t="s">
        <v>153</v>
      </c>
      <c r="B1" s="62"/>
      <c r="C1" s="62"/>
      <c r="D1" s="62"/>
      <c r="E1" s="62"/>
      <c r="F1" s="62"/>
      <c r="G1" s="62"/>
      <c r="H1" s="62"/>
      <c r="M1" s="10"/>
      <c r="N1" s="10"/>
      <c r="O1" s="11"/>
    </row>
    <row r="2" spans="1:15" s="63" customFormat="1" ht="15.4" customHeight="1" x14ac:dyDescent="0.3">
      <c r="A2" s="66" t="s">
        <v>154</v>
      </c>
      <c r="B2" s="66"/>
      <c r="C2" s="66"/>
      <c r="D2" s="66"/>
      <c r="E2" s="66"/>
      <c r="F2" s="66"/>
      <c r="G2" s="66"/>
      <c r="H2" s="66"/>
      <c r="M2" s="64"/>
      <c r="N2" s="64"/>
      <c r="O2" s="65"/>
    </row>
    <row r="3" spans="1:15" s="63" customFormat="1" ht="10.15" customHeight="1" x14ac:dyDescent="0.3">
      <c r="A3" s="66"/>
      <c r="B3" s="66"/>
      <c r="C3" s="66"/>
      <c r="D3" s="66"/>
      <c r="E3" s="66"/>
      <c r="F3" s="66"/>
      <c r="G3" s="66"/>
      <c r="H3" s="66"/>
      <c r="M3" s="64"/>
      <c r="N3" s="64"/>
      <c r="O3" s="65"/>
    </row>
    <row r="4" spans="1:15" s="9" customFormat="1" ht="15.6" x14ac:dyDescent="0.3">
      <c r="C4" s="12" t="s">
        <v>5</v>
      </c>
      <c r="D4" s="13"/>
      <c r="E4" s="13"/>
      <c r="F4" s="13"/>
      <c r="G4" s="13"/>
      <c r="H4" s="13"/>
      <c r="M4" s="10"/>
      <c r="N4" s="10"/>
      <c r="O4" s="11"/>
    </row>
    <row r="5" spans="1:15" s="9" customFormat="1" ht="14.45" x14ac:dyDescent="0.3">
      <c r="C5" s="78" t="s">
        <v>6</v>
      </c>
      <c r="D5" s="78"/>
      <c r="E5" s="78"/>
      <c r="F5" s="78"/>
      <c r="G5" s="78"/>
      <c r="H5" s="13"/>
      <c r="M5" s="10"/>
      <c r="N5" s="10"/>
      <c r="O5" s="11"/>
    </row>
    <row r="6" spans="1:15" s="9" customFormat="1" ht="21.6" x14ac:dyDescent="0.3">
      <c r="C6" s="14" t="s">
        <v>7</v>
      </c>
      <c r="D6" s="14" t="s">
        <v>8</v>
      </c>
      <c r="E6" s="15" t="s">
        <v>9</v>
      </c>
      <c r="F6" s="15" t="s">
        <v>10</v>
      </c>
      <c r="G6" s="15" t="s">
        <v>11</v>
      </c>
      <c r="H6" s="13"/>
      <c r="M6" s="10"/>
      <c r="N6" s="10"/>
      <c r="O6" s="11"/>
    </row>
    <row r="7" spans="1:15" s="9" customFormat="1" ht="14.45" outlineLevel="1" x14ac:dyDescent="0.3">
      <c r="C7" s="16" t="s">
        <v>12</v>
      </c>
      <c r="D7" s="17">
        <f>F22</f>
        <v>439027.33840846771</v>
      </c>
      <c r="E7" s="18">
        <f>D7/$D$38</f>
        <v>3.1610616762380708E-2</v>
      </c>
      <c r="F7" s="69">
        <f>F33</f>
        <v>28975804.334958874</v>
      </c>
      <c r="G7" s="50">
        <f>F7/$D$38</f>
        <v>2.0863007063171271</v>
      </c>
      <c r="H7" s="13"/>
      <c r="M7" s="10"/>
      <c r="N7" s="10"/>
      <c r="O7" s="11"/>
    </row>
    <row r="8" spans="1:15" s="9" customFormat="1" ht="14.45" outlineLevel="1" x14ac:dyDescent="0.3">
      <c r="C8" s="16" t="s">
        <v>13</v>
      </c>
      <c r="D8" s="17">
        <f>D22</f>
        <v>695685.22848484851</v>
      </c>
      <c r="E8" s="18">
        <f>D8/$D$38</f>
        <v>5.0090363904453504E-2</v>
      </c>
      <c r="F8" s="69">
        <f>D33</f>
        <v>45915225.079999998</v>
      </c>
      <c r="G8" s="50">
        <f>F8/$D$38</f>
        <v>3.3059640176939307</v>
      </c>
      <c r="H8" s="13"/>
      <c r="J8" s="19"/>
      <c r="M8" s="10"/>
      <c r="N8" s="10"/>
      <c r="O8" s="11"/>
    </row>
    <row r="9" spans="1:15" s="9" customFormat="1" ht="14.45" outlineLevel="1" x14ac:dyDescent="0.3">
      <c r="C9" s="16" t="s">
        <v>14</v>
      </c>
      <c r="D9" s="17">
        <f>E22</f>
        <v>170619.44242424244</v>
      </c>
      <c r="E9" s="18">
        <f>D9/$D$38</f>
        <v>1.2284851841426428E-2</v>
      </c>
      <c r="F9" s="69">
        <f>E33</f>
        <v>11260883.200000001</v>
      </c>
      <c r="G9" s="50">
        <f>F9/$D$38</f>
        <v>0.81080022153414422</v>
      </c>
      <c r="H9" s="13"/>
      <c r="M9" s="10"/>
      <c r="N9" s="10"/>
      <c r="O9" s="11"/>
    </row>
    <row r="10" spans="1:15" s="9" customFormat="1" ht="14.45" x14ac:dyDescent="0.3">
      <c r="C10" s="14" t="s">
        <v>15</v>
      </c>
      <c r="D10" s="70">
        <f>SUM(D7:D9)</f>
        <v>1305332.0093175587</v>
      </c>
      <c r="E10" s="75">
        <f>SUM(E7:E9)</f>
        <v>9.3985832508260633E-2</v>
      </c>
      <c r="F10" s="72">
        <f>SUM(F7:F9)</f>
        <v>86151912.614958867</v>
      </c>
      <c r="G10" s="71">
        <f>SUM(G7:G9)</f>
        <v>6.2030649455452025</v>
      </c>
      <c r="H10" s="20"/>
      <c r="K10" s="21"/>
      <c r="M10" s="10"/>
      <c r="N10" s="10"/>
      <c r="O10" s="11"/>
    </row>
    <row r="11" spans="1:15" s="9" customFormat="1" ht="14.45" x14ac:dyDescent="0.3">
      <c r="C11" s="13"/>
      <c r="D11" s="13"/>
      <c r="E11" s="13"/>
      <c r="F11" s="13"/>
      <c r="G11" s="13"/>
      <c r="H11" s="13"/>
      <c r="M11" s="10"/>
      <c r="N11" s="10"/>
      <c r="O11" s="11"/>
    </row>
    <row r="12" spans="1:15" s="9" customFormat="1" ht="14.45" x14ac:dyDescent="0.3">
      <c r="C12" s="13"/>
      <c r="D12" s="13"/>
      <c r="E12" s="13"/>
      <c r="F12" s="13"/>
      <c r="G12" s="13"/>
      <c r="H12" s="13"/>
      <c r="M12" s="10"/>
      <c r="N12" s="10"/>
      <c r="O12" s="11"/>
    </row>
    <row r="13" spans="1:15" s="9" customFormat="1" ht="14.45" x14ac:dyDescent="0.3">
      <c r="C13" s="79" t="s">
        <v>16</v>
      </c>
      <c r="D13" s="79"/>
      <c r="E13" s="79"/>
      <c r="F13" s="79"/>
      <c r="G13" s="79"/>
      <c r="H13" s="79"/>
      <c r="M13" s="10"/>
      <c r="N13" s="10"/>
      <c r="O13" s="11"/>
    </row>
    <row r="14" spans="1:15" s="9" customFormat="1" ht="14.45" x14ac:dyDescent="0.3">
      <c r="C14" s="14" t="s">
        <v>17</v>
      </c>
      <c r="D14" s="14" t="s">
        <v>13</v>
      </c>
      <c r="E14" s="14" t="s">
        <v>14</v>
      </c>
      <c r="F14" s="14" t="s">
        <v>12</v>
      </c>
      <c r="G14" s="14" t="s">
        <v>18</v>
      </c>
      <c r="H14" s="14" t="s">
        <v>19</v>
      </c>
      <c r="M14" s="10"/>
      <c r="N14" s="10"/>
      <c r="O14" s="11"/>
    </row>
    <row r="15" spans="1:15" s="9" customFormat="1" ht="14.45" outlineLevel="1" x14ac:dyDescent="0.3">
      <c r="C15" s="16" t="s">
        <v>20</v>
      </c>
      <c r="D15" s="17">
        <f>SUMIFS($N$46:$N$59, $P$46:$P$59, "Gov")</f>
        <v>281.81818181818181</v>
      </c>
      <c r="E15" s="17">
        <f>SUMIFS($N$46:$N$59, $P$46:$P$59, "WHO")+SUMIFS($N$46:$N$59, $P$46:$P$59, "IDEA")</f>
        <v>0</v>
      </c>
      <c r="F15" s="17">
        <f>SUMIFS($N$46:$N$59, $P$46:$P$59, "DtWI")</f>
        <v>15885.086734900002</v>
      </c>
      <c r="G15" s="17">
        <f>SUM(D15:F15)</f>
        <v>16166.904916718184</v>
      </c>
      <c r="H15" s="22">
        <f>G15/$G$22</f>
        <v>1.2385281906302455E-2</v>
      </c>
      <c r="J15" s="21"/>
      <c r="K15" s="21"/>
      <c r="L15" s="21"/>
      <c r="M15" s="21"/>
      <c r="N15" s="10"/>
      <c r="O15" s="11"/>
    </row>
    <row r="16" spans="1:15" s="9" customFormat="1" ht="14.45" outlineLevel="1" x14ac:dyDescent="0.3">
      <c r="C16" s="16" t="s">
        <v>21</v>
      </c>
      <c r="D16" s="17">
        <f>SUMIFS($N$61:$N$69, $P$61:$P$69, "Gov")</f>
        <v>0</v>
      </c>
      <c r="E16" s="17">
        <f>SUMIFS($N$61:$N$69, $P$61:$P$69, "WHO")+ SUMIFS($N$61:$N$69, $P$61:$P$69,"IDEA")</f>
        <v>0</v>
      </c>
      <c r="F16" s="17">
        <f>SUMIFS($N$61:$N$69, $P$61:$P$69, "DtWI")</f>
        <v>64400.983149539992</v>
      </c>
      <c r="G16" s="17">
        <f t="shared" ref="G16:G21" si="0">SUM(D16:F16)</f>
        <v>64400.983149539992</v>
      </c>
      <c r="H16" s="22">
        <f t="shared" ref="H16:H22" si="1">G16/$G$22</f>
        <v>4.9336860423126766E-2</v>
      </c>
      <c r="J16" s="21"/>
      <c r="K16" s="21"/>
      <c r="L16" s="21"/>
      <c r="M16" s="21"/>
      <c r="N16" s="10"/>
      <c r="O16" s="11"/>
    </row>
    <row r="17" spans="3:15" s="9" customFormat="1" ht="14.45" outlineLevel="1" x14ac:dyDescent="0.3">
      <c r="C17" s="16" t="s">
        <v>22</v>
      </c>
      <c r="D17" s="17">
        <f>SUMIFS($N$71:$N$82, $P$71:$P$82, "Gov")</f>
        <v>5049.5451515151508</v>
      </c>
      <c r="E17" s="58">
        <f>SUMIFS($N$71:$N$82,$P$71:$P$82,"WHO")+SUMIFS($N$71:$N$82,$P$71:$P$82,"IDEA")</f>
        <v>168346.71515151518</v>
      </c>
      <c r="F17" s="17">
        <f>SUMIFS($N$71:$N$82, $P$71:$P$82, "DtWI")</f>
        <v>18790.8457002</v>
      </c>
      <c r="G17" s="17">
        <f t="shared" si="0"/>
        <v>192187.10600323032</v>
      </c>
      <c r="H17" s="22">
        <f t="shared" si="1"/>
        <v>0.14723235516434457</v>
      </c>
      <c r="J17" s="21"/>
      <c r="K17" s="21"/>
      <c r="L17" s="21"/>
      <c r="M17" s="21"/>
      <c r="N17" s="10"/>
      <c r="O17" s="11"/>
    </row>
    <row r="18" spans="3:15" s="9" customFormat="1" ht="14.45" outlineLevel="1" x14ac:dyDescent="0.3">
      <c r="C18" s="16" t="s">
        <v>23</v>
      </c>
      <c r="D18" s="17">
        <f>SUMIFS($N$84:$N$105, $P$84:$P$105, "Gov")</f>
        <v>308733.22727272724</v>
      </c>
      <c r="E18" s="17">
        <f>SUMIFS($N$84:$N$105, $P$84:$P$105, "WHO")+SUMIFS($N$84:$N$105, $P$84:$P$105, "IDEA")</f>
        <v>0</v>
      </c>
      <c r="F18" s="17">
        <f>SUMIFS($N$84:$N$105, $P$84:$P$105, "DtWI")</f>
        <v>31825.689066300005</v>
      </c>
      <c r="G18" s="17">
        <f t="shared" si="0"/>
        <v>340558.91633902723</v>
      </c>
      <c r="H18" s="22">
        <f t="shared" si="1"/>
        <v>0.26089831085738491</v>
      </c>
      <c r="J18" s="21"/>
      <c r="K18" s="21"/>
      <c r="L18" s="21"/>
      <c r="M18" s="21"/>
      <c r="N18" s="10"/>
      <c r="O18" s="11"/>
    </row>
    <row r="19" spans="3:15" s="9" customFormat="1" ht="14.45" outlineLevel="1" x14ac:dyDescent="0.3">
      <c r="C19" s="16" t="s">
        <v>24</v>
      </c>
      <c r="D19" s="17">
        <f>SUMIFS($N$107:$N$135, $P$107:$P$135, "Gov")</f>
        <v>373270.18333333329</v>
      </c>
      <c r="E19" s="58">
        <f>SUMIFS($N$107:$N$135, $P$107:$P$135, "WHO")+SUMIFS($N$107:$N$135, $P$107:$P$135, "IDEA")</f>
        <v>2272.7272727272725</v>
      </c>
      <c r="F19" s="17">
        <f>SUMIFS($N$107:$N$135, $P$107:$P$135, "DtWI")</f>
        <v>23483.654599519999</v>
      </c>
      <c r="G19" s="17">
        <f t="shared" si="0"/>
        <v>399026.56520558055</v>
      </c>
      <c r="H19" s="22">
        <f t="shared" si="1"/>
        <v>0.30568971139702295</v>
      </c>
      <c r="J19" s="21"/>
      <c r="K19" s="21"/>
      <c r="L19" s="21"/>
      <c r="M19" s="21"/>
      <c r="N19" s="10"/>
      <c r="O19" s="11"/>
    </row>
    <row r="20" spans="3:15" s="9" customFormat="1" ht="14.45" outlineLevel="1" x14ac:dyDescent="0.3">
      <c r="C20" s="16" t="s">
        <v>25</v>
      </c>
      <c r="D20" s="17">
        <f>SUMIFS($N$137:$N$159, $P$137:$P$159, "Gov")</f>
        <v>8350.454545454546</v>
      </c>
      <c r="E20" s="17">
        <f>SUMIFS($N$137:$N$159, $P$137:$P$159, "WHO")+SUMIFS($N$137:$N$159, $P$137:$P$159, "IDEA")</f>
        <v>0</v>
      </c>
      <c r="F20" s="17">
        <f>SUMIFS($N$137:$N$159, $P$137:$P$159, "DtWI")</f>
        <v>45281.001366379998</v>
      </c>
      <c r="G20" s="17">
        <f t="shared" si="0"/>
        <v>53631.455911834542</v>
      </c>
      <c r="H20" s="22">
        <f t="shared" si="1"/>
        <v>4.1086448144233928E-2</v>
      </c>
      <c r="J20" s="21"/>
      <c r="K20" s="21"/>
      <c r="L20" s="21"/>
      <c r="M20" s="21"/>
      <c r="N20" s="10"/>
      <c r="O20" s="11"/>
    </row>
    <row r="21" spans="3:15" s="9" customFormat="1" ht="14.45" outlineLevel="1" x14ac:dyDescent="0.3">
      <c r="C21" s="16" t="s">
        <v>26</v>
      </c>
      <c r="D21" s="17">
        <f>SUMIFS($N$161:$N$197, $P$161:$P$197, "Gov")</f>
        <v>0</v>
      </c>
      <c r="E21" s="17">
        <f>SUMIFS($N$161:$N$197, $P$161:$P$197, "WHO")+SUMIFS($N$161:$N$197, $P$161:$P$197, "IDEA")</f>
        <v>0</v>
      </c>
      <c r="F21" s="17">
        <f>SUMIFS($N$161:$N$197, $P$161:$P$197, "DtWI")</f>
        <v>239360.07779162767</v>
      </c>
      <c r="G21" s="17">
        <f t="shared" si="0"/>
        <v>239360.07779162767</v>
      </c>
      <c r="H21" s="22">
        <f t="shared" si="1"/>
        <v>0.1833710321075844</v>
      </c>
      <c r="J21" s="21"/>
      <c r="K21" s="21"/>
      <c r="L21" s="21"/>
      <c r="M21" s="21"/>
      <c r="N21" s="10"/>
      <c r="O21" s="11"/>
    </row>
    <row r="22" spans="3:15" s="9" customFormat="1" ht="14.45" x14ac:dyDescent="0.3">
      <c r="C22" s="14" t="s">
        <v>15</v>
      </c>
      <c r="D22" s="70">
        <f>SUM(D15:D21)</f>
        <v>695685.22848484851</v>
      </c>
      <c r="E22" s="70">
        <f>SUM(E15:E21)</f>
        <v>170619.44242424244</v>
      </c>
      <c r="F22" s="70">
        <f>SUM(F15:F21)</f>
        <v>439027.33840846771</v>
      </c>
      <c r="G22" s="70">
        <f>SUM(G15:G21)</f>
        <v>1305332.0093175585</v>
      </c>
      <c r="H22" s="73">
        <f t="shared" si="1"/>
        <v>1</v>
      </c>
      <c r="J22" s="21"/>
      <c r="K22" s="21"/>
      <c r="L22" s="21"/>
      <c r="M22" s="21"/>
      <c r="N22" s="10"/>
      <c r="O22" s="11"/>
    </row>
    <row r="23" spans="3:15" s="9" customFormat="1" ht="14.45" x14ac:dyDescent="0.3">
      <c r="C23" s="23"/>
      <c r="D23" s="23"/>
      <c r="E23" s="23"/>
      <c r="F23" s="23"/>
      <c r="G23" s="23"/>
      <c r="H23" s="23"/>
      <c r="M23" s="10"/>
      <c r="N23" s="10"/>
      <c r="O23" s="11"/>
    </row>
    <row r="24" spans="3:15" s="9" customFormat="1" ht="14.45" x14ac:dyDescent="0.3">
      <c r="C24" s="79" t="s">
        <v>27</v>
      </c>
      <c r="D24" s="79"/>
      <c r="E24" s="79"/>
      <c r="F24" s="79"/>
      <c r="G24" s="79"/>
      <c r="H24" s="79"/>
      <c r="M24" s="10"/>
      <c r="N24" s="10"/>
      <c r="O24" s="11"/>
    </row>
    <row r="25" spans="3:15" s="9" customFormat="1" ht="14.45" x14ac:dyDescent="0.3">
      <c r="C25" s="14" t="s">
        <v>17</v>
      </c>
      <c r="D25" s="14" t="s">
        <v>13</v>
      </c>
      <c r="E25" s="14" t="s">
        <v>14</v>
      </c>
      <c r="F25" s="14" t="s">
        <v>12</v>
      </c>
      <c r="G25" s="14" t="s">
        <v>18</v>
      </c>
      <c r="H25" s="14" t="s">
        <v>19</v>
      </c>
      <c r="M25" s="10"/>
      <c r="N25" s="10"/>
      <c r="O25" s="11"/>
    </row>
    <row r="26" spans="3:15" s="9" customFormat="1" ht="12.6" customHeight="1" outlineLevel="1" x14ac:dyDescent="0.3">
      <c r="C26" s="16" t="s">
        <v>20</v>
      </c>
      <c r="D26" s="69">
        <f>SUMIFS($O$46:$O$59, $P$46:$P$59, "Gov")</f>
        <v>18600</v>
      </c>
      <c r="E26" s="69">
        <f>SUMIFS($O$46:$O$59,$P$46:$P$59,"WHO")+SUMIFS($O$46:$O$59,$P$46:$P$59,"IDEA")</f>
        <v>0</v>
      </c>
      <c r="F26" s="69">
        <f>SUMIFS($O$46:$O$59, $P$46:$P$59, "DtWI")</f>
        <v>1048415.7245034003</v>
      </c>
      <c r="G26" s="69">
        <f>SUM(D26:F26)</f>
        <v>1067015.7245034003</v>
      </c>
      <c r="H26" s="57">
        <f>G26/$G$33</f>
        <v>1.2385281906302455E-2</v>
      </c>
      <c r="M26" s="10"/>
      <c r="N26" s="10"/>
      <c r="O26" s="11"/>
    </row>
    <row r="27" spans="3:15" s="9" customFormat="1" ht="14.45" outlineLevel="1" x14ac:dyDescent="0.3">
      <c r="C27" s="16" t="s">
        <v>21</v>
      </c>
      <c r="D27" s="69">
        <f>SUMIFS($O$61:$O$69, $P$61:$P$69, "Gov")</f>
        <v>0</v>
      </c>
      <c r="E27" s="69">
        <f>SUMIFS($O$61:$O$69, $P$61:$P$69, "WHO")+SUMIFS($O$61:$O$69, $P$61:$P$69, "IDEA")</f>
        <v>0</v>
      </c>
      <c r="F27" s="69">
        <f>SUMIFS($O$61:$O$69, $P$61:$P$69, "DtWI")</f>
        <v>4250464.8878696403</v>
      </c>
      <c r="G27" s="69">
        <f t="shared" ref="G27:G32" si="2">SUM(D27:F27)</f>
        <v>4250464.8878696403</v>
      </c>
      <c r="H27" s="57">
        <f t="shared" ref="H27:H33" si="3">G27/$G$33</f>
        <v>4.9336860423126773E-2</v>
      </c>
      <c r="M27" s="10"/>
      <c r="N27" s="10"/>
      <c r="O27" s="11"/>
    </row>
    <row r="28" spans="3:15" s="9" customFormat="1" ht="14.45" outlineLevel="1" x14ac:dyDescent="0.3">
      <c r="C28" s="16" t="s">
        <v>22</v>
      </c>
      <c r="D28" s="69">
        <f>SUMIFS($O$71:$O$82, $P$71:$P$82, "Gov")</f>
        <v>333269.98</v>
      </c>
      <c r="E28" s="69">
        <f>SUMIFS($O$71:$O$82, $P$71:$P$82, "WHO")+SUMIFS($O$71:$O$82, $P$71:$P$82, "IDEA")</f>
        <v>11110883.200000001</v>
      </c>
      <c r="F28" s="69">
        <f>SUMIFS($O$71:$O$82, $P$71:$P$82, "DtWI")</f>
        <v>1240195.8162131999</v>
      </c>
      <c r="G28" s="69">
        <f t="shared" si="2"/>
        <v>12684348.996213201</v>
      </c>
      <c r="H28" s="57">
        <f t="shared" si="3"/>
        <v>0.14723235516434457</v>
      </c>
      <c r="M28" s="10"/>
      <c r="N28" s="10"/>
      <c r="O28" s="11"/>
    </row>
    <row r="29" spans="3:15" s="9" customFormat="1" ht="14.45" outlineLevel="1" x14ac:dyDescent="0.3">
      <c r="C29" s="16" t="s">
        <v>23</v>
      </c>
      <c r="D29" s="69">
        <f>SUMIFS($O$84:$O$105, $P$84:$P$105, "Gov")</f>
        <v>20376393</v>
      </c>
      <c r="E29" s="69">
        <f>SUMIFS($O$84:$O$105, $P$84:$P$105, "WHO")+SUMIFS($O$84:$O$105, $P$84:$P$105, "IDEA")</f>
        <v>0</v>
      </c>
      <c r="F29" s="69">
        <f>SUMIFS($O$84:$O$105, $P$84:$P$105, "DtWI")</f>
        <v>2100495.4783758004</v>
      </c>
      <c r="G29" s="69">
        <f t="shared" si="2"/>
        <v>22476888.4783758</v>
      </c>
      <c r="H29" s="57">
        <f t="shared" si="3"/>
        <v>0.26089831085738491</v>
      </c>
      <c r="J29" s="54"/>
      <c r="M29" s="10"/>
      <c r="N29" s="10"/>
      <c r="O29" s="11"/>
    </row>
    <row r="30" spans="3:15" s="9" customFormat="1" ht="14.45" outlineLevel="1" x14ac:dyDescent="0.3">
      <c r="C30" s="16" t="s">
        <v>24</v>
      </c>
      <c r="D30" s="69">
        <f>SUMIFS($O$107:$O$135, $P$107:$P$135, "Gov")</f>
        <v>24635832.100000001</v>
      </c>
      <c r="E30" s="69">
        <f>SUMIFS($O$107:$O$135, $P$107:$P$135, "WHO")+SUMIFS($O$107:$O$135, $P$107:$P$135, "IDEA")</f>
        <v>150000</v>
      </c>
      <c r="F30" s="69">
        <f>SUMIFS($O$107:$O$135, $P$107:$P$135, "DtWI")</f>
        <v>1549921.20356832</v>
      </c>
      <c r="G30" s="69">
        <f t="shared" si="2"/>
        <v>26335753.303568322</v>
      </c>
      <c r="H30" s="57">
        <f t="shared" si="3"/>
        <v>0.305689711397023</v>
      </c>
      <c r="M30" s="10"/>
      <c r="N30" s="10"/>
      <c r="O30" s="11"/>
    </row>
    <row r="31" spans="3:15" s="9" customFormat="1" ht="14.45" outlineLevel="1" x14ac:dyDescent="0.3">
      <c r="C31" s="16" t="s">
        <v>25</v>
      </c>
      <c r="D31" s="69">
        <f>SUMIFS($O$137:$O$159, $P$137:$P$159, "Gov")</f>
        <v>551130</v>
      </c>
      <c r="E31" s="69">
        <f>SUMIFS($O$137:$O$159, $P$137:$P$159, "WHO")+SUMIFS($O$137:$O$159, $P$137:$P$159, "IDEA")</f>
        <v>0</v>
      </c>
      <c r="F31" s="69">
        <f>SUMIFS($O$137:$O$159, $P$137:$P$159, "DtWI")</f>
        <v>2988546.0901810816</v>
      </c>
      <c r="G31" s="69">
        <f t="shared" si="2"/>
        <v>3539676.0901810816</v>
      </c>
      <c r="H31" s="57">
        <f t="shared" si="3"/>
        <v>4.1086448144233942E-2</v>
      </c>
      <c r="M31" s="10"/>
      <c r="N31" s="10"/>
      <c r="O31" s="11"/>
    </row>
    <row r="32" spans="3:15" s="9" customFormat="1" ht="14.45" outlineLevel="1" x14ac:dyDescent="0.3">
      <c r="C32" s="16" t="s">
        <v>26</v>
      </c>
      <c r="D32" s="69">
        <f>SUMIFS($O$161:$O$197, $P$161:$P$197, "Gov")</f>
        <v>0</v>
      </c>
      <c r="E32" s="69">
        <f>SUMIFS($O$161:$O$197, $P$161:$P$197, "WHO")+SUMIFS($O$161:$O$197, $P$161:$P$197, "IDEA")</f>
        <v>0</v>
      </c>
      <c r="F32" s="69">
        <f>SUMIFS($O$161:$O$197, $P$161:$P$197, "DtWI")</f>
        <v>15797765.134247428</v>
      </c>
      <c r="G32" s="69">
        <f t="shared" si="2"/>
        <v>15797765.134247428</v>
      </c>
      <c r="H32" s="57">
        <f t="shared" si="3"/>
        <v>0.1833710321075844</v>
      </c>
      <c r="M32" s="10"/>
      <c r="N32" s="10"/>
      <c r="O32" s="11"/>
    </row>
    <row r="33" spans="1:16" s="9" customFormat="1" ht="14.45" x14ac:dyDescent="0.3">
      <c r="C33" s="14" t="s">
        <v>18</v>
      </c>
      <c r="D33" s="72">
        <f>SUM(D26:D32)</f>
        <v>45915225.079999998</v>
      </c>
      <c r="E33" s="72">
        <f>SUM(E26:E32)</f>
        <v>11260883.200000001</v>
      </c>
      <c r="F33" s="72">
        <f>SUM(F26:F32)</f>
        <v>28975804.334958874</v>
      </c>
      <c r="G33" s="72">
        <f>SUM(G26:G32)</f>
        <v>86151912.614958867</v>
      </c>
      <c r="H33" s="74">
        <f t="shared" si="3"/>
        <v>1</v>
      </c>
      <c r="M33" s="10"/>
      <c r="N33" s="10"/>
      <c r="O33" s="11"/>
    </row>
    <row r="34" spans="1:16" s="9" customFormat="1" x14ac:dyDescent="0.25">
      <c r="C34" s="13"/>
      <c r="D34" s="13"/>
      <c r="E34" s="13"/>
      <c r="F34" s="13"/>
      <c r="G34" s="13"/>
      <c r="H34" s="13"/>
      <c r="M34" s="10"/>
      <c r="N34" s="10"/>
      <c r="O34" s="11"/>
    </row>
    <row r="35" spans="1:16" s="9" customFormat="1" x14ac:dyDescent="0.25">
      <c r="C35" s="13"/>
      <c r="D35" s="13"/>
      <c r="E35" s="13"/>
      <c r="F35" s="13"/>
      <c r="G35" s="13"/>
      <c r="H35" s="13"/>
      <c r="M35" s="10"/>
      <c r="N35" s="10"/>
      <c r="O35" s="11"/>
    </row>
    <row r="36" spans="1:16" s="9" customFormat="1" x14ac:dyDescent="0.25">
      <c r="C36" s="13"/>
      <c r="D36" s="13"/>
      <c r="E36" s="13"/>
      <c r="F36" s="13"/>
      <c r="G36" s="13"/>
      <c r="H36" s="13"/>
      <c r="M36" s="10"/>
      <c r="N36" s="10"/>
      <c r="O36" s="11"/>
    </row>
    <row r="37" spans="1:16" s="9" customFormat="1" x14ac:dyDescent="0.25">
      <c r="C37" s="13" t="s">
        <v>28</v>
      </c>
      <c r="D37" s="13"/>
      <c r="E37" s="13"/>
      <c r="F37" s="13"/>
      <c r="G37" s="13"/>
      <c r="H37" s="13"/>
      <c r="M37" s="10"/>
      <c r="N37" s="10"/>
      <c r="O37" s="11"/>
    </row>
    <row r="38" spans="1:16" s="9" customFormat="1" x14ac:dyDescent="0.25">
      <c r="C38" s="16" t="s">
        <v>29</v>
      </c>
      <c r="D38" s="24">
        <v>13888604</v>
      </c>
      <c r="E38" s="13"/>
      <c r="F38" s="13"/>
      <c r="G38" s="13"/>
      <c r="H38" s="13"/>
      <c r="M38" s="10"/>
      <c r="N38" s="10"/>
      <c r="O38" s="11"/>
    </row>
    <row r="39" spans="1:16" s="9" customFormat="1" x14ac:dyDescent="0.25">
      <c r="C39" s="16" t="s">
        <v>30</v>
      </c>
      <c r="D39" s="16">
        <v>66</v>
      </c>
      <c r="E39" s="13"/>
      <c r="F39" s="13"/>
      <c r="G39" s="13"/>
      <c r="H39" s="13"/>
      <c r="M39" s="10"/>
      <c r="N39" s="10"/>
      <c r="O39" s="11"/>
    </row>
    <row r="40" spans="1:16" s="9" customFormat="1" x14ac:dyDescent="0.25">
      <c r="C40" s="13"/>
      <c r="D40" s="13"/>
      <c r="E40" s="13"/>
      <c r="F40" s="13"/>
      <c r="G40" s="13"/>
      <c r="H40" s="13"/>
      <c r="M40" s="10"/>
      <c r="N40" s="10"/>
      <c r="O40" s="11"/>
    </row>
    <row r="41" spans="1:16" s="9" customFormat="1" x14ac:dyDescent="0.25">
      <c r="C41" s="13"/>
      <c r="D41" s="13"/>
      <c r="E41" s="13"/>
      <c r="F41" s="13"/>
      <c r="G41" s="13"/>
      <c r="H41" s="13"/>
      <c r="M41" s="10"/>
      <c r="N41" s="10"/>
      <c r="O41" s="11"/>
    </row>
    <row r="42" spans="1:16" x14ac:dyDescent="0.25">
      <c r="A42" s="9"/>
      <c r="B42" s="9"/>
      <c r="C42" s="25"/>
      <c r="D42" s="25"/>
      <c r="E42" s="25"/>
      <c r="F42" s="25"/>
      <c r="G42" s="25"/>
      <c r="H42" s="25"/>
    </row>
    <row r="43" spans="1:16" ht="16.149999999999999" customHeight="1" x14ac:dyDescent="0.25">
      <c r="A43" s="9"/>
      <c r="B43" s="9"/>
      <c r="C43" s="25" t="s">
        <v>31</v>
      </c>
      <c r="D43" s="25"/>
      <c r="E43" s="25"/>
      <c r="F43" s="25"/>
      <c r="G43" s="25"/>
      <c r="H43" s="25"/>
    </row>
    <row r="44" spans="1:16" s="25" customFormat="1" ht="21" x14ac:dyDescent="0.15">
      <c r="B44" s="25" t="s">
        <v>32</v>
      </c>
      <c r="C44" s="25" t="s">
        <v>33</v>
      </c>
      <c r="D44" s="25" t="s">
        <v>34</v>
      </c>
      <c r="E44" s="25" t="s">
        <v>35</v>
      </c>
      <c r="F44" s="25" t="s">
        <v>36</v>
      </c>
      <c r="G44" s="25" t="s">
        <v>37</v>
      </c>
      <c r="H44" s="25" t="s">
        <v>36</v>
      </c>
      <c r="I44" s="25" t="s">
        <v>38</v>
      </c>
      <c r="J44" s="25" t="s">
        <v>39</v>
      </c>
      <c r="K44" s="25" t="s">
        <v>40</v>
      </c>
      <c r="L44" s="29" t="s">
        <v>135</v>
      </c>
      <c r="M44" s="30" t="s">
        <v>41</v>
      </c>
      <c r="N44" s="30" t="s">
        <v>42</v>
      </c>
      <c r="O44" s="31" t="s">
        <v>43</v>
      </c>
      <c r="P44" s="25" t="s">
        <v>44</v>
      </c>
    </row>
    <row r="45" spans="1:16" s="25" customFormat="1" ht="10.5" x14ac:dyDescent="0.15">
      <c r="B45" s="77" t="s">
        <v>20</v>
      </c>
      <c r="C45" s="77"/>
      <c r="J45" s="33"/>
      <c r="L45" s="33"/>
      <c r="M45" s="32"/>
      <c r="N45" s="32"/>
    </row>
    <row r="46" spans="1:16" s="25" customFormat="1" ht="10.5" x14ac:dyDescent="0.15">
      <c r="B46" s="80" t="s">
        <v>45</v>
      </c>
      <c r="C46" s="34" t="s">
        <v>46</v>
      </c>
      <c r="E46" s="25" t="s">
        <v>47</v>
      </c>
      <c r="J46" s="33"/>
      <c r="L46" s="33"/>
      <c r="M46" s="32">
        <v>3.6336959999999996</v>
      </c>
      <c r="N46" s="32">
        <f>(L46/$D$39)+M46</f>
        <v>3.6336959999999996</v>
      </c>
      <c r="O46" s="59">
        <f>N46*$D$39</f>
        <v>239.82393599999997</v>
      </c>
      <c r="P46" s="25" t="s">
        <v>12</v>
      </c>
    </row>
    <row r="47" spans="1:16" s="25" customFormat="1" ht="10.5" outlineLevel="1" x14ac:dyDescent="0.15">
      <c r="B47" s="80"/>
      <c r="C47" s="35" t="s">
        <v>48</v>
      </c>
      <c r="E47" s="25" t="s">
        <v>47</v>
      </c>
      <c r="J47" s="33"/>
      <c r="L47" s="33"/>
      <c r="M47" s="32">
        <v>7.6959999999999997</v>
      </c>
      <c r="N47" s="32">
        <f t="shared" ref="N47:N115" si="4">(L47/$D$39)+M47</f>
        <v>7.6959999999999997</v>
      </c>
      <c r="O47" s="59">
        <f t="shared" ref="O47:O115" si="5">N47*$D$39</f>
        <v>507.93599999999998</v>
      </c>
      <c r="P47" s="25" t="s">
        <v>12</v>
      </c>
    </row>
    <row r="48" spans="1:16" s="25" customFormat="1" ht="15" customHeight="1" outlineLevel="1" x14ac:dyDescent="0.15">
      <c r="B48" s="76" t="s">
        <v>49</v>
      </c>
      <c r="C48" s="35" t="s">
        <v>51</v>
      </c>
      <c r="E48" s="25" t="s">
        <v>47</v>
      </c>
      <c r="J48" s="33"/>
      <c r="L48" s="33"/>
      <c r="M48" s="32">
        <v>3364.9350800000002</v>
      </c>
      <c r="N48" s="32">
        <f t="shared" si="4"/>
        <v>3364.9350800000002</v>
      </c>
      <c r="O48" s="59">
        <f t="shared" si="5"/>
        <v>222085.71528</v>
      </c>
      <c r="P48" s="25" t="s">
        <v>12</v>
      </c>
    </row>
    <row r="49" spans="2:16" s="25" customFormat="1" ht="15" customHeight="1" outlineLevel="1" x14ac:dyDescent="0.15">
      <c r="B49" s="76"/>
      <c r="C49" s="35" t="s">
        <v>123</v>
      </c>
      <c r="E49" s="25" t="s">
        <v>47</v>
      </c>
      <c r="J49" s="33"/>
      <c r="L49" s="33">
        <v>18600</v>
      </c>
      <c r="M49" s="32">
        <v>0</v>
      </c>
      <c r="N49" s="32">
        <f t="shared" si="4"/>
        <v>281.81818181818181</v>
      </c>
      <c r="O49" s="59">
        <f t="shared" si="5"/>
        <v>18600</v>
      </c>
      <c r="P49" s="25" t="s">
        <v>50</v>
      </c>
    </row>
    <row r="50" spans="2:16" s="25" customFormat="1" ht="10.5" outlineLevel="1" x14ac:dyDescent="0.15">
      <c r="B50" s="76"/>
      <c r="C50" s="35" t="s">
        <v>52</v>
      </c>
      <c r="E50" s="25" t="s">
        <v>47</v>
      </c>
      <c r="J50" s="33"/>
      <c r="L50" s="33"/>
      <c r="M50" s="32">
        <v>1006.415392</v>
      </c>
      <c r="N50" s="32">
        <f t="shared" si="4"/>
        <v>1006.415392</v>
      </c>
      <c r="O50" s="59">
        <f t="shared" si="5"/>
        <v>66423.415871999998</v>
      </c>
      <c r="P50" s="25" t="s">
        <v>12</v>
      </c>
    </row>
    <row r="51" spans="2:16" s="25" customFormat="1" ht="10.5" outlineLevel="1" x14ac:dyDescent="0.15">
      <c r="B51" s="76"/>
      <c r="C51" s="35" t="s">
        <v>53</v>
      </c>
      <c r="E51" s="25" t="s">
        <v>47</v>
      </c>
      <c r="J51" s="33"/>
      <c r="L51" s="33"/>
      <c r="M51" s="32">
        <v>225.87582400000002</v>
      </c>
      <c r="N51" s="32">
        <f t="shared" si="4"/>
        <v>225.87582400000002</v>
      </c>
      <c r="O51" s="59">
        <f t="shared" si="5"/>
        <v>14907.804384000001</v>
      </c>
      <c r="P51" s="25" t="s">
        <v>12</v>
      </c>
    </row>
    <row r="52" spans="2:16" s="25" customFormat="1" ht="10.5" outlineLevel="1" x14ac:dyDescent="0.15">
      <c r="B52" s="76"/>
      <c r="C52" s="35" t="s">
        <v>55</v>
      </c>
      <c r="E52" s="25" t="s">
        <v>47</v>
      </c>
      <c r="J52" s="33"/>
      <c r="L52" s="33"/>
      <c r="M52" s="32">
        <v>412.48623999999995</v>
      </c>
      <c r="N52" s="32">
        <f t="shared" si="4"/>
        <v>412.48623999999995</v>
      </c>
      <c r="O52" s="59">
        <f t="shared" si="5"/>
        <v>27224.091839999997</v>
      </c>
      <c r="P52" s="25" t="s">
        <v>12</v>
      </c>
    </row>
    <row r="53" spans="2:16" s="25" customFormat="1" ht="10.5" outlineLevel="1" x14ac:dyDescent="0.15">
      <c r="B53" s="76"/>
      <c r="C53" s="35" t="s">
        <v>56</v>
      </c>
      <c r="E53" s="25" t="s">
        <v>47</v>
      </c>
      <c r="J53" s="33"/>
      <c r="L53" s="33"/>
      <c r="M53" s="32">
        <v>5360.4777760000006</v>
      </c>
      <c r="N53" s="32">
        <f t="shared" si="4"/>
        <v>5360.4777760000006</v>
      </c>
      <c r="O53" s="59">
        <f t="shared" si="5"/>
        <v>353791.53321600007</v>
      </c>
      <c r="P53" s="25" t="s">
        <v>12</v>
      </c>
    </row>
    <row r="54" spans="2:16" s="25" customFormat="1" ht="10.5" outlineLevel="1" x14ac:dyDescent="0.15">
      <c r="B54" s="76"/>
      <c r="C54" s="35" t="s">
        <v>57</v>
      </c>
      <c r="E54" s="25" t="s">
        <v>47</v>
      </c>
      <c r="J54" s="33"/>
      <c r="L54" s="33"/>
      <c r="M54" s="32">
        <v>1335.6691199999998</v>
      </c>
      <c r="N54" s="32">
        <f t="shared" si="4"/>
        <v>1335.6691199999998</v>
      </c>
      <c r="O54" s="59">
        <f t="shared" si="5"/>
        <v>88154.161919999984</v>
      </c>
      <c r="P54" s="25" t="s">
        <v>12</v>
      </c>
    </row>
    <row r="55" spans="2:16" s="25" customFormat="1" ht="10.5" outlineLevel="1" x14ac:dyDescent="0.15">
      <c r="B55" s="76"/>
      <c r="C55" s="35" t="s">
        <v>58</v>
      </c>
      <c r="E55" s="25" t="s">
        <v>47</v>
      </c>
      <c r="J55" s="33"/>
      <c r="L55" s="33"/>
      <c r="M55" s="32">
        <v>1519.6325400000003</v>
      </c>
      <c r="N55" s="32">
        <f t="shared" si="4"/>
        <v>1519.6325400000003</v>
      </c>
      <c r="O55" s="59">
        <f t="shared" si="5"/>
        <v>100295.74764000002</v>
      </c>
      <c r="P55" s="25" t="s">
        <v>12</v>
      </c>
    </row>
    <row r="56" spans="2:16" s="25" customFormat="1" ht="9.75" customHeight="1" outlineLevel="1" x14ac:dyDescent="0.15">
      <c r="B56" s="76"/>
      <c r="C56" s="35" t="s">
        <v>59</v>
      </c>
      <c r="E56" s="25" t="s">
        <v>47</v>
      </c>
      <c r="J56" s="33"/>
      <c r="L56" s="33"/>
      <c r="M56" s="32">
        <v>213.076784</v>
      </c>
      <c r="N56" s="32">
        <f t="shared" si="4"/>
        <v>213.076784</v>
      </c>
      <c r="O56" s="59">
        <f t="shared" si="5"/>
        <v>14063.067744</v>
      </c>
      <c r="P56" s="25" t="s">
        <v>12</v>
      </c>
    </row>
    <row r="57" spans="2:16" s="25" customFormat="1" ht="10.5" outlineLevel="1" x14ac:dyDescent="0.15">
      <c r="B57" s="76" t="s">
        <v>60</v>
      </c>
      <c r="C57" s="36" t="s">
        <v>61</v>
      </c>
      <c r="E57" s="25" t="s">
        <v>62</v>
      </c>
      <c r="J57" s="33"/>
      <c r="L57" s="33"/>
      <c r="M57" s="32">
        <v>419.18410140000003</v>
      </c>
      <c r="N57" s="32">
        <f t="shared" si="4"/>
        <v>419.18410140000003</v>
      </c>
      <c r="O57" s="59">
        <f t="shared" si="5"/>
        <v>27666.150692400002</v>
      </c>
      <c r="P57" s="25" t="s">
        <v>12</v>
      </c>
    </row>
    <row r="58" spans="2:16" s="25" customFormat="1" ht="10.5" outlineLevel="1" x14ac:dyDescent="0.15">
      <c r="B58" s="76"/>
      <c r="C58" s="25" t="s">
        <v>156</v>
      </c>
      <c r="E58" s="25" t="s">
        <v>62</v>
      </c>
      <c r="M58" s="68">
        <v>558.58101910000005</v>
      </c>
      <c r="N58" s="32">
        <f t="shared" ref="N58" si="6">(L58/$D$39)+M58</f>
        <v>558.58101910000005</v>
      </c>
      <c r="O58" s="59">
        <f t="shared" ref="O58" si="7">N58*$D$39</f>
        <v>36866.3472606</v>
      </c>
      <c r="P58" s="25" t="s">
        <v>12</v>
      </c>
    </row>
    <row r="59" spans="2:16" s="25" customFormat="1" ht="10.5" outlineLevel="1" x14ac:dyDescent="0.15">
      <c r="B59" s="76"/>
      <c r="C59" s="36" t="s">
        <v>115</v>
      </c>
      <c r="E59" s="25" t="s">
        <v>62</v>
      </c>
      <c r="J59" s="33"/>
      <c r="L59" s="33"/>
      <c r="M59" s="32">
        <v>1457.4231624000001</v>
      </c>
      <c r="N59" s="32">
        <f t="shared" ref="N59" si="8">(L59/$D$39)+M59</f>
        <v>1457.4231624000001</v>
      </c>
      <c r="O59" s="59">
        <f t="shared" ref="O59" si="9">N59*$D$39</f>
        <v>96189.928718400013</v>
      </c>
      <c r="P59" s="25" t="s">
        <v>12</v>
      </c>
    </row>
    <row r="60" spans="2:16" s="25" customFormat="1" ht="10.5" outlineLevel="1" x14ac:dyDescent="0.15">
      <c r="B60" s="77" t="s">
        <v>21</v>
      </c>
      <c r="C60" s="77"/>
      <c r="J60" s="33"/>
      <c r="L60" s="33"/>
      <c r="M60" s="32"/>
      <c r="N60" s="32"/>
      <c r="O60" s="59"/>
    </row>
    <row r="61" spans="2:16" s="25" customFormat="1" ht="31.5" outlineLevel="1" x14ac:dyDescent="0.15">
      <c r="B61" s="37" t="s">
        <v>49</v>
      </c>
      <c r="C61" s="36" t="s">
        <v>63</v>
      </c>
      <c r="D61" s="29" t="s">
        <v>64</v>
      </c>
      <c r="E61" s="25" t="s">
        <v>62</v>
      </c>
      <c r="J61" s="33"/>
      <c r="L61" s="33"/>
      <c r="M61" s="32">
        <v>64000</v>
      </c>
      <c r="N61" s="32">
        <f t="shared" si="4"/>
        <v>64000</v>
      </c>
      <c r="O61" s="59">
        <f t="shared" si="5"/>
        <v>4224000</v>
      </c>
      <c r="P61" s="25" t="s">
        <v>12</v>
      </c>
    </row>
    <row r="62" spans="2:16" s="25" customFormat="1" ht="10.5" outlineLevel="1" x14ac:dyDescent="0.15">
      <c r="B62" s="76" t="s">
        <v>54</v>
      </c>
      <c r="C62" s="35" t="s">
        <v>55</v>
      </c>
      <c r="D62" s="29"/>
      <c r="E62" s="25" t="s">
        <v>67</v>
      </c>
      <c r="J62" s="33"/>
      <c r="L62" s="33"/>
      <c r="M62" s="32">
        <v>120.68867200000001</v>
      </c>
      <c r="N62" s="32">
        <f t="shared" si="4"/>
        <v>120.68867200000001</v>
      </c>
      <c r="O62" s="59">
        <f t="shared" si="5"/>
        <v>7965.4523520000012</v>
      </c>
      <c r="P62" s="25" t="s">
        <v>12</v>
      </c>
    </row>
    <row r="63" spans="2:16" s="25" customFormat="1" ht="10.5" outlineLevel="1" x14ac:dyDescent="0.15">
      <c r="B63" s="76"/>
      <c r="C63" s="35" t="s">
        <v>56</v>
      </c>
      <c r="D63" s="29"/>
      <c r="E63" s="25" t="s">
        <v>67</v>
      </c>
      <c r="J63" s="33"/>
      <c r="L63" s="33"/>
      <c r="M63" s="32">
        <v>41.74192</v>
      </c>
      <c r="N63" s="32">
        <f t="shared" si="4"/>
        <v>41.74192</v>
      </c>
      <c r="O63" s="59">
        <f t="shared" si="5"/>
        <v>2754.9667199999999</v>
      </c>
      <c r="P63" s="25" t="s">
        <v>12</v>
      </c>
    </row>
    <row r="64" spans="2:16" s="25" customFormat="1" ht="10.5" outlineLevel="1" x14ac:dyDescent="0.15">
      <c r="B64" s="76"/>
      <c r="C64" s="35" t="s">
        <v>57</v>
      </c>
      <c r="D64" s="29"/>
      <c r="E64" s="25" t="s">
        <v>67</v>
      </c>
      <c r="J64" s="33"/>
      <c r="L64" s="33"/>
      <c r="M64" s="32">
        <v>42.052720000000001</v>
      </c>
      <c r="N64" s="32">
        <f t="shared" si="4"/>
        <v>42.052720000000001</v>
      </c>
      <c r="O64" s="59">
        <f t="shared" si="5"/>
        <v>2775.4795199999999</v>
      </c>
      <c r="P64" s="25" t="s">
        <v>12</v>
      </c>
    </row>
    <row r="65" spans="2:18" s="25" customFormat="1" ht="10.5" outlineLevel="1" x14ac:dyDescent="0.15">
      <c r="B65" s="76"/>
      <c r="C65" s="35" t="s">
        <v>58</v>
      </c>
      <c r="D65" s="29"/>
      <c r="E65" s="25" t="s">
        <v>67</v>
      </c>
      <c r="J65" s="33"/>
      <c r="L65" s="33"/>
      <c r="M65" s="32">
        <v>0.26048000000000004</v>
      </c>
      <c r="N65" s="32">
        <f t="shared" si="4"/>
        <v>0.26048000000000004</v>
      </c>
      <c r="O65" s="59">
        <f t="shared" si="5"/>
        <v>17.191680000000002</v>
      </c>
      <c r="P65" s="25" t="s">
        <v>12</v>
      </c>
    </row>
    <row r="66" spans="2:18" s="25" customFormat="1" ht="10.5" outlineLevel="1" x14ac:dyDescent="0.15">
      <c r="B66" s="76"/>
      <c r="C66" s="35" t="s">
        <v>59</v>
      </c>
      <c r="D66" s="29"/>
      <c r="E66" s="25" t="s">
        <v>67</v>
      </c>
      <c r="J66" s="33"/>
      <c r="L66" s="33"/>
      <c r="M66" s="32">
        <v>29.851600000000001</v>
      </c>
      <c r="N66" s="32">
        <f t="shared" si="4"/>
        <v>29.851600000000001</v>
      </c>
      <c r="O66" s="59">
        <f t="shared" si="5"/>
        <v>1970.2056</v>
      </c>
      <c r="P66" s="25" t="s">
        <v>12</v>
      </c>
    </row>
    <row r="67" spans="2:18" s="25" customFormat="1" ht="15" customHeight="1" outlineLevel="1" x14ac:dyDescent="0.15">
      <c r="B67" s="76" t="s">
        <v>60</v>
      </c>
      <c r="C67" s="35" t="s">
        <v>53</v>
      </c>
      <c r="D67" s="29"/>
      <c r="E67" s="25" t="s">
        <v>67</v>
      </c>
      <c r="J67" s="33"/>
      <c r="L67" s="33"/>
      <c r="M67" s="32">
        <v>124.91673600000001</v>
      </c>
      <c r="N67" s="32">
        <f t="shared" si="4"/>
        <v>124.91673600000001</v>
      </c>
      <c r="O67" s="59">
        <f t="shared" si="5"/>
        <v>8244.5045760000012</v>
      </c>
      <c r="P67" s="25" t="s">
        <v>12</v>
      </c>
    </row>
    <row r="68" spans="2:18" s="25" customFormat="1" ht="15" customHeight="1" outlineLevel="1" x14ac:dyDescent="0.15">
      <c r="B68" s="76"/>
      <c r="C68" s="25" t="s">
        <v>156</v>
      </c>
      <c r="E68" s="25" t="s">
        <v>62</v>
      </c>
      <c r="J68" s="33"/>
      <c r="L68" s="33"/>
      <c r="M68" s="32">
        <v>11.306759700000002</v>
      </c>
      <c r="N68" s="32">
        <f t="shared" ref="N68" si="10">(L68/$D$39)+M68</f>
        <v>11.306759700000002</v>
      </c>
      <c r="O68" s="59">
        <f t="shared" ref="O68" si="11">N68*$D$39</f>
        <v>746.24614020000013</v>
      </c>
      <c r="P68" s="25" t="s">
        <v>12</v>
      </c>
    </row>
    <row r="69" spans="2:18" s="25" customFormat="1" ht="10.5" outlineLevel="1" x14ac:dyDescent="0.15">
      <c r="B69" s="76"/>
      <c r="C69" s="36" t="s">
        <v>115</v>
      </c>
      <c r="E69" s="25" t="s">
        <v>62</v>
      </c>
      <c r="J69" s="33"/>
      <c r="L69" s="33"/>
      <c r="M69" s="32">
        <v>30.164261840000002</v>
      </c>
      <c r="N69" s="32">
        <f t="shared" ref="N69" si="12">(L69/$D$39)+M69</f>
        <v>30.164261840000002</v>
      </c>
      <c r="O69" s="59">
        <f t="shared" ref="O69" si="13">N69*$D$39</f>
        <v>1990.8412814400001</v>
      </c>
      <c r="P69" s="25" t="s">
        <v>12</v>
      </c>
    </row>
    <row r="70" spans="2:18" s="25" customFormat="1" ht="10.5" outlineLevel="1" x14ac:dyDescent="0.15">
      <c r="B70" s="77" t="s">
        <v>22</v>
      </c>
      <c r="C70" s="77"/>
      <c r="J70" s="33"/>
      <c r="L70" s="33"/>
      <c r="M70" s="32"/>
      <c r="N70" s="32"/>
      <c r="O70" s="59"/>
    </row>
    <row r="71" spans="2:18" s="25" customFormat="1" ht="10.5" outlineLevel="1" x14ac:dyDescent="0.15">
      <c r="B71" s="76" t="s">
        <v>49</v>
      </c>
      <c r="C71" s="35" t="s">
        <v>117</v>
      </c>
      <c r="E71" s="25" t="s">
        <v>67</v>
      </c>
      <c r="J71" s="33"/>
      <c r="L71" s="33"/>
      <c r="M71" s="32">
        <v>12562.24</v>
      </c>
      <c r="N71" s="32">
        <f t="shared" si="4"/>
        <v>12562.24</v>
      </c>
      <c r="O71" s="59">
        <f t="shared" si="5"/>
        <v>829107.84</v>
      </c>
      <c r="P71" s="25" t="s">
        <v>12</v>
      </c>
    </row>
    <row r="72" spans="2:18" s="25" customFormat="1" ht="21" outlineLevel="1" x14ac:dyDescent="0.15">
      <c r="B72" s="76"/>
      <c r="C72" s="61" t="s">
        <v>147</v>
      </c>
      <c r="E72" s="25" t="s">
        <v>67</v>
      </c>
      <c r="F72" s="51"/>
      <c r="J72" s="33"/>
      <c r="L72" s="33">
        <v>242269.97999999998</v>
      </c>
      <c r="M72" s="32">
        <v>0</v>
      </c>
      <c r="N72" s="32">
        <f t="shared" si="4"/>
        <v>3670.7572727272723</v>
      </c>
      <c r="O72" s="59">
        <f t="shared" si="5"/>
        <v>242269.97999999998</v>
      </c>
      <c r="P72" s="25" t="s">
        <v>50</v>
      </c>
    </row>
    <row r="73" spans="2:18" s="25" customFormat="1" ht="10.5" outlineLevel="1" x14ac:dyDescent="0.15">
      <c r="B73" s="76"/>
      <c r="C73" s="35" t="s">
        <v>68</v>
      </c>
      <c r="E73" s="25" t="s">
        <v>67</v>
      </c>
      <c r="J73" s="33"/>
      <c r="L73" s="33">
        <v>91000</v>
      </c>
      <c r="M73" s="32">
        <v>0</v>
      </c>
      <c r="N73" s="32">
        <f t="shared" si="4"/>
        <v>1378.7878787878788</v>
      </c>
      <c r="O73" s="59">
        <f t="shared" si="5"/>
        <v>91000</v>
      </c>
      <c r="P73" s="25" t="s">
        <v>50</v>
      </c>
    </row>
    <row r="74" spans="2:18" s="25" customFormat="1" ht="10.5" outlineLevel="1" x14ac:dyDescent="0.15">
      <c r="B74" s="76"/>
      <c r="C74" s="35" t="s">
        <v>118</v>
      </c>
      <c r="E74" s="25" t="s">
        <v>67</v>
      </c>
      <c r="J74" s="33"/>
      <c r="L74" s="33"/>
      <c r="M74" s="32">
        <v>444</v>
      </c>
      <c r="N74" s="32">
        <f t="shared" si="4"/>
        <v>444</v>
      </c>
      <c r="O74" s="59">
        <f t="shared" si="5"/>
        <v>29304</v>
      </c>
      <c r="P74" s="25" t="s">
        <v>12</v>
      </c>
    </row>
    <row r="75" spans="2:18" s="25" customFormat="1" ht="10.5" outlineLevel="1" x14ac:dyDescent="0.15">
      <c r="B75" s="76"/>
      <c r="C75" s="35" t="s">
        <v>72</v>
      </c>
      <c r="E75" s="25" t="s">
        <v>67</v>
      </c>
      <c r="J75" s="33"/>
      <c r="L75" s="33"/>
      <c r="M75" s="32">
        <v>285.84720000000004</v>
      </c>
      <c r="N75" s="32">
        <f t="shared" si="4"/>
        <v>285.84720000000004</v>
      </c>
      <c r="O75" s="59">
        <f t="shared" si="5"/>
        <v>18865.915200000003</v>
      </c>
      <c r="P75" s="25" t="s">
        <v>12</v>
      </c>
      <c r="R75" s="33"/>
    </row>
    <row r="76" spans="2:18" s="25" customFormat="1" ht="10.5" outlineLevel="1" x14ac:dyDescent="0.15">
      <c r="B76" s="76"/>
      <c r="C76" s="35" t="s">
        <v>93</v>
      </c>
      <c r="E76" s="25" t="s">
        <v>67</v>
      </c>
      <c r="J76" s="33"/>
      <c r="L76" s="33"/>
      <c r="M76" s="32">
        <v>1289.8200000000002</v>
      </c>
      <c r="N76" s="32">
        <f t="shared" si="4"/>
        <v>1289.8200000000002</v>
      </c>
      <c r="O76" s="59">
        <f t="shared" si="5"/>
        <v>85128.12000000001</v>
      </c>
      <c r="P76" s="25" t="s">
        <v>12</v>
      </c>
    </row>
    <row r="77" spans="2:18" s="25" customFormat="1" ht="10.5" outlineLevel="1" x14ac:dyDescent="0.15">
      <c r="B77" s="76"/>
      <c r="C77" s="36" t="s">
        <v>151</v>
      </c>
      <c r="D77" s="25" t="s">
        <v>136</v>
      </c>
      <c r="E77" s="25" t="s">
        <v>62</v>
      </c>
      <c r="F77" s="51">
        <v>13888604</v>
      </c>
      <c r="G77" s="25" t="s">
        <v>137</v>
      </c>
      <c r="J77" s="33">
        <v>0.8</v>
      </c>
      <c r="L77" s="33">
        <v>11110883.200000001</v>
      </c>
      <c r="M77" s="32">
        <v>0</v>
      </c>
      <c r="N77" s="32">
        <f t="shared" si="4"/>
        <v>168346.71515151518</v>
      </c>
      <c r="O77" s="59">
        <f t="shared" si="5"/>
        <v>11110883.200000001</v>
      </c>
      <c r="P77" s="25" t="s">
        <v>69</v>
      </c>
    </row>
    <row r="78" spans="2:18" s="25" customFormat="1" ht="10.5" outlineLevel="1" x14ac:dyDescent="0.15">
      <c r="B78" s="76" t="s">
        <v>54</v>
      </c>
      <c r="C78" s="35" t="s">
        <v>56</v>
      </c>
      <c r="E78" s="25" t="s">
        <v>67</v>
      </c>
      <c r="J78" s="33"/>
      <c r="L78" s="33"/>
      <c r="M78" s="32">
        <v>785.25839999999994</v>
      </c>
      <c r="N78" s="32">
        <f t="shared" si="4"/>
        <v>785.25839999999994</v>
      </c>
      <c r="O78" s="59">
        <f t="shared" si="5"/>
        <v>51827.054399999994</v>
      </c>
      <c r="P78" s="25" t="s">
        <v>12</v>
      </c>
    </row>
    <row r="79" spans="2:18" s="25" customFormat="1" ht="10.5" outlineLevel="1" x14ac:dyDescent="0.15">
      <c r="B79" s="76"/>
      <c r="C79" s="35" t="s">
        <v>57</v>
      </c>
      <c r="E79" s="25" t="s">
        <v>67</v>
      </c>
      <c r="J79" s="33"/>
      <c r="L79" s="33"/>
      <c r="M79" s="32">
        <v>126.39200000000001</v>
      </c>
      <c r="N79" s="32">
        <f t="shared" si="4"/>
        <v>126.39200000000001</v>
      </c>
      <c r="O79" s="59">
        <f t="shared" si="5"/>
        <v>8341.8720000000012</v>
      </c>
      <c r="P79" s="25" t="s">
        <v>12</v>
      </c>
    </row>
    <row r="80" spans="2:18" s="25" customFormat="1" ht="10.5" outlineLevel="1" x14ac:dyDescent="0.15">
      <c r="B80" s="76"/>
      <c r="C80" s="35" t="s">
        <v>58</v>
      </c>
      <c r="D80" s="29"/>
      <c r="E80" s="25" t="s">
        <v>67</v>
      </c>
      <c r="J80" s="33"/>
      <c r="K80" s="38"/>
      <c r="L80" s="33"/>
      <c r="M80" s="32">
        <v>138.11360000000002</v>
      </c>
      <c r="N80" s="32">
        <f t="shared" si="4"/>
        <v>138.11360000000002</v>
      </c>
      <c r="O80" s="59">
        <f t="shared" si="5"/>
        <v>9115.4976000000006</v>
      </c>
      <c r="P80" s="25" t="s">
        <v>12</v>
      </c>
    </row>
    <row r="81" spans="2:16" s="25" customFormat="1" ht="15" customHeight="1" outlineLevel="1" x14ac:dyDescent="0.15">
      <c r="B81" s="76" t="s">
        <v>60</v>
      </c>
      <c r="C81" s="25" t="s">
        <v>156</v>
      </c>
      <c r="E81" s="25" t="s">
        <v>62</v>
      </c>
      <c r="J81" s="33"/>
      <c r="K81" s="38"/>
      <c r="L81" s="33"/>
      <c r="M81" s="32">
        <v>894.80217619999985</v>
      </c>
      <c r="N81" s="32">
        <f t="shared" ref="N81" si="14">(L81/$D$39)+M81</f>
        <v>894.80217619999985</v>
      </c>
      <c r="O81" s="59">
        <f t="shared" ref="O81" si="15">N81*$D$39</f>
        <v>59056.943629199988</v>
      </c>
      <c r="P81" s="25" t="s">
        <v>12</v>
      </c>
    </row>
    <row r="82" spans="2:16" s="25" customFormat="1" ht="10.5" outlineLevel="1" x14ac:dyDescent="0.15">
      <c r="B82" s="76"/>
      <c r="C82" s="40" t="s">
        <v>115</v>
      </c>
      <c r="D82" s="29"/>
      <c r="E82" s="25" t="s">
        <v>62</v>
      </c>
      <c r="J82" s="33"/>
      <c r="K82" s="38"/>
      <c r="L82" s="33"/>
      <c r="M82" s="39">
        <v>2264.3723239999995</v>
      </c>
      <c r="N82" s="32">
        <f t="shared" ref="N82" si="16">(L82/$D$39)+M82</f>
        <v>2264.3723239999995</v>
      </c>
      <c r="O82" s="59">
        <f t="shared" ref="O82" si="17">N82*$D$39</f>
        <v>149448.57338399996</v>
      </c>
      <c r="P82" s="25" t="s">
        <v>12</v>
      </c>
    </row>
    <row r="83" spans="2:16" s="25" customFormat="1" ht="10.5" outlineLevel="1" x14ac:dyDescent="0.15">
      <c r="B83" s="77" t="s">
        <v>23</v>
      </c>
      <c r="C83" s="77"/>
      <c r="D83" s="29"/>
      <c r="J83" s="33"/>
      <c r="L83" s="33"/>
      <c r="M83" s="39"/>
      <c r="N83" s="32"/>
      <c r="O83" s="59"/>
    </row>
    <row r="84" spans="2:16" s="25" customFormat="1" ht="10.5" outlineLevel="1" x14ac:dyDescent="0.15">
      <c r="B84" s="49" t="s">
        <v>70</v>
      </c>
      <c r="C84" s="35" t="s">
        <v>48</v>
      </c>
      <c r="E84" s="25" t="s">
        <v>67</v>
      </c>
      <c r="J84" s="33"/>
      <c r="L84" s="33"/>
      <c r="M84" s="32">
        <v>383.39400000000006</v>
      </c>
      <c r="N84" s="32">
        <f t="shared" si="4"/>
        <v>383.39400000000006</v>
      </c>
      <c r="O84" s="59">
        <f t="shared" si="5"/>
        <v>25304.004000000004</v>
      </c>
      <c r="P84" s="25" t="s">
        <v>12</v>
      </c>
    </row>
    <row r="85" spans="2:16" s="25" customFormat="1" ht="15" customHeight="1" outlineLevel="1" x14ac:dyDescent="0.15">
      <c r="B85" s="76" t="s">
        <v>49</v>
      </c>
      <c r="C85" s="35" t="s">
        <v>74</v>
      </c>
      <c r="E85" s="25" t="s">
        <v>67</v>
      </c>
      <c r="J85" s="33"/>
      <c r="L85" s="33">
        <v>149966</v>
      </c>
      <c r="M85" s="32">
        <v>0</v>
      </c>
      <c r="N85" s="32">
        <f t="shared" si="4"/>
        <v>2272.212121212121</v>
      </c>
      <c r="O85" s="59">
        <f t="shared" si="5"/>
        <v>149966</v>
      </c>
      <c r="P85" s="25" t="s">
        <v>50</v>
      </c>
    </row>
    <row r="86" spans="2:16" s="25" customFormat="1" ht="10.5" outlineLevel="1" x14ac:dyDescent="0.15">
      <c r="B86" s="76"/>
      <c r="C86" s="35" t="s">
        <v>124</v>
      </c>
      <c r="E86" s="25" t="s">
        <v>67</v>
      </c>
      <c r="J86" s="33"/>
      <c r="L86" s="33">
        <v>17927898</v>
      </c>
      <c r="M86" s="32">
        <v>0</v>
      </c>
      <c r="N86" s="32">
        <f t="shared" si="4"/>
        <v>271634.81818181818</v>
      </c>
      <c r="O86" s="59">
        <f t="shared" si="5"/>
        <v>17927898</v>
      </c>
      <c r="P86" s="25" t="s">
        <v>50</v>
      </c>
    </row>
    <row r="87" spans="2:16" s="25" customFormat="1" ht="10.5" outlineLevel="1" x14ac:dyDescent="0.15">
      <c r="B87" s="76"/>
      <c r="C87" s="35" t="s">
        <v>125</v>
      </c>
      <c r="E87" s="25" t="s">
        <v>67</v>
      </c>
      <c r="J87" s="33"/>
      <c r="L87" s="33">
        <v>281833</v>
      </c>
      <c r="M87" s="32">
        <v>0</v>
      </c>
      <c r="N87" s="32">
        <f t="shared" si="4"/>
        <v>4270.19696969697</v>
      </c>
      <c r="O87" s="59">
        <f t="shared" si="5"/>
        <v>281833</v>
      </c>
      <c r="P87" s="25" t="s">
        <v>50</v>
      </c>
    </row>
    <row r="88" spans="2:16" s="25" customFormat="1" ht="10.5" outlineLevel="1" x14ac:dyDescent="0.15">
      <c r="B88" s="76"/>
      <c r="C88" s="35" t="s">
        <v>126</v>
      </c>
      <c r="E88" s="25" t="s">
        <v>67</v>
      </c>
      <c r="J88" s="33"/>
      <c r="L88" s="33">
        <v>398000</v>
      </c>
      <c r="M88" s="32">
        <v>0</v>
      </c>
      <c r="N88" s="32">
        <f t="shared" si="4"/>
        <v>6030.30303030303</v>
      </c>
      <c r="O88" s="59">
        <f t="shared" si="5"/>
        <v>398000</v>
      </c>
      <c r="P88" s="25" t="s">
        <v>50</v>
      </c>
    </row>
    <row r="89" spans="2:16" s="25" customFormat="1" ht="10.5" outlineLevel="1" x14ac:dyDescent="0.15">
      <c r="B89" s="76"/>
      <c r="C89" s="35" t="s">
        <v>73</v>
      </c>
      <c r="E89" s="25" t="s">
        <v>67</v>
      </c>
      <c r="J89" s="33"/>
      <c r="L89" s="33"/>
      <c r="M89" s="32">
        <v>13680.794400000004</v>
      </c>
      <c r="N89" s="32">
        <f t="shared" si="4"/>
        <v>13680.794400000004</v>
      </c>
      <c r="O89" s="59">
        <f t="shared" si="5"/>
        <v>902932.4304000003</v>
      </c>
      <c r="P89" s="25" t="s">
        <v>12</v>
      </c>
    </row>
    <row r="90" spans="2:16" s="25" customFormat="1" ht="10.5" outlineLevel="1" x14ac:dyDescent="0.15">
      <c r="B90" s="76"/>
      <c r="C90" s="35" t="s">
        <v>121</v>
      </c>
      <c r="E90" s="25" t="s">
        <v>67</v>
      </c>
      <c r="F90" s="41"/>
      <c r="J90" s="33"/>
      <c r="K90" s="38"/>
      <c r="L90" s="33"/>
      <c r="M90" s="32">
        <v>911.87239999999997</v>
      </c>
      <c r="N90" s="32">
        <f t="shared" si="4"/>
        <v>911.87239999999997</v>
      </c>
      <c r="O90" s="59">
        <f t="shared" si="5"/>
        <v>60183.578399999999</v>
      </c>
      <c r="P90" s="25" t="s">
        <v>12</v>
      </c>
    </row>
    <row r="91" spans="2:16" s="25" customFormat="1" ht="10.5" outlineLevel="1" x14ac:dyDescent="0.15">
      <c r="B91" s="76"/>
      <c r="C91" s="35" t="s">
        <v>122</v>
      </c>
      <c r="E91" s="25" t="s">
        <v>67</v>
      </c>
      <c r="F91" s="41"/>
      <c r="J91" s="33"/>
      <c r="K91" s="38"/>
      <c r="L91" s="33"/>
      <c r="M91" s="32">
        <v>434.01</v>
      </c>
      <c r="N91" s="32">
        <f t="shared" si="4"/>
        <v>434.01</v>
      </c>
      <c r="O91" s="59">
        <f t="shared" si="5"/>
        <v>28644.66</v>
      </c>
      <c r="P91" s="25" t="s">
        <v>12</v>
      </c>
    </row>
    <row r="92" spans="2:16" s="25" customFormat="1" ht="10.5" outlineLevel="1" x14ac:dyDescent="0.15">
      <c r="B92" s="76"/>
      <c r="C92" s="35" t="s">
        <v>72</v>
      </c>
      <c r="E92" s="25" t="s">
        <v>67</v>
      </c>
      <c r="J92" s="33"/>
      <c r="L92" s="33"/>
      <c r="M92" s="32">
        <v>312.84240000000005</v>
      </c>
      <c r="N92" s="32">
        <f t="shared" si="4"/>
        <v>312.84240000000005</v>
      </c>
      <c r="O92" s="59">
        <f t="shared" si="5"/>
        <v>20647.598400000003</v>
      </c>
      <c r="P92" s="25" t="s">
        <v>12</v>
      </c>
    </row>
    <row r="93" spans="2:16" s="25" customFormat="1" ht="10.5" outlineLevel="1" x14ac:dyDescent="0.15">
      <c r="B93" s="76"/>
      <c r="C93" s="35" t="s">
        <v>93</v>
      </c>
      <c r="E93" s="25" t="s">
        <v>67</v>
      </c>
      <c r="J93" s="33"/>
      <c r="L93" s="33"/>
      <c r="M93" s="32">
        <v>802.90000000000009</v>
      </c>
      <c r="N93" s="32">
        <f t="shared" si="4"/>
        <v>802.90000000000009</v>
      </c>
      <c r="O93" s="59">
        <f t="shared" si="5"/>
        <v>52991.400000000009</v>
      </c>
      <c r="P93" s="25" t="s">
        <v>12</v>
      </c>
    </row>
    <row r="94" spans="2:16" s="25" customFormat="1" ht="10.5" outlineLevel="1" x14ac:dyDescent="0.15">
      <c r="B94" s="76"/>
      <c r="C94" s="35" t="s">
        <v>76</v>
      </c>
      <c r="E94" s="25" t="s">
        <v>67</v>
      </c>
      <c r="J94" s="33"/>
      <c r="L94" s="33"/>
      <c r="M94" s="32">
        <v>2439.04</v>
      </c>
      <c r="N94" s="32">
        <f t="shared" si="4"/>
        <v>2439.04</v>
      </c>
      <c r="O94" s="59">
        <f t="shared" si="5"/>
        <v>160976.63999999998</v>
      </c>
      <c r="P94" s="25" t="s">
        <v>12</v>
      </c>
    </row>
    <row r="95" spans="2:16" s="25" customFormat="1" ht="10.5" outlineLevel="1" x14ac:dyDescent="0.15">
      <c r="B95" s="76"/>
      <c r="C95" s="35" t="s">
        <v>77</v>
      </c>
      <c r="E95" s="25" t="s">
        <v>67</v>
      </c>
      <c r="J95" s="33"/>
      <c r="L95" s="33">
        <v>1618696</v>
      </c>
      <c r="M95" s="32">
        <v>0</v>
      </c>
      <c r="N95" s="32">
        <f t="shared" si="4"/>
        <v>24525.696969696968</v>
      </c>
      <c r="O95" s="59">
        <f t="shared" si="5"/>
        <v>1618696</v>
      </c>
      <c r="P95" s="25" t="s">
        <v>50</v>
      </c>
    </row>
    <row r="96" spans="2:16" s="25" customFormat="1" ht="10.5" outlineLevel="1" x14ac:dyDescent="0.15">
      <c r="B96" s="76"/>
      <c r="C96" s="34" t="s">
        <v>53</v>
      </c>
      <c r="E96" s="25" t="s">
        <v>67</v>
      </c>
      <c r="J96" s="33"/>
      <c r="L96" s="33"/>
      <c r="M96" s="32">
        <v>2618.9399200000003</v>
      </c>
      <c r="N96" s="32">
        <f t="shared" si="4"/>
        <v>2618.9399200000003</v>
      </c>
      <c r="O96" s="59">
        <f t="shared" si="5"/>
        <v>172850.03472000003</v>
      </c>
      <c r="P96" s="25" t="s">
        <v>12</v>
      </c>
    </row>
    <row r="97" spans="2:19" s="25" customFormat="1" ht="10.5" outlineLevel="1" x14ac:dyDescent="0.15">
      <c r="B97" s="76"/>
      <c r="C97" s="35" t="s">
        <v>51</v>
      </c>
      <c r="E97" s="25" t="s">
        <v>67</v>
      </c>
      <c r="J97" s="33"/>
      <c r="L97" s="33"/>
      <c r="M97" s="32">
        <v>2400</v>
      </c>
      <c r="N97" s="32">
        <f t="shared" si="4"/>
        <v>2400</v>
      </c>
      <c r="O97" s="59">
        <f t="shared" si="5"/>
        <v>158400</v>
      </c>
      <c r="P97" s="25" t="s">
        <v>12</v>
      </c>
    </row>
    <row r="98" spans="2:19" s="25" customFormat="1" ht="10.5" outlineLevel="1" x14ac:dyDescent="0.15">
      <c r="B98" s="76" t="s">
        <v>78</v>
      </c>
      <c r="C98" s="35" t="s">
        <v>55</v>
      </c>
      <c r="E98" s="25" t="s">
        <v>67</v>
      </c>
      <c r="J98" s="33"/>
      <c r="L98" s="33"/>
      <c r="M98" s="32">
        <v>246.864</v>
      </c>
      <c r="N98" s="32">
        <f t="shared" si="4"/>
        <v>246.864</v>
      </c>
      <c r="O98" s="59">
        <f t="shared" si="5"/>
        <v>16293.023999999999</v>
      </c>
      <c r="P98" s="25" t="s">
        <v>12</v>
      </c>
    </row>
    <row r="99" spans="2:19" s="25" customFormat="1" ht="10.5" outlineLevel="1" x14ac:dyDescent="0.15">
      <c r="B99" s="76"/>
      <c r="C99" s="35" t="s">
        <v>56</v>
      </c>
      <c r="E99" s="25" t="s">
        <v>67</v>
      </c>
      <c r="J99" s="33"/>
      <c r="L99" s="33"/>
      <c r="M99" s="32">
        <v>1581.346256</v>
      </c>
      <c r="N99" s="32">
        <f t="shared" si="4"/>
        <v>1581.346256</v>
      </c>
      <c r="O99" s="59">
        <f t="shared" si="5"/>
        <v>104368.852896</v>
      </c>
      <c r="P99" s="25" t="s">
        <v>12</v>
      </c>
    </row>
    <row r="100" spans="2:19" s="25" customFormat="1" ht="10.5" outlineLevel="1" x14ac:dyDescent="0.15">
      <c r="B100" s="76"/>
      <c r="C100" s="35" t="s">
        <v>57</v>
      </c>
      <c r="E100" s="25" t="s">
        <v>67</v>
      </c>
      <c r="J100" s="33"/>
      <c r="L100" s="33"/>
      <c r="M100" s="32">
        <v>475.03559999999999</v>
      </c>
      <c r="N100" s="32">
        <f t="shared" si="4"/>
        <v>475.03559999999999</v>
      </c>
      <c r="O100" s="59">
        <f t="shared" si="5"/>
        <v>31352.349599999998</v>
      </c>
      <c r="P100" s="25" t="s">
        <v>12</v>
      </c>
    </row>
    <row r="101" spans="2:19" s="25" customFormat="1" ht="10.5" outlineLevel="1" x14ac:dyDescent="0.15">
      <c r="B101" s="76"/>
      <c r="C101" s="35" t="s">
        <v>58</v>
      </c>
      <c r="E101" s="25" t="s">
        <v>67</v>
      </c>
      <c r="J101" s="33"/>
      <c r="L101" s="33"/>
      <c r="M101" s="32">
        <v>343.15279999999996</v>
      </c>
      <c r="N101" s="32">
        <f t="shared" si="4"/>
        <v>343.15279999999996</v>
      </c>
      <c r="O101" s="59">
        <f t="shared" si="5"/>
        <v>22648.084799999997</v>
      </c>
      <c r="P101" s="25" t="s">
        <v>12</v>
      </c>
    </row>
    <row r="102" spans="2:19" s="25" customFormat="1" ht="10.5" outlineLevel="1" x14ac:dyDescent="0.15">
      <c r="B102" s="76"/>
      <c r="C102" s="35" t="s">
        <v>59</v>
      </c>
      <c r="E102" s="25" t="s">
        <v>67</v>
      </c>
      <c r="J102" s="33"/>
      <c r="L102" s="33"/>
      <c r="M102" s="32">
        <v>7.9920000000000009</v>
      </c>
      <c r="N102" s="32">
        <f t="shared" si="4"/>
        <v>7.9920000000000009</v>
      </c>
      <c r="O102" s="59">
        <f t="shared" si="5"/>
        <v>527.47200000000009</v>
      </c>
      <c r="P102" s="25" t="s">
        <v>12</v>
      </c>
    </row>
    <row r="103" spans="2:19" s="25" customFormat="1" ht="10.5" outlineLevel="1" x14ac:dyDescent="0.15">
      <c r="B103" s="76" t="s">
        <v>60</v>
      </c>
      <c r="C103" s="43" t="s">
        <v>65</v>
      </c>
      <c r="E103" s="25" t="s">
        <v>62</v>
      </c>
      <c r="J103" s="33"/>
      <c r="L103" s="33"/>
      <c r="M103" s="32">
        <v>288</v>
      </c>
      <c r="N103" s="32">
        <f t="shared" si="4"/>
        <v>288</v>
      </c>
      <c r="O103" s="59">
        <f t="shared" si="5"/>
        <v>19008</v>
      </c>
      <c r="P103" s="25" t="s">
        <v>12</v>
      </c>
    </row>
    <row r="104" spans="2:19" s="25" customFormat="1" ht="10.5" outlineLevel="1" x14ac:dyDescent="0.15">
      <c r="B104" s="76"/>
      <c r="C104" s="25" t="s">
        <v>156</v>
      </c>
      <c r="E104" s="25" t="s">
        <v>62</v>
      </c>
      <c r="J104" s="33"/>
      <c r="L104" s="33"/>
      <c r="M104" s="32">
        <v>1386.8177755000004</v>
      </c>
      <c r="N104" s="32">
        <f t="shared" ref="N104" si="18">(L104/$D$39)+M104</f>
        <v>1386.8177755000004</v>
      </c>
      <c r="O104" s="59">
        <f t="shared" ref="O104" si="19">N104*$D$39</f>
        <v>91529.973183000024</v>
      </c>
      <c r="P104" s="25" t="s">
        <v>12</v>
      </c>
    </row>
    <row r="105" spans="2:19" s="25" customFormat="1" ht="10.5" outlineLevel="1" x14ac:dyDescent="0.15">
      <c r="B105" s="76"/>
      <c r="C105" s="43" t="s">
        <v>115</v>
      </c>
      <c r="E105" s="25" t="s">
        <v>62</v>
      </c>
      <c r="J105" s="33"/>
      <c r="L105" s="33"/>
      <c r="M105" s="32">
        <v>3512.6875148000004</v>
      </c>
      <c r="N105" s="32">
        <f t="shared" ref="N105" si="20">(L105/$D$39)+M105</f>
        <v>3512.6875148000004</v>
      </c>
      <c r="O105" s="59">
        <f t="shared" ref="O105" si="21">N105*$D$39</f>
        <v>231837.37597680002</v>
      </c>
      <c r="P105" s="25" t="s">
        <v>12</v>
      </c>
    </row>
    <row r="106" spans="2:19" s="25" customFormat="1" ht="10.5" outlineLevel="1" x14ac:dyDescent="0.15">
      <c r="B106" s="77" t="s">
        <v>24</v>
      </c>
      <c r="C106" s="77"/>
      <c r="J106" s="33"/>
      <c r="L106" s="33"/>
      <c r="M106" s="42"/>
      <c r="N106" s="32"/>
      <c r="O106" s="59"/>
      <c r="R106" s="26"/>
      <c r="S106" s="26"/>
    </row>
    <row r="107" spans="2:19" s="25" customFormat="1" ht="10.5" outlineLevel="1" x14ac:dyDescent="0.15">
      <c r="B107" s="76" t="s">
        <v>70</v>
      </c>
      <c r="C107" s="34" t="s">
        <v>48</v>
      </c>
      <c r="E107" s="25" t="s">
        <v>47</v>
      </c>
      <c r="J107" s="33"/>
      <c r="L107" s="33"/>
      <c r="M107" s="42">
        <v>308.36924800000003</v>
      </c>
      <c r="N107" s="32">
        <f t="shared" si="4"/>
        <v>308.36924800000003</v>
      </c>
      <c r="O107" s="59">
        <f t="shared" si="5"/>
        <v>20352.370368000004</v>
      </c>
      <c r="P107" s="25" t="s">
        <v>12</v>
      </c>
      <c r="R107" s="26"/>
      <c r="S107" s="26"/>
    </row>
    <row r="108" spans="2:19" s="25" customFormat="1" ht="10.5" outlineLevel="1" x14ac:dyDescent="0.15">
      <c r="B108" s="76"/>
      <c r="C108" s="35" t="s">
        <v>79</v>
      </c>
      <c r="E108" s="25" t="s">
        <v>47</v>
      </c>
      <c r="J108" s="33"/>
      <c r="L108" s="33"/>
      <c r="M108" s="42">
        <v>54.526752000000009</v>
      </c>
      <c r="N108" s="32">
        <f t="shared" si="4"/>
        <v>54.526752000000009</v>
      </c>
      <c r="O108" s="59">
        <f t="shared" si="5"/>
        <v>3598.7656320000006</v>
      </c>
      <c r="P108" s="25" t="s">
        <v>12</v>
      </c>
      <c r="R108" s="26"/>
      <c r="S108" s="26"/>
    </row>
    <row r="109" spans="2:19" s="25" customFormat="1" ht="15" customHeight="1" outlineLevel="1" x14ac:dyDescent="0.15">
      <c r="B109" s="76" t="s">
        <v>49</v>
      </c>
      <c r="C109" s="35" t="s">
        <v>129</v>
      </c>
      <c r="E109" s="25" t="s">
        <v>47</v>
      </c>
      <c r="J109" s="33"/>
      <c r="L109" s="33">
        <v>17606328</v>
      </c>
      <c r="M109" s="42">
        <v>0</v>
      </c>
      <c r="N109" s="32">
        <f t="shared" si="4"/>
        <v>266762.54545454547</v>
      </c>
      <c r="O109" s="59">
        <f t="shared" si="5"/>
        <v>17606328</v>
      </c>
      <c r="P109" s="25" t="s">
        <v>50</v>
      </c>
      <c r="R109" s="26"/>
      <c r="S109" s="26"/>
    </row>
    <row r="110" spans="2:19" s="25" customFormat="1" ht="10.5" outlineLevel="1" x14ac:dyDescent="0.15">
      <c r="B110" s="76"/>
      <c r="C110" s="35" t="s">
        <v>84</v>
      </c>
      <c r="E110" s="25" t="s">
        <v>47</v>
      </c>
      <c r="J110" s="33"/>
      <c r="L110" s="33">
        <v>3074300</v>
      </c>
      <c r="M110" s="42">
        <v>0</v>
      </c>
      <c r="N110" s="32">
        <f t="shared" si="4"/>
        <v>46580.303030303032</v>
      </c>
      <c r="O110" s="59">
        <f t="shared" si="5"/>
        <v>3074300</v>
      </c>
      <c r="P110" s="25" t="s">
        <v>50</v>
      </c>
      <c r="R110" s="52"/>
      <c r="S110" s="26"/>
    </row>
    <row r="111" spans="2:19" s="25" customFormat="1" ht="10.5" outlineLevel="1" x14ac:dyDescent="0.15">
      <c r="B111" s="76"/>
      <c r="C111" s="35" t="s">
        <v>128</v>
      </c>
      <c r="E111" s="25" t="s">
        <v>47</v>
      </c>
      <c r="J111" s="33"/>
      <c r="L111" s="33">
        <v>2014262</v>
      </c>
      <c r="M111" s="42">
        <v>0</v>
      </c>
      <c r="N111" s="32">
        <f t="shared" si="4"/>
        <v>30519.121212121212</v>
      </c>
      <c r="O111" s="59">
        <f t="shared" si="5"/>
        <v>2014262</v>
      </c>
      <c r="P111" s="25" t="s">
        <v>50</v>
      </c>
      <c r="R111" s="26"/>
      <c r="S111" s="26"/>
    </row>
    <row r="112" spans="2:19" s="25" customFormat="1" ht="10.5" outlineLevel="1" x14ac:dyDescent="0.15">
      <c r="B112" s="76"/>
      <c r="C112" s="35" t="s">
        <v>131</v>
      </c>
      <c r="E112" s="25" t="s">
        <v>47</v>
      </c>
      <c r="J112" s="33"/>
      <c r="L112" s="33">
        <v>728563.5</v>
      </c>
      <c r="M112" s="42">
        <v>0</v>
      </c>
      <c r="N112" s="32">
        <f t="shared" si="4"/>
        <v>11038.84090909091</v>
      </c>
      <c r="O112" s="59">
        <f t="shared" si="5"/>
        <v>728563.5</v>
      </c>
      <c r="P112" s="25" t="s">
        <v>50</v>
      </c>
      <c r="R112" s="26"/>
      <c r="S112" s="26"/>
    </row>
    <row r="113" spans="2:19" s="25" customFormat="1" ht="10.5" outlineLevel="1" x14ac:dyDescent="0.15">
      <c r="B113" s="76"/>
      <c r="C113" s="35" t="s">
        <v>132</v>
      </c>
      <c r="E113" s="25" t="s">
        <v>47</v>
      </c>
      <c r="J113" s="33"/>
      <c r="L113" s="33">
        <v>5000</v>
      </c>
      <c r="M113" s="42">
        <v>0</v>
      </c>
      <c r="N113" s="32">
        <f t="shared" si="4"/>
        <v>75.757575757575751</v>
      </c>
      <c r="O113" s="59">
        <f t="shared" si="5"/>
        <v>5000</v>
      </c>
      <c r="P113" s="25" t="s">
        <v>50</v>
      </c>
      <c r="R113" s="26"/>
      <c r="S113" s="26"/>
    </row>
    <row r="114" spans="2:19" s="25" customFormat="1" ht="10.5" outlineLevel="1" x14ac:dyDescent="0.15">
      <c r="B114" s="76"/>
      <c r="C114" s="35" t="s">
        <v>133</v>
      </c>
      <c r="E114" s="25" t="s">
        <v>47</v>
      </c>
      <c r="J114" s="33"/>
      <c r="L114" s="33">
        <v>15000</v>
      </c>
      <c r="M114" s="42">
        <v>0</v>
      </c>
      <c r="N114" s="32">
        <f t="shared" si="4"/>
        <v>227.27272727272728</v>
      </c>
      <c r="O114" s="59">
        <f t="shared" si="5"/>
        <v>15000</v>
      </c>
      <c r="P114" s="25" t="s">
        <v>50</v>
      </c>
      <c r="R114" s="26"/>
      <c r="S114" s="26"/>
    </row>
    <row r="115" spans="2:19" s="25" customFormat="1" ht="10.5" outlineLevel="1" x14ac:dyDescent="0.15">
      <c r="B115" s="76"/>
      <c r="C115" s="35" t="s">
        <v>130</v>
      </c>
      <c r="E115" s="25" t="s">
        <v>47</v>
      </c>
      <c r="J115" s="33"/>
      <c r="L115" s="33">
        <v>1000000</v>
      </c>
      <c r="M115" s="42">
        <v>0</v>
      </c>
      <c r="N115" s="32">
        <f t="shared" si="4"/>
        <v>15151.515151515152</v>
      </c>
      <c r="O115" s="59">
        <f t="shared" si="5"/>
        <v>1000000</v>
      </c>
      <c r="P115" s="25" t="s">
        <v>50</v>
      </c>
      <c r="R115" s="26"/>
      <c r="S115" s="26"/>
    </row>
    <row r="116" spans="2:19" s="25" customFormat="1" ht="10.5" outlineLevel="1" x14ac:dyDescent="0.15">
      <c r="B116" s="76"/>
      <c r="C116" s="35" t="s">
        <v>134</v>
      </c>
      <c r="E116" s="25" t="s">
        <v>47</v>
      </c>
      <c r="J116" s="33"/>
      <c r="L116" s="33">
        <v>192378.6</v>
      </c>
      <c r="M116" s="42">
        <v>0</v>
      </c>
      <c r="N116" s="32">
        <f t="shared" ref="N116:N183" si="22">(L116/$D$39)+M116</f>
        <v>2914.8272727272729</v>
      </c>
      <c r="O116" s="59">
        <f t="shared" ref="O116:O183" si="23">N116*$D$39</f>
        <v>192378.6</v>
      </c>
      <c r="P116" s="25" t="s">
        <v>50</v>
      </c>
      <c r="R116" s="26"/>
      <c r="S116" s="26"/>
    </row>
    <row r="117" spans="2:19" s="25" customFormat="1" ht="10.5" outlineLevel="1" x14ac:dyDescent="0.15">
      <c r="B117" s="76"/>
      <c r="C117" s="35" t="s">
        <v>148</v>
      </c>
      <c r="E117" s="25" t="s">
        <v>47</v>
      </c>
      <c r="J117" s="33"/>
      <c r="L117" s="33">
        <v>150000</v>
      </c>
      <c r="M117" s="42">
        <v>0</v>
      </c>
      <c r="N117" s="32">
        <f t="shared" si="22"/>
        <v>2272.7272727272725</v>
      </c>
      <c r="O117" s="59">
        <f t="shared" si="23"/>
        <v>150000</v>
      </c>
      <c r="P117" s="25" t="s">
        <v>144</v>
      </c>
      <c r="R117" s="26"/>
      <c r="S117" s="26"/>
    </row>
    <row r="118" spans="2:19" s="25" customFormat="1" ht="10.5" outlineLevel="1" x14ac:dyDescent="0.15">
      <c r="B118" s="76"/>
      <c r="C118" s="35" t="s">
        <v>80</v>
      </c>
      <c r="E118" s="25" t="s">
        <v>47</v>
      </c>
      <c r="J118" s="33"/>
      <c r="L118" s="33"/>
      <c r="M118" s="42">
        <v>1678.8237919999999</v>
      </c>
      <c r="N118" s="32">
        <f t="shared" si="22"/>
        <v>1678.8237919999999</v>
      </c>
      <c r="O118" s="59">
        <f t="shared" si="23"/>
        <v>110802.370272</v>
      </c>
      <c r="P118" s="25" t="s">
        <v>12</v>
      </c>
      <c r="R118" s="26"/>
      <c r="S118" s="26"/>
    </row>
    <row r="119" spans="2:19" s="25" customFormat="1" ht="10.5" outlineLevel="1" x14ac:dyDescent="0.15">
      <c r="B119" s="76"/>
      <c r="C119" s="34" t="s">
        <v>81</v>
      </c>
      <c r="E119" s="25" t="s">
        <v>47</v>
      </c>
      <c r="J119" s="33"/>
      <c r="L119" s="33"/>
      <c r="M119" s="42">
        <v>704.1461119999999</v>
      </c>
      <c r="N119" s="32">
        <f t="shared" si="22"/>
        <v>704.1461119999999</v>
      </c>
      <c r="O119" s="59">
        <f t="shared" si="23"/>
        <v>46473.643391999991</v>
      </c>
      <c r="P119" s="25" t="s">
        <v>12</v>
      </c>
      <c r="R119" s="26"/>
      <c r="S119" s="26"/>
    </row>
    <row r="120" spans="2:19" s="25" customFormat="1" ht="10.5" outlineLevel="1" x14ac:dyDescent="0.15">
      <c r="B120" s="76"/>
      <c r="C120" s="46" t="s">
        <v>86</v>
      </c>
      <c r="E120" s="25" t="s">
        <v>47</v>
      </c>
      <c r="J120" s="33"/>
      <c r="L120" s="33"/>
      <c r="M120" s="42">
        <v>6670.2984319999996</v>
      </c>
      <c r="N120" s="32">
        <f t="shared" si="22"/>
        <v>6670.2984319999996</v>
      </c>
      <c r="O120" s="59">
        <f t="shared" si="23"/>
        <v>440239.69651199999</v>
      </c>
      <c r="P120" s="25" t="s">
        <v>12</v>
      </c>
      <c r="R120" s="26"/>
      <c r="S120" s="26"/>
    </row>
    <row r="121" spans="2:19" s="25" customFormat="1" ht="10.5" outlineLevel="1" x14ac:dyDescent="0.15">
      <c r="B121" s="76"/>
      <c r="C121" s="35" t="s">
        <v>52</v>
      </c>
      <c r="E121" s="25" t="s">
        <v>47</v>
      </c>
      <c r="J121" s="33"/>
      <c r="L121" s="33"/>
      <c r="M121" s="42">
        <v>338.24156800000003</v>
      </c>
      <c r="N121" s="32">
        <f t="shared" si="22"/>
        <v>338.24156800000003</v>
      </c>
      <c r="O121" s="59">
        <f t="shared" si="23"/>
        <v>22323.943488000001</v>
      </c>
      <c r="P121" s="25" t="s">
        <v>12</v>
      </c>
      <c r="R121" s="26"/>
      <c r="S121" s="26"/>
    </row>
    <row r="122" spans="2:19" s="25" customFormat="1" ht="10.5" outlineLevel="1" x14ac:dyDescent="0.15">
      <c r="B122" s="76"/>
      <c r="C122" s="34" t="s">
        <v>82</v>
      </c>
      <c r="E122" s="25" t="s">
        <v>47</v>
      </c>
      <c r="J122" s="33"/>
      <c r="L122" s="33"/>
      <c r="M122" s="42">
        <v>853.65808000000004</v>
      </c>
      <c r="N122" s="32">
        <f t="shared" si="22"/>
        <v>853.65808000000004</v>
      </c>
      <c r="O122" s="59">
        <f t="shared" si="23"/>
        <v>56341.433280000005</v>
      </c>
      <c r="P122" s="25" t="s">
        <v>12</v>
      </c>
      <c r="R122" s="26"/>
      <c r="S122" s="26"/>
    </row>
    <row r="123" spans="2:19" s="25" customFormat="1" ht="10.5" outlineLevel="1" x14ac:dyDescent="0.15">
      <c r="B123" s="76"/>
      <c r="C123" s="34" t="s">
        <v>83</v>
      </c>
      <c r="E123" s="25" t="s">
        <v>47</v>
      </c>
      <c r="J123" s="33"/>
      <c r="L123" s="33"/>
      <c r="M123" s="42">
        <v>19.957504</v>
      </c>
      <c r="N123" s="32">
        <f t="shared" si="22"/>
        <v>19.957504</v>
      </c>
      <c r="O123" s="59">
        <f t="shared" si="23"/>
        <v>1317.195264</v>
      </c>
      <c r="P123" s="25" t="s">
        <v>12</v>
      </c>
      <c r="R123" s="26"/>
      <c r="S123" s="26"/>
    </row>
    <row r="124" spans="2:19" s="25" customFormat="1" ht="10.5" outlineLevel="1" x14ac:dyDescent="0.15">
      <c r="B124" s="76"/>
      <c r="C124" s="34" t="s">
        <v>75</v>
      </c>
      <c r="E124" s="25" t="s">
        <v>47</v>
      </c>
      <c r="J124" s="33"/>
      <c r="L124" s="33"/>
      <c r="M124" s="42">
        <v>3272.5452160000004</v>
      </c>
      <c r="N124" s="32">
        <f t="shared" si="22"/>
        <v>3272.5452160000004</v>
      </c>
      <c r="O124" s="59">
        <f t="shared" si="23"/>
        <v>215987.98425600003</v>
      </c>
      <c r="P124" s="25" t="s">
        <v>12</v>
      </c>
      <c r="R124" s="26"/>
      <c r="S124" s="26"/>
    </row>
    <row r="125" spans="2:19" s="25" customFormat="1" ht="10.5" outlineLevel="1" x14ac:dyDescent="0.15">
      <c r="B125" s="76"/>
      <c r="C125" s="35" t="s">
        <v>53</v>
      </c>
      <c r="E125" s="25" t="s">
        <v>47</v>
      </c>
      <c r="J125" s="33"/>
      <c r="L125" s="33"/>
      <c r="M125" s="42">
        <v>2651.2801119999995</v>
      </c>
      <c r="N125" s="32">
        <f t="shared" si="22"/>
        <v>2651.2801119999995</v>
      </c>
      <c r="O125" s="59">
        <f t="shared" si="23"/>
        <v>174984.48739199995</v>
      </c>
      <c r="P125" s="25" t="s">
        <v>12</v>
      </c>
      <c r="R125" s="26"/>
      <c r="S125" s="26"/>
    </row>
    <row r="126" spans="2:19" s="25" customFormat="1" ht="10.5" outlineLevel="1" x14ac:dyDescent="0.15">
      <c r="B126" s="76"/>
      <c r="C126" s="34" t="s">
        <v>85</v>
      </c>
      <c r="E126" s="25" t="s">
        <v>47</v>
      </c>
      <c r="J126" s="33"/>
      <c r="L126" s="33"/>
      <c r="M126" s="42">
        <v>458.8</v>
      </c>
      <c r="N126" s="32">
        <f t="shared" si="22"/>
        <v>458.8</v>
      </c>
      <c r="O126" s="59">
        <f t="shared" si="23"/>
        <v>30280.799999999999</v>
      </c>
      <c r="P126" s="25" t="s">
        <v>12</v>
      </c>
      <c r="R126" s="26"/>
      <c r="S126" s="26"/>
    </row>
    <row r="127" spans="2:19" s="25" customFormat="1" ht="10.5" outlineLevel="1" x14ac:dyDescent="0.15">
      <c r="B127" s="76"/>
      <c r="C127" s="35" t="s">
        <v>120</v>
      </c>
      <c r="E127" s="25" t="s">
        <v>47</v>
      </c>
      <c r="J127" s="33"/>
      <c r="L127" s="33"/>
      <c r="M127" s="42">
        <v>608.02840000000003</v>
      </c>
      <c r="N127" s="32">
        <f t="shared" si="22"/>
        <v>608.02840000000003</v>
      </c>
      <c r="O127" s="59">
        <f t="shared" si="23"/>
        <v>40129.874400000001</v>
      </c>
      <c r="P127" s="25" t="s">
        <v>12</v>
      </c>
      <c r="R127" s="26"/>
      <c r="S127" s="26"/>
    </row>
    <row r="128" spans="2:19" s="25" customFormat="1" ht="10.5" outlineLevel="1" x14ac:dyDescent="0.15">
      <c r="B128" s="76" t="s">
        <v>54</v>
      </c>
      <c r="C128" s="35" t="s">
        <v>55</v>
      </c>
      <c r="E128" s="25" t="s">
        <v>47</v>
      </c>
      <c r="J128" s="33"/>
      <c r="L128" s="33"/>
      <c r="M128" s="42">
        <v>898.07051200000012</v>
      </c>
      <c r="N128" s="32">
        <f t="shared" si="22"/>
        <v>898.07051200000012</v>
      </c>
      <c r="O128" s="59">
        <f t="shared" si="23"/>
        <v>59272.653792000005</v>
      </c>
      <c r="P128" s="25" t="s">
        <v>12</v>
      </c>
      <c r="R128" s="26"/>
      <c r="S128" s="26"/>
    </row>
    <row r="129" spans="2:19" s="25" customFormat="1" ht="10.5" outlineLevel="1" x14ac:dyDescent="0.15">
      <c r="B129" s="76"/>
      <c r="C129" s="35" t="s">
        <v>56</v>
      </c>
      <c r="E129" s="25" t="s">
        <v>47</v>
      </c>
      <c r="J129" s="33"/>
      <c r="L129" s="33"/>
      <c r="M129" s="42">
        <v>253.20491200000006</v>
      </c>
      <c r="N129" s="32">
        <f t="shared" si="22"/>
        <v>253.20491200000006</v>
      </c>
      <c r="O129" s="59">
        <f t="shared" si="23"/>
        <v>16711.524192000004</v>
      </c>
      <c r="P129" s="25" t="s">
        <v>12</v>
      </c>
      <c r="R129" s="26"/>
      <c r="S129" s="26"/>
    </row>
    <row r="130" spans="2:19" s="25" customFormat="1" ht="10.5" outlineLevel="1" x14ac:dyDescent="0.15">
      <c r="B130" s="76"/>
      <c r="C130" s="35" t="s">
        <v>57</v>
      </c>
      <c r="E130" s="25" t="s">
        <v>47</v>
      </c>
      <c r="J130" s="33"/>
      <c r="L130" s="33"/>
      <c r="M130" s="42">
        <v>500.45607999999999</v>
      </c>
      <c r="N130" s="32">
        <f t="shared" si="22"/>
        <v>500.45607999999999</v>
      </c>
      <c r="O130" s="59">
        <f t="shared" si="23"/>
        <v>33030.101280000003</v>
      </c>
      <c r="P130" s="25" t="s">
        <v>12</v>
      </c>
      <c r="R130" s="26"/>
      <c r="S130" s="26"/>
    </row>
    <row r="131" spans="2:19" s="25" customFormat="1" ht="10.5" outlineLevel="1" x14ac:dyDescent="0.15">
      <c r="B131" s="76"/>
      <c r="C131" s="35" t="s">
        <v>58</v>
      </c>
      <c r="E131" s="25" t="s">
        <v>47</v>
      </c>
      <c r="J131" s="33"/>
      <c r="L131" s="33"/>
      <c r="M131" s="42">
        <v>10.991664</v>
      </c>
      <c r="N131" s="32">
        <f t="shared" si="22"/>
        <v>10.991664</v>
      </c>
      <c r="O131" s="59">
        <f t="shared" si="23"/>
        <v>725.44982400000004</v>
      </c>
      <c r="P131" s="25" t="s">
        <v>12</v>
      </c>
      <c r="R131" s="26"/>
      <c r="S131" s="26"/>
    </row>
    <row r="132" spans="2:19" s="25" customFormat="1" ht="10.5" outlineLevel="1" x14ac:dyDescent="0.15">
      <c r="B132" s="76"/>
      <c r="C132" s="35" t="s">
        <v>59</v>
      </c>
      <c r="E132" s="25" t="s">
        <v>47</v>
      </c>
      <c r="J132" s="33"/>
      <c r="L132" s="33"/>
      <c r="M132" s="42">
        <v>314.84750400000001</v>
      </c>
      <c r="N132" s="32">
        <f t="shared" si="22"/>
        <v>314.84750400000001</v>
      </c>
      <c r="O132" s="59">
        <f t="shared" si="23"/>
        <v>20779.935264</v>
      </c>
      <c r="P132" s="25" t="s">
        <v>12</v>
      </c>
      <c r="R132" s="26"/>
      <c r="S132" s="26"/>
    </row>
    <row r="133" spans="2:19" s="25" customFormat="1" ht="10.5" outlineLevel="1" x14ac:dyDescent="0.15">
      <c r="B133" s="76" t="s">
        <v>60</v>
      </c>
      <c r="C133" s="44" t="s">
        <v>65</v>
      </c>
      <c r="E133" s="25" t="s">
        <v>66</v>
      </c>
      <c r="J133" s="33"/>
      <c r="L133" s="33"/>
      <c r="M133" s="42">
        <v>70.72</v>
      </c>
      <c r="N133" s="32">
        <f t="shared" si="22"/>
        <v>70.72</v>
      </c>
      <c r="O133" s="59">
        <f t="shared" si="23"/>
        <v>4667.5199999999995</v>
      </c>
      <c r="P133" s="25" t="s">
        <v>12</v>
      </c>
      <c r="R133" s="26"/>
      <c r="S133" s="26"/>
    </row>
    <row r="134" spans="2:19" s="25" customFormat="1" ht="10.5" outlineLevel="1" x14ac:dyDescent="0.15">
      <c r="B134" s="76"/>
      <c r="C134" s="25" t="s">
        <v>156</v>
      </c>
      <c r="E134" s="25" t="s">
        <v>62</v>
      </c>
      <c r="J134" s="33"/>
      <c r="L134" s="33"/>
      <c r="M134" s="42">
        <v>1024.6958488</v>
      </c>
      <c r="N134" s="32">
        <f t="shared" ref="N134" si="24">(L134/$D$39)+M134</f>
        <v>1024.6958488</v>
      </c>
      <c r="O134" s="59">
        <f t="shared" ref="O134" si="25">N134*$D$39</f>
        <v>67629.926020800005</v>
      </c>
      <c r="P134" s="25" t="s">
        <v>12</v>
      </c>
      <c r="R134" s="26"/>
      <c r="S134" s="26"/>
    </row>
    <row r="135" spans="2:19" s="25" customFormat="1" ht="10.5" outlineLevel="1" x14ac:dyDescent="0.15">
      <c r="B135" s="76"/>
      <c r="C135" s="44" t="s">
        <v>115</v>
      </c>
      <c r="E135" s="25" t="s">
        <v>66</v>
      </c>
      <c r="J135" s="33"/>
      <c r="L135" s="33"/>
      <c r="M135" s="42">
        <v>2791.9928627199997</v>
      </c>
      <c r="N135" s="32">
        <f t="shared" ref="N135" si="26">(L135/$D$39)+M135</f>
        <v>2791.9928627199997</v>
      </c>
      <c r="O135" s="59">
        <f t="shared" ref="O135" si="27">N135*$D$39</f>
        <v>184271.52893951998</v>
      </c>
      <c r="P135" s="25" t="s">
        <v>12</v>
      </c>
      <c r="R135" s="26"/>
      <c r="S135" s="26"/>
    </row>
    <row r="136" spans="2:19" s="25" customFormat="1" ht="10.5" outlineLevel="1" x14ac:dyDescent="0.15">
      <c r="B136" s="77" t="s">
        <v>25</v>
      </c>
      <c r="C136" s="77"/>
      <c r="J136" s="33"/>
      <c r="L136" s="33"/>
      <c r="M136" s="42"/>
      <c r="N136" s="32"/>
      <c r="O136" s="59"/>
      <c r="R136" s="26"/>
      <c r="S136" s="26"/>
    </row>
    <row r="137" spans="2:19" s="25" customFormat="1" ht="10.5" outlineLevel="1" x14ac:dyDescent="0.15">
      <c r="B137" s="76" t="s">
        <v>70</v>
      </c>
      <c r="C137" s="35" t="s">
        <v>46</v>
      </c>
      <c r="E137" s="25" t="s">
        <v>47</v>
      </c>
      <c r="J137" s="33"/>
      <c r="L137" s="33"/>
      <c r="M137" s="42">
        <v>4.5566240000000002</v>
      </c>
      <c r="N137" s="32">
        <f t="shared" si="22"/>
        <v>4.5566240000000002</v>
      </c>
      <c r="O137" s="59">
        <f t="shared" si="23"/>
        <v>300.73718400000001</v>
      </c>
      <c r="P137" s="25" t="s">
        <v>12</v>
      </c>
      <c r="R137" s="26"/>
      <c r="S137" s="26"/>
    </row>
    <row r="138" spans="2:19" s="25" customFormat="1" ht="10.5" outlineLevel="1" x14ac:dyDescent="0.15">
      <c r="B138" s="76"/>
      <c r="C138" s="35" t="s">
        <v>48</v>
      </c>
      <c r="E138" s="25" t="s">
        <v>47</v>
      </c>
      <c r="J138" s="33"/>
      <c r="L138" s="33"/>
      <c r="M138" s="42">
        <v>31.938400000000001</v>
      </c>
      <c r="N138" s="32">
        <f t="shared" si="22"/>
        <v>31.938400000000001</v>
      </c>
      <c r="O138" s="59">
        <f t="shared" si="23"/>
        <v>2107.9344000000001</v>
      </c>
      <c r="P138" s="25" t="s">
        <v>12</v>
      </c>
      <c r="R138" s="26"/>
      <c r="S138" s="26"/>
    </row>
    <row r="139" spans="2:19" s="25" customFormat="1" ht="10.5" outlineLevel="1" x14ac:dyDescent="0.15">
      <c r="B139" s="76" t="s">
        <v>49</v>
      </c>
      <c r="C139" s="35" t="s">
        <v>88</v>
      </c>
      <c r="E139" s="25" t="s">
        <v>47</v>
      </c>
      <c r="J139" s="33"/>
      <c r="L139" s="33"/>
      <c r="M139" s="42">
        <v>226.81</v>
      </c>
      <c r="N139" s="32">
        <f t="shared" si="22"/>
        <v>226.81</v>
      </c>
      <c r="O139" s="59">
        <f t="shared" si="23"/>
        <v>14969.460000000001</v>
      </c>
      <c r="P139" s="25" t="s">
        <v>12</v>
      </c>
      <c r="R139" s="26"/>
      <c r="S139" s="26"/>
    </row>
    <row r="140" spans="2:19" s="25" customFormat="1" ht="10.5" outlineLevel="1" x14ac:dyDescent="0.15">
      <c r="B140" s="76"/>
      <c r="C140" s="35" t="s">
        <v>152</v>
      </c>
      <c r="E140" s="25" t="s">
        <v>47</v>
      </c>
      <c r="J140" s="33"/>
      <c r="L140" s="33"/>
      <c r="M140" s="42">
        <v>16908.4228</v>
      </c>
      <c r="N140" s="32">
        <f t="shared" si="22"/>
        <v>16908.4228</v>
      </c>
      <c r="O140" s="59">
        <f t="shared" si="23"/>
        <v>1115955.9048000001</v>
      </c>
      <c r="P140" s="25" t="s">
        <v>12</v>
      </c>
      <c r="R140" s="26"/>
      <c r="S140" s="26"/>
    </row>
    <row r="141" spans="2:19" s="25" customFormat="1" ht="10.5" outlineLevel="1" x14ac:dyDescent="0.15">
      <c r="B141" s="76"/>
      <c r="C141" s="35" t="s">
        <v>89</v>
      </c>
      <c r="E141" s="25" t="s">
        <v>47</v>
      </c>
      <c r="J141" s="33"/>
      <c r="L141" s="33"/>
      <c r="M141" s="42">
        <v>278.7876</v>
      </c>
      <c r="N141" s="32">
        <f t="shared" si="22"/>
        <v>278.7876</v>
      </c>
      <c r="O141" s="59">
        <f t="shared" si="23"/>
        <v>18399.981599999999</v>
      </c>
      <c r="P141" s="25" t="s">
        <v>12</v>
      </c>
      <c r="R141" s="26"/>
      <c r="S141" s="26"/>
    </row>
    <row r="142" spans="2:19" s="25" customFormat="1" ht="10.5" outlineLevel="1" x14ac:dyDescent="0.15">
      <c r="B142" s="76"/>
      <c r="C142" s="35" t="s">
        <v>52</v>
      </c>
      <c r="E142" s="25" t="s">
        <v>47</v>
      </c>
      <c r="J142" s="33"/>
      <c r="L142" s="33"/>
      <c r="M142" s="42">
        <v>63.936000000000007</v>
      </c>
      <c r="N142" s="32">
        <f t="shared" si="22"/>
        <v>63.936000000000007</v>
      </c>
      <c r="O142" s="59">
        <f t="shared" si="23"/>
        <v>4219.7760000000007</v>
      </c>
      <c r="P142" s="25" t="s">
        <v>12</v>
      </c>
      <c r="R142" s="26"/>
      <c r="S142" s="26"/>
    </row>
    <row r="143" spans="2:19" s="25" customFormat="1" ht="10.5" outlineLevel="1" x14ac:dyDescent="0.15">
      <c r="B143" s="76"/>
      <c r="C143" s="35" t="s">
        <v>90</v>
      </c>
      <c r="E143" s="25" t="s">
        <v>47</v>
      </c>
      <c r="J143" s="33"/>
      <c r="L143" s="33"/>
      <c r="M143" s="42">
        <v>3919.0399999999968</v>
      </c>
      <c r="N143" s="32">
        <f t="shared" si="22"/>
        <v>3919.0399999999968</v>
      </c>
      <c r="O143" s="59">
        <f t="shared" si="23"/>
        <v>258656.63999999978</v>
      </c>
      <c r="P143" s="25" t="s">
        <v>12</v>
      </c>
      <c r="R143" s="26"/>
      <c r="S143" s="26"/>
    </row>
    <row r="144" spans="2:19" s="25" customFormat="1" ht="10.5" outlineLevel="1" x14ac:dyDescent="0.15">
      <c r="B144" s="76"/>
      <c r="C144" s="35" t="s">
        <v>91</v>
      </c>
      <c r="E144" s="25" t="s">
        <v>47</v>
      </c>
      <c r="J144" s="33"/>
      <c r="L144" s="33"/>
      <c r="M144" s="42">
        <v>12775.241600000001</v>
      </c>
      <c r="N144" s="32">
        <f t="shared" si="22"/>
        <v>12775.241600000001</v>
      </c>
      <c r="O144" s="59">
        <f t="shared" si="23"/>
        <v>843165.94560000009</v>
      </c>
      <c r="P144" s="25" t="s">
        <v>12</v>
      </c>
      <c r="R144" s="26"/>
      <c r="S144" s="26"/>
    </row>
    <row r="145" spans="2:19" s="25" customFormat="1" ht="10.5" outlineLevel="1" x14ac:dyDescent="0.15">
      <c r="B145" s="76"/>
      <c r="C145" s="35" t="s">
        <v>127</v>
      </c>
      <c r="E145" s="25" t="s">
        <v>47</v>
      </c>
      <c r="J145" s="33"/>
      <c r="L145" s="33">
        <v>551130</v>
      </c>
      <c r="M145" s="42">
        <v>0</v>
      </c>
      <c r="N145" s="32">
        <f t="shared" si="22"/>
        <v>8350.454545454546</v>
      </c>
      <c r="O145" s="59">
        <f t="shared" si="23"/>
        <v>551130</v>
      </c>
      <c r="P145" s="25" t="s">
        <v>50</v>
      </c>
      <c r="R145" s="26"/>
      <c r="S145" s="26"/>
    </row>
    <row r="146" spans="2:19" s="25" customFormat="1" ht="10.5" outlineLevel="1" x14ac:dyDescent="0.15">
      <c r="B146" s="76"/>
      <c r="C146" s="34" t="s">
        <v>92</v>
      </c>
      <c r="E146" s="25" t="s">
        <v>47</v>
      </c>
      <c r="J146" s="33"/>
      <c r="L146" s="33"/>
      <c r="M146" s="42">
        <v>957.26281599999993</v>
      </c>
      <c r="N146" s="32">
        <f t="shared" si="22"/>
        <v>957.26281599999993</v>
      </c>
      <c r="O146" s="59">
        <f t="shared" si="23"/>
        <v>63179.345855999993</v>
      </c>
      <c r="P146" s="25" t="s">
        <v>12</v>
      </c>
      <c r="R146" s="26"/>
      <c r="S146" s="26"/>
    </row>
    <row r="147" spans="2:19" s="25" customFormat="1" ht="10.5" outlineLevel="1" x14ac:dyDescent="0.15">
      <c r="B147" s="76"/>
      <c r="C147" s="35" t="s">
        <v>119</v>
      </c>
      <c r="E147" s="25" t="s">
        <v>47</v>
      </c>
      <c r="J147" s="33"/>
      <c r="L147" s="33"/>
      <c r="M147" s="42">
        <v>508.21720000000005</v>
      </c>
      <c r="N147" s="32">
        <f t="shared" si="22"/>
        <v>508.21720000000005</v>
      </c>
      <c r="O147" s="59">
        <f t="shared" si="23"/>
        <v>33542.335200000001</v>
      </c>
      <c r="P147" s="25" t="s">
        <v>12</v>
      </c>
      <c r="R147" s="26"/>
      <c r="S147" s="26"/>
    </row>
    <row r="148" spans="2:19" s="25" customFormat="1" ht="10.5" outlineLevel="1" x14ac:dyDescent="0.15">
      <c r="B148" s="76"/>
      <c r="C148" s="35" t="s">
        <v>53</v>
      </c>
      <c r="E148" s="25" t="s">
        <v>47</v>
      </c>
      <c r="J148" s="33"/>
      <c r="L148" s="33"/>
      <c r="M148" s="42">
        <v>3.3507200000000004</v>
      </c>
      <c r="N148" s="32">
        <f t="shared" si="22"/>
        <v>3.3507200000000004</v>
      </c>
      <c r="O148" s="59">
        <f t="shared" si="23"/>
        <v>221.14752000000001</v>
      </c>
      <c r="P148" s="25" t="s">
        <v>12</v>
      </c>
      <c r="R148" s="26"/>
      <c r="S148" s="26"/>
    </row>
    <row r="149" spans="2:19" s="25" customFormat="1" ht="10.5" outlineLevel="1" x14ac:dyDescent="0.15">
      <c r="B149" s="76"/>
      <c r="C149" s="35" t="s">
        <v>72</v>
      </c>
      <c r="E149" s="25" t="s">
        <v>47</v>
      </c>
      <c r="J149" s="33"/>
      <c r="L149" s="33"/>
      <c r="M149" s="42">
        <v>166.5</v>
      </c>
      <c r="N149" s="32">
        <f t="shared" si="22"/>
        <v>166.5</v>
      </c>
      <c r="O149" s="59">
        <f t="shared" si="23"/>
        <v>10989</v>
      </c>
      <c r="P149" s="25" t="s">
        <v>12</v>
      </c>
      <c r="R149" s="26"/>
      <c r="S149" s="26"/>
    </row>
    <row r="150" spans="2:19" s="25" customFormat="1" ht="10.5" outlineLevel="1" x14ac:dyDescent="0.15">
      <c r="B150" s="76"/>
      <c r="C150" s="35" t="s">
        <v>93</v>
      </c>
      <c r="E150" s="25" t="s">
        <v>47</v>
      </c>
      <c r="J150" s="33"/>
      <c r="L150" s="33"/>
      <c r="M150" s="42">
        <v>355.2</v>
      </c>
      <c r="N150" s="32">
        <f t="shared" si="22"/>
        <v>355.2</v>
      </c>
      <c r="O150" s="59">
        <f t="shared" si="23"/>
        <v>23443.200000000001</v>
      </c>
      <c r="P150" s="25" t="s">
        <v>12</v>
      </c>
      <c r="R150" s="26"/>
      <c r="S150" s="26"/>
    </row>
    <row r="151" spans="2:19" s="25" customFormat="1" ht="10.5" outlineLevel="1" x14ac:dyDescent="0.15">
      <c r="B151" s="76"/>
      <c r="C151" s="35" t="s">
        <v>99</v>
      </c>
      <c r="E151" s="25" t="s">
        <v>47</v>
      </c>
      <c r="J151" s="33"/>
      <c r="L151" s="33"/>
      <c r="M151" s="42">
        <v>32.974400000000003</v>
      </c>
      <c r="N151" s="32">
        <f t="shared" si="22"/>
        <v>32.974400000000003</v>
      </c>
      <c r="O151" s="59">
        <f t="shared" si="23"/>
        <v>2176.3104000000003</v>
      </c>
      <c r="P151" s="25" t="s">
        <v>12</v>
      </c>
      <c r="R151" s="26"/>
      <c r="S151" s="26"/>
    </row>
    <row r="152" spans="2:19" s="25" customFormat="1" ht="10.5" outlineLevel="1" x14ac:dyDescent="0.15">
      <c r="B152" s="76"/>
      <c r="C152" s="34" t="s">
        <v>75</v>
      </c>
      <c r="E152" s="25" t="s">
        <v>47</v>
      </c>
      <c r="J152" s="33"/>
      <c r="L152" s="33"/>
      <c r="M152" s="42">
        <v>50.858128000000008</v>
      </c>
      <c r="N152" s="32">
        <f t="shared" si="22"/>
        <v>50.858128000000008</v>
      </c>
      <c r="O152" s="59">
        <f t="shared" si="23"/>
        <v>3356.6364480000007</v>
      </c>
      <c r="P152" s="25" t="s">
        <v>12</v>
      </c>
      <c r="R152" s="26"/>
      <c r="S152" s="26"/>
    </row>
    <row r="153" spans="2:19" s="25" customFormat="1" ht="10.5" outlineLevel="1" x14ac:dyDescent="0.15">
      <c r="B153" s="76" t="s">
        <v>54</v>
      </c>
      <c r="C153" s="35" t="s">
        <v>55</v>
      </c>
      <c r="E153" s="25" t="s">
        <v>47</v>
      </c>
      <c r="J153" s="33"/>
      <c r="L153" s="33"/>
      <c r="M153" s="42">
        <v>1149.48344</v>
      </c>
      <c r="N153" s="32">
        <f t="shared" si="22"/>
        <v>1149.48344</v>
      </c>
      <c r="O153" s="59">
        <f t="shared" si="23"/>
        <v>75865.907039999991</v>
      </c>
      <c r="P153" s="25" t="s">
        <v>12</v>
      </c>
      <c r="R153" s="26"/>
      <c r="S153" s="26"/>
    </row>
    <row r="154" spans="2:19" s="25" customFormat="1" ht="10.5" outlineLevel="1" x14ac:dyDescent="0.15">
      <c r="B154" s="76"/>
      <c r="C154" s="35" t="s">
        <v>56</v>
      </c>
      <c r="E154" s="25" t="s">
        <v>47</v>
      </c>
      <c r="J154" s="33"/>
      <c r="L154" s="33"/>
      <c r="M154" s="42">
        <v>1657.6929440000001</v>
      </c>
      <c r="N154" s="32">
        <f t="shared" si="22"/>
        <v>1657.6929440000001</v>
      </c>
      <c r="O154" s="59">
        <f t="shared" si="23"/>
        <v>109407.73430400001</v>
      </c>
      <c r="P154" s="25" t="s">
        <v>12</v>
      </c>
      <c r="R154" s="26"/>
      <c r="S154" s="26"/>
    </row>
    <row r="155" spans="2:19" s="25" customFormat="1" ht="10.5" outlineLevel="1" x14ac:dyDescent="0.15">
      <c r="B155" s="76"/>
      <c r="C155" s="35" t="s">
        <v>57</v>
      </c>
      <c r="E155" s="25" t="s">
        <v>47</v>
      </c>
      <c r="J155" s="33"/>
      <c r="L155" s="33"/>
      <c r="M155" s="42">
        <v>948.106944</v>
      </c>
      <c r="N155" s="32">
        <f t="shared" si="22"/>
        <v>948.106944</v>
      </c>
      <c r="O155" s="59">
        <f t="shared" si="23"/>
        <v>62575.058303999998</v>
      </c>
      <c r="P155" s="25" t="s">
        <v>12</v>
      </c>
      <c r="R155" s="26"/>
      <c r="S155" s="26"/>
    </row>
    <row r="156" spans="2:19" s="25" customFormat="1" ht="10.5" outlineLevel="1" x14ac:dyDescent="0.15">
      <c r="B156" s="76"/>
      <c r="C156" s="35" t="s">
        <v>59</v>
      </c>
      <c r="E156" s="25" t="s">
        <v>47</v>
      </c>
      <c r="J156" s="33"/>
      <c r="L156" s="33"/>
      <c r="M156" s="42">
        <v>583.71199999999999</v>
      </c>
      <c r="N156" s="32">
        <f t="shared" si="22"/>
        <v>583.71199999999999</v>
      </c>
      <c r="O156" s="59">
        <f t="shared" si="23"/>
        <v>38524.991999999998</v>
      </c>
      <c r="P156" s="25" t="s">
        <v>12</v>
      </c>
      <c r="R156" s="26"/>
      <c r="S156" s="26"/>
    </row>
    <row r="157" spans="2:19" s="25" customFormat="1" ht="10.5" outlineLevel="1" x14ac:dyDescent="0.15">
      <c r="B157" s="76"/>
      <c r="C157" s="35" t="s">
        <v>58</v>
      </c>
      <c r="E157" s="25" t="s">
        <v>47</v>
      </c>
      <c r="J157" s="33"/>
      <c r="L157" s="33"/>
      <c r="M157" s="42">
        <v>235.71960000000001</v>
      </c>
      <c r="N157" s="32">
        <f t="shared" si="22"/>
        <v>235.71960000000001</v>
      </c>
      <c r="O157" s="59">
        <f t="shared" si="23"/>
        <v>15557.493600000002</v>
      </c>
      <c r="P157" s="25" t="s">
        <v>12</v>
      </c>
      <c r="R157" s="26"/>
      <c r="S157" s="26"/>
    </row>
    <row r="158" spans="2:19" s="25" customFormat="1" ht="10.5" outlineLevel="1" x14ac:dyDescent="0.15">
      <c r="B158" s="67"/>
      <c r="C158" s="25" t="s">
        <v>156</v>
      </c>
      <c r="E158" s="25" t="s">
        <v>62</v>
      </c>
      <c r="J158" s="33"/>
      <c r="L158" s="33"/>
      <c r="M158" s="42">
        <v>1252.9168623</v>
      </c>
      <c r="N158" s="32">
        <f t="shared" ref="N158" si="28">(L158/$D$39)+M158</f>
        <v>1252.9168623</v>
      </c>
      <c r="O158" s="59">
        <f t="shared" ref="O158" si="29">N158*$D$39</f>
        <v>82692.512911800004</v>
      </c>
      <c r="P158" s="25" t="s">
        <v>12</v>
      </c>
      <c r="R158" s="26"/>
      <c r="S158" s="26"/>
    </row>
    <row r="159" spans="2:19" s="25" customFormat="1" ht="10.5" outlineLevel="1" x14ac:dyDescent="0.15">
      <c r="B159" s="55" t="s">
        <v>60</v>
      </c>
      <c r="C159" s="43" t="s">
        <v>115</v>
      </c>
      <c r="E159" s="25" t="s">
        <v>66</v>
      </c>
      <c r="J159" s="33"/>
      <c r="L159" s="33"/>
      <c r="M159" s="42">
        <v>3170.2732880799999</v>
      </c>
      <c r="N159" s="32">
        <f t="shared" ref="N159" si="30">(L159/$D$39)+M159</f>
        <v>3170.2732880799999</v>
      </c>
      <c r="O159" s="59">
        <f t="shared" ref="O159" si="31">N159*$D$39</f>
        <v>209238.03701328</v>
      </c>
      <c r="P159" s="25" t="s">
        <v>12</v>
      </c>
      <c r="R159" s="26"/>
      <c r="S159" s="26"/>
    </row>
    <row r="160" spans="2:19" s="25" customFormat="1" ht="10.5" outlineLevel="1" x14ac:dyDescent="0.15">
      <c r="B160" s="77" t="s">
        <v>26</v>
      </c>
      <c r="C160" s="77"/>
      <c r="J160" s="33"/>
      <c r="L160" s="33"/>
      <c r="M160" s="42"/>
      <c r="N160" s="32"/>
      <c r="O160" s="59"/>
      <c r="R160" s="26"/>
      <c r="S160" s="26"/>
    </row>
    <row r="161" spans="2:19" s="25" customFormat="1" ht="10.5" outlineLevel="1" x14ac:dyDescent="0.15">
      <c r="B161" s="76" t="s">
        <v>94</v>
      </c>
      <c r="C161" s="35" t="s">
        <v>95</v>
      </c>
      <c r="E161" s="25" t="s">
        <v>67</v>
      </c>
      <c r="J161" s="33"/>
      <c r="L161" s="33"/>
      <c r="M161" s="42">
        <v>9718.5434080000014</v>
      </c>
      <c r="N161" s="32">
        <f t="shared" si="22"/>
        <v>9718.5434080000014</v>
      </c>
      <c r="O161" s="59">
        <f t="shared" si="23"/>
        <v>641423.86492800014</v>
      </c>
      <c r="P161" s="25" t="s">
        <v>12</v>
      </c>
      <c r="R161" s="26"/>
      <c r="S161" s="26"/>
    </row>
    <row r="162" spans="2:19" s="25" customFormat="1" ht="10.5" outlineLevel="1" x14ac:dyDescent="0.15">
      <c r="B162" s="76"/>
      <c r="C162" s="35" t="s">
        <v>71</v>
      </c>
      <c r="E162" s="25" t="s">
        <v>67</v>
      </c>
      <c r="J162" s="33"/>
      <c r="L162" s="33"/>
      <c r="M162" s="42">
        <v>1466.4775359999999</v>
      </c>
      <c r="N162" s="32">
        <f t="shared" si="22"/>
        <v>1466.4775359999999</v>
      </c>
      <c r="O162" s="59">
        <f t="shared" si="23"/>
        <v>96787.517375999989</v>
      </c>
      <c r="P162" s="25" t="s">
        <v>12</v>
      </c>
      <c r="R162" s="26"/>
      <c r="S162" s="26"/>
    </row>
    <row r="163" spans="2:19" s="25" customFormat="1" ht="10.5" outlineLevel="1" x14ac:dyDescent="0.15">
      <c r="B163" s="76"/>
      <c r="C163" s="35" t="s">
        <v>96</v>
      </c>
      <c r="E163" s="25" t="s">
        <v>67</v>
      </c>
      <c r="J163" s="33"/>
      <c r="L163" s="33"/>
      <c r="M163" s="42">
        <v>3909.3756059200005</v>
      </c>
      <c r="N163" s="32">
        <f t="shared" si="22"/>
        <v>3909.3756059200005</v>
      </c>
      <c r="O163" s="59">
        <f t="shared" si="23"/>
        <v>258018.78999072002</v>
      </c>
      <c r="P163" s="25" t="s">
        <v>12</v>
      </c>
      <c r="R163" s="26"/>
      <c r="S163" s="26"/>
    </row>
    <row r="164" spans="2:19" s="25" customFormat="1" ht="10.5" outlineLevel="1" x14ac:dyDescent="0.15">
      <c r="B164" s="76"/>
      <c r="C164" s="35" t="s">
        <v>87</v>
      </c>
      <c r="E164" s="25" t="s">
        <v>67</v>
      </c>
      <c r="J164" s="33"/>
      <c r="L164" s="33"/>
      <c r="M164" s="42">
        <v>895.48998400000005</v>
      </c>
      <c r="N164" s="32">
        <f t="shared" si="22"/>
        <v>895.48998400000005</v>
      </c>
      <c r="O164" s="59">
        <f t="shared" si="23"/>
        <v>59102.338944000003</v>
      </c>
      <c r="P164" s="25" t="s">
        <v>12</v>
      </c>
      <c r="R164" s="26"/>
      <c r="S164" s="26"/>
    </row>
    <row r="165" spans="2:19" s="25" customFormat="1" ht="10.5" outlineLevel="1" x14ac:dyDescent="0.15">
      <c r="B165" s="76" t="s">
        <v>70</v>
      </c>
      <c r="C165" s="35" t="s">
        <v>79</v>
      </c>
      <c r="E165" s="25" t="s">
        <v>67</v>
      </c>
      <c r="J165" s="33"/>
      <c r="L165" s="33"/>
      <c r="M165" s="42">
        <v>1489.655583999999</v>
      </c>
      <c r="N165" s="32">
        <f t="shared" si="22"/>
        <v>1489.655583999999</v>
      </c>
      <c r="O165" s="59">
        <f t="shared" si="23"/>
        <v>98317.268543999933</v>
      </c>
      <c r="P165" s="25" t="s">
        <v>12</v>
      </c>
      <c r="R165" s="26"/>
      <c r="S165" s="26"/>
    </row>
    <row r="166" spans="2:19" s="25" customFormat="1" ht="10.5" outlineLevel="1" x14ac:dyDescent="0.15">
      <c r="B166" s="76"/>
      <c r="C166" s="35" t="s">
        <v>48</v>
      </c>
      <c r="E166" s="25" t="s">
        <v>67</v>
      </c>
      <c r="J166" s="33"/>
      <c r="L166" s="33"/>
      <c r="M166" s="42">
        <v>359.80809199999987</v>
      </c>
      <c r="N166" s="32">
        <f t="shared" si="22"/>
        <v>359.80809199999987</v>
      </c>
      <c r="O166" s="59">
        <f t="shared" si="23"/>
        <v>23747.334071999991</v>
      </c>
      <c r="P166" s="25" t="s">
        <v>12</v>
      </c>
      <c r="R166" s="26"/>
      <c r="S166" s="26"/>
    </row>
    <row r="167" spans="2:19" s="25" customFormat="1" ht="10.5" outlineLevel="1" x14ac:dyDescent="0.15">
      <c r="B167" s="76"/>
      <c r="C167" s="35" t="s">
        <v>97</v>
      </c>
      <c r="E167" s="25" t="s">
        <v>67</v>
      </c>
      <c r="J167" s="33"/>
      <c r="L167" s="33"/>
      <c r="M167" s="42">
        <v>1781.7282879999998</v>
      </c>
      <c r="N167" s="32">
        <f t="shared" si="22"/>
        <v>1781.7282879999998</v>
      </c>
      <c r="O167" s="59">
        <f t="shared" si="23"/>
        <v>117594.06700799998</v>
      </c>
      <c r="P167" s="25" t="s">
        <v>12</v>
      </c>
      <c r="R167" s="26"/>
      <c r="S167" s="26"/>
    </row>
    <row r="168" spans="2:19" s="25" customFormat="1" ht="10.5" outlineLevel="1" x14ac:dyDescent="0.15">
      <c r="B168" s="76"/>
      <c r="C168" s="35" t="s">
        <v>46</v>
      </c>
      <c r="E168" s="25" t="s">
        <v>67</v>
      </c>
      <c r="J168" s="33"/>
      <c r="L168" s="33"/>
      <c r="M168" s="42">
        <v>787.92592400000024</v>
      </c>
      <c r="N168" s="32">
        <f t="shared" si="22"/>
        <v>787.92592400000024</v>
      </c>
      <c r="O168" s="59">
        <f t="shared" si="23"/>
        <v>52003.110984000014</v>
      </c>
      <c r="P168" s="25" t="s">
        <v>12</v>
      </c>
      <c r="R168" s="26"/>
      <c r="S168" s="26"/>
    </row>
    <row r="169" spans="2:19" s="25" customFormat="1" ht="10.5" outlineLevel="1" x14ac:dyDescent="0.15">
      <c r="B169" s="76"/>
      <c r="C169" s="34" t="s">
        <v>98</v>
      </c>
      <c r="E169" s="25" t="s">
        <v>67</v>
      </c>
      <c r="J169" s="33"/>
      <c r="L169" s="33"/>
      <c r="M169" s="42">
        <v>157.70761600000003</v>
      </c>
      <c r="N169" s="32">
        <f t="shared" si="22"/>
        <v>157.70761600000003</v>
      </c>
      <c r="O169" s="59">
        <f t="shared" si="23"/>
        <v>10408.702656000001</v>
      </c>
      <c r="P169" s="25" t="s">
        <v>12</v>
      </c>
      <c r="R169" s="26"/>
      <c r="S169" s="26"/>
    </row>
    <row r="170" spans="2:19" s="25" customFormat="1" ht="10.5" outlineLevel="1" x14ac:dyDescent="0.15">
      <c r="B170" s="76"/>
      <c r="C170" s="35" t="s">
        <v>99</v>
      </c>
      <c r="E170" s="25" t="s">
        <v>67</v>
      </c>
      <c r="J170" s="33"/>
      <c r="L170" s="33"/>
      <c r="M170" s="42">
        <v>1320.4154840000008</v>
      </c>
      <c r="N170" s="32">
        <f t="shared" si="22"/>
        <v>1320.4154840000008</v>
      </c>
      <c r="O170" s="59">
        <f t="shared" si="23"/>
        <v>87147.421944000045</v>
      </c>
      <c r="P170" s="25" t="s">
        <v>12</v>
      </c>
      <c r="R170" s="26"/>
      <c r="S170" s="26"/>
    </row>
    <row r="171" spans="2:19" s="25" customFormat="1" ht="10.5" outlineLevel="1" x14ac:dyDescent="0.15">
      <c r="B171" s="76" t="s">
        <v>49</v>
      </c>
      <c r="C171" s="35" t="s">
        <v>53</v>
      </c>
      <c r="E171" s="25" t="s">
        <v>67</v>
      </c>
      <c r="J171" s="33"/>
      <c r="L171" s="33"/>
      <c r="M171" s="42">
        <v>367.907892</v>
      </c>
      <c r="N171" s="32">
        <f t="shared" si="22"/>
        <v>367.907892</v>
      </c>
      <c r="O171" s="59">
        <f t="shared" si="23"/>
        <v>24281.920871999999</v>
      </c>
      <c r="P171" s="25" t="s">
        <v>12</v>
      </c>
      <c r="R171" s="26"/>
      <c r="S171" s="26"/>
    </row>
    <row r="172" spans="2:19" s="25" customFormat="1" ht="10.5" outlineLevel="1" x14ac:dyDescent="0.15">
      <c r="B172" s="76"/>
      <c r="C172" s="45" t="s">
        <v>100</v>
      </c>
      <c r="E172" s="25" t="s">
        <v>67</v>
      </c>
      <c r="J172" s="33"/>
      <c r="L172" s="33"/>
      <c r="M172" s="42">
        <v>124.91200000000001</v>
      </c>
      <c r="N172" s="32">
        <f t="shared" si="22"/>
        <v>124.91200000000001</v>
      </c>
      <c r="O172" s="59">
        <f t="shared" si="23"/>
        <v>8244.1920000000009</v>
      </c>
      <c r="P172" s="25" t="s">
        <v>12</v>
      </c>
      <c r="R172" s="26"/>
      <c r="S172" s="26"/>
    </row>
    <row r="173" spans="2:19" s="25" customFormat="1" ht="10.5" outlineLevel="1" x14ac:dyDescent="0.15">
      <c r="B173" s="76"/>
      <c r="C173" s="46" t="s">
        <v>101</v>
      </c>
      <c r="E173" s="25" t="s">
        <v>47</v>
      </c>
      <c r="J173" s="33"/>
      <c r="L173" s="33"/>
      <c r="M173" s="42">
        <v>117</v>
      </c>
      <c r="N173" s="32">
        <f t="shared" si="22"/>
        <v>117</v>
      </c>
      <c r="O173" s="59">
        <f t="shared" si="23"/>
        <v>7722</v>
      </c>
      <c r="P173" s="25" t="s">
        <v>12</v>
      </c>
      <c r="R173" s="26"/>
      <c r="S173" s="26"/>
    </row>
    <row r="174" spans="2:19" s="25" customFormat="1" ht="10.5" outlineLevel="1" x14ac:dyDescent="0.15">
      <c r="B174" s="76"/>
      <c r="C174" s="46" t="s">
        <v>102</v>
      </c>
      <c r="E174" s="25" t="s">
        <v>67</v>
      </c>
      <c r="J174" s="33"/>
      <c r="L174" s="33"/>
      <c r="M174" s="42">
        <v>516.51472000000001</v>
      </c>
      <c r="N174" s="32">
        <f t="shared" si="22"/>
        <v>516.51472000000001</v>
      </c>
      <c r="O174" s="59">
        <f t="shared" si="23"/>
        <v>34089.971519999999</v>
      </c>
      <c r="P174" s="25" t="s">
        <v>12</v>
      </c>
      <c r="R174" s="26"/>
      <c r="S174" s="26"/>
    </row>
    <row r="175" spans="2:19" s="25" customFormat="1" ht="10.5" outlineLevel="1" x14ac:dyDescent="0.15">
      <c r="B175" s="76"/>
      <c r="C175" s="35" t="s">
        <v>51</v>
      </c>
      <c r="E175" s="25" t="s">
        <v>67</v>
      </c>
      <c r="J175" s="33"/>
      <c r="L175" s="33"/>
      <c r="M175" s="42">
        <v>11379.199700000001</v>
      </c>
      <c r="N175" s="32">
        <f t="shared" si="22"/>
        <v>11379.199700000001</v>
      </c>
      <c r="O175" s="59">
        <f t="shared" si="23"/>
        <v>751027.18020000006</v>
      </c>
      <c r="P175" s="25" t="s">
        <v>12</v>
      </c>
      <c r="R175" s="26"/>
      <c r="S175" s="26"/>
    </row>
    <row r="176" spans="2:19" s="25" customFormat="1" ht="10.5" outlineLevel="1" x14ac:dyDescent="0.15">
      <c r="B176" s="76"/>
      <c r="C176" s="35" t="s">
        <v>52</v>
      </c>
      <c r="E176" s="25" t="s">
        <v>67</v>
      </c>
      <c r="J176" s="33"/>
      <c r="L176" s="33"/>
      <c r="M176" s="42">
        <v>5137.1274199999998</v>
      </c>
      <c r="N176" s="32">
        <f t="shared" si="22"/>
        <v>5137.1274199999998</v>
      </c>
      <c r="O176" s="59">
        <f t="shared" si="23"/>
        <v>339050.40972</v>
      </c>
      <c r="P176" s="25" t="s">
        <v>12</v>
      </c>
      <c r="R176" s="26"/>
      <c r="S176" s="26"/>
    </row>
    <row r="177" spans="2:19" s="25" customFormat="1" ht="10.5" outlineLevel="1" x14ac:dyDescent="0.15">
      <c r="B177" s="76" t="s">
        <v>103</v>
      </c>
      <c r="C177" s="35" t="s">
        <v>104</v>
      </c>
      <c r="E177" s="25" t="s">
        <v>67</v>
      </c>
      <c r="J177" s="33"/>
      <c r="L177" s="33"/>
      <c r="M177" s="42">
        <v>127181.96941759996</v>
      </c>
      <c r="N177" s="32">
        <f t="shared" si="22"/>
        <v>127181.96941759996</v>
      </c>
      <c r="O177" s="59">
        <f t="shared" si="23"/>
        <v>8394009.9815615974</v>
      </c>
      <c r="P177" s="25" t="s">
        <v>12</v>
      </c>
      <c r="R177" s="26"/>
      <c r="S177" s="26"/>
    </row>
    <row r="178" spans="2:19" s="25" customFormat="1" ht="10.5" outlineLevel="1" x14ac:dyDescent="0.15">
      <c r="B178" s="76"/>
      <c r="C178" s="35" t="s">
        <v>105</v>
      </c>
      <c r="E178" s="25" t="s">
        <v>67</v>
      </c>
      <c r="J178" s="33"/>
      <c r="L178" s="33"/>
      <c r="M178" s="42">
        <v>19111.485199999977</v>
      </c>
      <c r="N178" s="32">
        <f t="shared" si="22"/>
        <v>19111.485199999977</v>
      </c>
      <c r="O178" s="59">
        <f t="shared" si="23"/>
        <v>1261358.0231999985</v>
      </c>
      <c r="P178" s="25" t="s">
        <v>12</v>
      </c>
      <c r="R178" s="26"/>
      <c r="S178" s="26"/>
    </row>
    <row r="179" spans="2:19" s="25" customFormat="1" ht="10.5" outlineLevel="1" x14ac:dyDescent="0.15">
      <c r="B179" s="76"/>
      <c r="C179" s="35" t="s">
        <v>106</v>
      </c>
      <c r="E179" s="25" t="s">
        <v>67</v>
      </c>
      <c r="J179" s="33"/>
      <c r="L179" s="33"/>
      <c r="M179" s="42">
        <v>1657.6790400000002</v>
      </c>
      <c r="N179" s="32">
        <f t="shared" si="22"/>
        <v>1657.6790400000002</v>
      </c>
      <c r="O179" s="59">
        <f t="shared" si="23"/>
        <v>109406.81664000002</v>
      </c>
      <c r="P179" s="25" t="s">
        <v>12</v>
      </c>
      <c r="R179" s="26"/>
      <c r="S179" s="26"/>
    </row>
    <row r="180" spans="2:19" s="25" customFormat="1" ht="10.5" outlineLevel="1" x14ac:dyDescent="0.15">
      <c r="B180" s="76"/>
      <c r="C180" s="34" t="s">
        <v>107</v>
      </c>
      <c r="E180" s="25" t="s">
        <v>67</v>
      </c>
      <c r="J180" s="33"/>
      <c r="L180" s="33"/>
      <c r="M180" s="42">
        <v>406.11436800000007</v>
      </c>
      <c r="N180" s="32">
        <f t="shared" si="22"/>
        <v>406.11436800000007</v>
      </c>
      <c r="O180" s="59">
        <f t="shared" si="23"/>
        <v>26803.548288000005</v>
      </c>
      <c r="P180" s="25" t="s">
        <v>12</v>
      </c>
      <c r="R180" s="26"/>
      <c r="S180" s="26"/>
    </row>
    <row r="181" spans="2:19" s="25" customFormat="1" ht="10.5" outlineLevel="1" x14ac:dyDescent="0.15">
      <c r="B181" s="76"/>
      <c r="C181" s="34" t="s">
        <v>108</v>
      </c>
      <c r="E181" s="25" t="s">
        <v>67</v>
      </c>
      <c r="J181" s="33"/>
      <c r="L181" s="33"/>
      <c r="M181" s="42">
        <v>90.872000000000014</v>
      </c>
      <c r="N181" s="32">
        <f t="shared" si="22"/>
        <v>90.872000000000014</v>
      </c>
      <c r="O181" s="59">
        <f t="shared" si="23"/>
        <v>5997.5520000000006</v>
      </c>
      <c r="P181" s="25" t="s">
        <v>12</v>
      </c>
      <c r="R181" s="26"/>
      <c r="S181" s="26"/>
    </row>
    <row r="182" spans="2:19" s="25" customFormat="1" ht="10.5" outlineLevel="1" x14ac:dyDescent="0.15">
      <c r="B182" s="76"/>
      <c r="C182" s="35" t="s">
        <v>109</v>
      </c>
      <c r="E182" s="25" t="s">
        <v>67</v>
      </c>
      <c r="J182" s="33"/>
      <c r="L182" s="33"/>
      <c r="M182" s="42">
        <v>963.41279999999938</v>
      </c>
      <c r="N182" s="32">
        <f t="shared" si="22"/>
        <v>963.41279999999938</v>
      </c>
      <c r="O182" s="59">
        <f t="shared" si="23"/>
        <v>63585.244799999957</v>
      </c>
      <c r="P182" s="25" t="s">
        <v>12</v>
      </c>
      <c r="R182" s="26"/>
      <c r="S182" s="26"/>
    </row>
    <row r="183" spans="2:19" s="25" customFormat="1" ht="10.5" outlineLevel="1" x14ac:dyDescent="0.15">
      <c r="B183" s="76"/>
      <c r="C183" s="35" t="s">
        <v>110</v>
      </c>
      <c r="E183" s="25" t="s">
        <v>67</v>
      </c>
      <c r="J183" s="33"/>
      <c r="L183" s="33"/>
      <c r="M183" s="42">
        <v>2260.9404886399998</v>
      </c>
      <c r="N183" s="32">
        <f t="shared" si="22"/>
        <v>2260.9404886399998</v>
      </c>
      <c r="O183" s="59">
        <f t="shared" si="23"/>
        <v>149222.07225023999</v>
      </c>
      <c r="P183" s="25" t="s">
        <v>12</v>
      </c>
      <c r="R183" s="26"/>
      <c r="S183" s="26"/>
    </row>
    <row r="184" spans="2:19" s="25" customFormat="1" ht="10.5" outlineLevel="1" x14ac:dyDescent="0.15">
      <c r="B184" s="76" t="s">
        <v>78</v>
      </c>
      <c r="C184" s="35" t="s">
        <v>55</v>
      </c>
      <c r="E184" s="25" t="s">
        <v>67</v>
      </c>
      <c r="J184" s="33"/>
      <c r="L184" s="33"/>
      <c r="M184" s="42">
        <v>3154.787276</v>
      </c>
      <c r="N184" s="32">
        <f t="shared" ref="N184:N195" si="32">(L184/$D$39)+M184</f>
        <v>3154.787276</v>
      </c>
      <c r="O184" s="59">
        <f t="shared" ref="O184:O195" si="33">N184*$D$39</f>
        <v>208215.96021600001</v>
      </c>
      <c r="P184" s="25" t="s">
        <v>12</v>
      </c>
      <c r="R184" s="26"/>
      <c r="S184" s="26"/>
    </row>
    <row r="185" spans="2:19" s="25" customFormat="1" ht="10.5" outlineLevel="1" x14ac:dyDescent="0.15">
      <c r="B185" s="76"/>
      <c r="C185" s="35" t="s">
        <v>111</v>
      </c>
      <c r="E185" s="25" t="s">
        <v>67</v>
      </c>
      <c r="J185" s="33"/>
      <c r="L185" s="33"/>
      <c r="M185" s="42">
        <v>1144.1938200000002</v>
      </c>
      <c r="N185" s="32">
        <f t="shared" si="32"/>
        <v>1144.1938200000002</v>
      </c>
      <c r="O185" s="59">
        <f t="shared" si="33"/>
        <v>75516.792120000013</v>
      </c>
      <c r="P185" s="25" t="s">
        <v>12</v>
      </c>
      <c r="R185" s="26"/>
      <c r="S185" s="26"/>
    </row>
    <row r="186" spans="2:19" s="25" customFormat="1" ht="10.5" outlineLevel="1" x14ac:dyDescent="0.15">
      <c r="B186" s="76"/>
      <c r="C186" s="35" t="s">
        <v>56</v>
      </c>
      <c r="E186" s="25" t="s">
        <v>67</v>
      </c>
      <c r="J186" s="33"/>
      <c r="L186" s="33"/>
      <c r="M186" s="42">
        <v>1239.1913827199999</v>
      </c>
      <c r="N186" s="32">
        <f t="shared" si="32"/>
        <v>1239.1913827199999</v>
      </c>
      <c r="O186" s="59">
        <f t="shared" si="33"/>
        <v>81786.631259519985</v>
      </c>
      <c r="P186" s="25" t="s">
        <v>12</v>
      </c>
      <c r="R186" s="26"/>
      <c r="S186" s="26"/>
    </row>
    <row r="187" spans="2:19" s="25" customFormat="1" ht="10.5" outlineLevel="1" x14ac:dyDescent="0.15">
      <c r="B187" s="76"/>
      <c r="C187" s="35" t="s">
        <v>57</v>
      </c>
      <c r="E187" s="25" t="s">
        <v>67</v>
      </c>
      <c r="J187" s="33"/>
      <c r="L187" s="33"/>
      <c r="M187" s="42">
        <v>2409.2545439999999</v>
      </c>
      <c r="N187" s="32">
        <f t="shared" si="32"/>
        <v>2409.2545439999999</v>
      </c>
      <c r="O187" s="59">
        <f t="shared" si="33"/>
        <v>159010.79990399998</v>
      </c>
      <c r="P187" s="25" t="s">
        <v>12</v>
      </c>
      <c r="R187" s="26"/>
      <c r="S187" s="26"/>
    </row>
    <row r="188" spans="2:19" s="25" customFormat="1" ht="10.5" outlineLevel="1" x14ac:dyDescent="0.15">
      <c r="B188" s="76"/>
      <c r="C188" s="35" t="s">
        <v>58</v>
      </c>
      <c r="E188" s="25" t="s">
        <v>67</v>
      </c>
      <c r="J188" s="33"/>
      <c r="L188" s="33"/>
      <c r="M188" s="42">
        <v>283.69064800000001</v>
      </c>
      <c r="N188" s="32">
        <f t="shared" si="32"/>
        <v>283.69064800000001</v>
      </c>
      <c r="O188" s="59">
        <f t="shared" si="33"/>
        <v>18723.582768</v>
      </c>
      <c r="P188" s="25" t="s">
        <v>12</v>
      </c>
      <c r="R188" s="26"/>
      <c r="S188" s="26"/>
    </row>
    <row r="189" spans="2:19" s="25" customFormat="1" ht="10.5" outlineLevel="1" x14ac:dyDescent="0.15">
      <c r="B189" s="76"/>
      <c r="C189" s="35" t="s">
        <v>59</v>
      </c>
      <c r="E189" s="25" t="s">
        <v>67</v>
      </c>
      <c r="J189" s="33"/>
      <c r="L189" s="33"/>
      <c r="M189" s="42">
        <v>1521.3837272000005</v>
      </c>
      <c r="N189" s="32">
        <f t="shared" si="32"/>
        <v>1521.3837272000005</v>
      </c>
      <c r="O189" s="59">
        <f t="shared" si="33"/>
        <v>100411.32599520004</v>
      </c>
      <c r="P189" s="25" t="s">
        <v>12</v>
      </c>
      <c r="R189" s="26"/>
      <c r="S189" s="26"/>
    </row>
    <row r="190" spans="2:19" s="25" customFormat="1" ht="10.5" outlineLevel="1" x14ac:dyDescent="0.15">
      <c r="B190" s="76"/>
      <c r="C190" s="35" t="s">
        <v>112</v>
      </c>
      <c r="E190" s="25" t="s">
        <v>67</v>
      </c>
      <c r="J190" s="33"/>
      <c r="L190" s="33"/>
      <c r="M190" s="42">
        <v>63.688800000000001</v>
      </c>
      <c r="N190" s="32">
        <f t="shared" si="32"/>
        <v>63.688800000000001</v>
      </c>
      <c r="O190" s="59">
        <f t="shared" si="33"/>
        <v>4203.4607999999998</v>
      </c>
      <c r="P190" s="25" t="s">
        <v>12</v>
      </c>
      <c r="R190" s="26"/>
      <c r="S190" s="26"/>
    </row>
    <row r="191" spans="2:19" s="25" customFormat="1" ht="10.5" outlineLevel="1" x14ac:dyDescent="0.15">
      <c r="B191" s="76"/>
      <c r="C191" s="34" t="s">
        <v>113</v>
      </c>
      <c r="E191" s="25" t="s">
        <v>67</v>
      </c>
      <c r="J191" s="33"/>
      <c r="L191" s="33"/>
      <c r="M191" s="42">
        <v>5.8635999999999999</v>
      </c>
      <c r="N191" s="32">
        <f t="shared" si="32"/>
        <v>5.8635999999999999</v>
      </c>
      <c r="O191" s="59">
        <f t="shared" si="33"/>
        <v>386.99759999999998</v>
      </c>
      <c r="P191" s="25" t="s">
        <v>12</v>
      </c>
      <c r="R191" s="26"/>
      <c r="S191" s="26"/>
    </row>
    <row r="192" spans="2:19" s="25" customFormat="1" ht="10.5" outlineLevel="1" x14ac:dyDescent="0.15">
      <c r="B192" s="76" t="s">
        <v>60</v>
      </c>
      <c r="C192" s="47" t="s">
        <v>114</v>
      </c>
      <c r="E192" s="25" t="s">
        <v>67</v>
      </c>
      <c r="J192" s="33"/>
      <c r="L192" s="33"/>
      <c r="M192" s="42">
        <v>90.558832000000024</v>
      </c>
      <c r="N192" s="32">
        <f t="shared" si="32"/>
        <v>90.558832000000024</v>
      </c>
      <c r="O192" s="59">
        <f t="shared" si="33"/>
        <v>5976.8829120000019</v>
      </c>
      <c r="P192" s="25" t="s">
        <v>12</v>
      </c>
      <c r="R192" s="26"/>
      <c r="S192" s="26"/>
    </row>
    <row r="193" spans="2:19" s="25" customFormat="1" ht="10.5" outlineLevel="1" x14ac:dyDescent="0.15">
      <c r="B193" s="76"/>
      <c r="C193" s="34" t="s">
        <v>115</v>
      </c>
      <c r="E193" s="25" t="s">
        <v>67</v>
      </c>
      <c r="J193" s="33"/>
      <c r="L193" s="33"/>
      <c r="M193" s="42">
        <v>18.986624000000003</v>
      </c>
      <c r="N193" s="32">
        <f t="shared" si="32"/>
        <v>18.986624000000003</v>
      </c>
      <c r="O193" s="59">
        <f t="shared" si="33"/>
        <v>1253.1171840000002</v>
      </c>
      <c r="P193" s="25" t="s">
        <v>12</v>
      </c>
      <c r="R193" s="26"/>
      <c r="S193" s="26"/>
    </row>
    <row r="194" spans="2:19" s="25" customFormat="1" ht="10.5" outlineLevel="1" x14ac:dyDescent="0.15">
      <c r="B194" s="76"/>
      <c r="C194" s="34" t="s">
        <v>116</v>
      </c>
      <c r="E194" s="25" t="s">
        <v>67</v>
      </c>
      <c r="J194" s="33"/>
      <c r="L194" s="33"/>
      <c r="M194" s="42">
        <v>25.10577584</v>
      </c>
      <c r="N194" s="32">
        <f t="shared" si="32"/>
        <v>25.10577584</v>
      </c>
      <c r="O194" s="59">
        <f t="shared" si="33"/>
        <v>1656.9812054399999</v>
      </c>
      <c r="P194" s="25" t="s">
        <v>12</v>
      </c>
      <c r="R194" s="26"/>
      <c r="S194" s="26"/>
    </row>
    <row r="195" spans="2:19" s="25" customFormat="1" ht="10.5" outlineLevel="1" x14ac:dyDescent="0.15">
      <c r="B195" s="76"/>
      <c r="C195" s="48" t="s">
        <v>65</v>
      </c>
      <c r="E195" s="25" t="s">
        <v>66</v>
      </c>
      <c r="J195" s="33"/>
      <c r="L195" s="33"/>
      <c r="M195" s="42">
        <v>5982.0066859999897</v>
      </c>
      <c r="N195" s="32">
        <f t="shared" si="32"/>
        <v>5982.0066859999897</v>
      </c>
      <c r="O195" s="59">
        <f t="shared" si="33"/>
        <v>394812.4412759993</v>
      </c>
      <c r="P195" s="25" t="s">
        <v>12</v>
      </c>
      <c r="R195" s="26"/>
      <c r="S195" s="26"/>
    </row>
    <row r="196" spans="2:19" s="25" customFormat="1" ht="10.5" outlineLevel="1" x14ac:dyDescent="0.15">
      <c r="B196" s="76"/>
      <c r="C196" s="25" t="s">
        <v>156</v>
      </c>
      <c r="E196" s="25" t="s">
        <v>62</v>
      </c>
      <c r="J196" s="33"/>
      <c r="L196" s="33"/>
      <c r="M196" s="42">
        <v>8901.6444190629991</v>
      </c>
      <c r="N196" s="32">
        <f t="shared" ref="N196" si="34">(L196/$D$39)+M196</f>
        <v>8901.6444190629991</v>
      </c>
      <c r="O196" s="59">
        <f t="shared" ref="O196" si="35">N196*$D$39</f>
        <v>587508.53165815794</v>
      </c>
      <c r="P196" s="25" t="s">
        <v>12</v>
      </c>
      <c r="R196" s="26"/>
      <c r="S196" s="26"/>
    </row>
    <row r="197" spans="2:19" s="25" customFormat="1" ht="10.5" outlineLevel="1" x14ac:dyDescent="0.15">
      <c r="B197" s="76"/>
      <c r="C197" s="48" t="s">
        <v>115</v>
      </c>
      <c r="E197" s="25" t="s">
        <v>66</v>
      </c>
      <c r="J197" s="33"/>
      <c r="L197" s="33"/>
      <c r="M197" s="42">
        <v>23317.459088644795</v>
      </c>
      <c r="N197" s="32">
        <f t="shared" ref="N197" si="36">(L197/$D$39)+M197</f>
        <v>23317.459088644795</v>
      </c>
      <c r="O197" s="59">
        <f t="shared" ref="O197" si="37">N197*$D$39</f>
        <v>1538952.2998505565</v>
      </c>
      <c r="P197" s="25" t="s">
        <v>12</v>
      </c>
      <c r="R197" s="26"/>
      <c r="S197" s="26"/>
    </row>
    <row r="199" spans="2:19" ht="10.5" x14ac:dyDescent="0.15">
      <c r="B199" s="26" t="s">
        <v>138</v>
      </c>
      <c r="L199" s="52">
        <v>57176108.280000001</v>
      </c>
      <c r="M199" s="53">
        <v>439027.33840846777</v>
      </c>
      <c r="N199" s="53">
        <f t="shared" ref="N199:O199" si="38">SUM(N46:N197)</f>
        <v>1305332.009317559</v>
      </c>
      <c r="O199" s="60">
        <f t="shared" si="38"/>
        <v>86151912.614958882</v>
      </c>
    </row>
    <row r="201" spans="2:19" x14ac:dyDescent="0.25">
      <c r="L201" s="52"/>
    </row>
    <row r="202" spans="2:19" x14ac:dyDescent="0.25">
      <c r="L202" s="52"/>
    </row>
    <row r="203" spans="2:19" x14ac:dyDescent="0.25">
      <c r="L203" s="52"/>
    </row>
    <row r="204" spans="2:19" x14ac:dyDescent="0.25">
      <c r="L204" s="52"/>
    </row>
  </sheetData>
  <mergeCells count="35">
    <mergeCell ref="B48:B51"/>
    <mergeCell ref="B60:C60"/>
    <mergeCell ref="C5:G5"/>
    <mergeCell ref="C13:H13"/>
    <mergeCell ref="C24:H24"/>
    <mergeCell ref="B45:C45"/>
    <mergeCell ref="B46:B47"/>
    <mergeCell ref="B133:B135"/>
    <mergeCell ref="B107:B108"/>
    <mergeCell ref="B109:B127"/>
    <mergeCell ref="B85:B97"/>
    <mergeCell ref="B62:B66"/>
    <mergeCell ref="B83:C83"/>
    <mergeCell ref="B106:C106"/>
    <mergeCell ref="B70:C70"/>
    <mergeCell ref="B71:B77"/>
    <mergeCell ref="B98:B102"/>
    <mergeCell ref="B103:B105"/>
    <mergeCell ref="B81:B82"/>
    <mergeCell ref="B192:B197"/>
    <mergeCell ref="B184:B191"/>
    <mergeCell ref="B52:B56"/>
    <mergeCell ref="B153:B157"/>
    <mergeCell ref="B160:C160"/>
    <mergeCell ref="B161:B164"/>
    <mergeCell ref="B165:B170"/>
    <mergeCell ref="B171:B176"/>
    <mergeCell ref="B177:B183"/>
    <mergeCell ref="B128:B132"/>
    <mergeCell ref="B136:C136"/>
    <mergeCell ref="B137:B138"/>
    <mergeCell ref="B139:B152"/>
    <mergeCell ref="B57:B59"/>
    <mergeCell ref="B67:B69"/>
    <mergeCell ref="B78:B8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 </vt:lpstr>
      <vt:lpstr>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2017-11-20T23:42:12Z</dcterms:created>
  <dcterms:modified xsi:type="dcterms:W3CDTF">2017-11-20T23:42:20Z</dcterms:modified>
</cp:coreProperties>
</file>