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bookViews>
    <workbookView xWindow="0" yWindow="0" windowWidth="15060" windowHeight="5820"/>
  </bookViews>
  <sheets>
    <sheet name="Introduction" sheetId="1" r:id="rId1"/>
    <sheet name="Feb Costing Model" sheetId="2" r:id="rId2"/>
    <sheet name="Aug Costing Model" sheetId="8"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LLL4">'[1]Costs ratios'!$AD$2:$AD$68</definedName>
    <definedName name="ACCOUNT" localSheetId="2">'[2]Costs ratios'!$AD$2:$AD$68</definedName>
    <definedName name="ACCOUNT" localSheetId="1">'[2]Costs ratios'!$AD$2:$AD$68</definedName>
    <definedName name="ACCOUNT">'[3]Costs ratios'!$AD$2:$AD$71</definedName>
    <definedName name="Air_DLT">'[4]Price List'!$D$29</definedName>
    <definedName name="Air_SAE">'[4]Price List'!$D$33</definedName>
    <definedName name="Air_TTS">'[4]Price List'!$D$30</definedName>
    <definedName name="Barazaperzone">[4]Assumptions!$E$22</definedName>
    <definedName name="BoxFile">'[4]Price List'!$D$18</definedName>
    <definedName name="ChartofAccounts">[5]ProjectClasses!$A$38:$A$101</definedName>
    <definedName name="chatofAccountsNew">'[6]ChartofAccounts New'!$G$6:$G$121</definedName>
    <definedName name="d" localSheetId="2">#REF!</definedName>
    <definedName name="d" localSheetId="1">#REF!</definedName>
    <definedName name="d" localSheetId="0">#REF!</definedName>
    <definedName name="d">#REF!</definedName>
    <definedName name="DD_oversight_transp">'[4]Price List'!$D$41</definedName>
    <definedName name="Dist_Vars_byName">'[4]District Level Variables'!$B$1:$BD$97</definedName>
    <definedName name="District_Vars">'[4]District Level Variables'!$A$1:$BD$105</definedName>
    <definedName name="DistrictHall">'[4]Price List'!$D$20</definedName>
    <definedName name="DistrictLT">[4]Assumptions!$E$3</definedName>
    <definedName name="DistTrainDays">[4]Assumptions!$E$8</definedName>
    <definedName name="Div_dist_transport">'[4]Price List'!$D$40</definedName>
    <definedName name="DivisionLT">[4]Assumptions!$E$4</definedName>
    <definedName name="DivTTSTrainers">[4]Assumptions!$E$7</definedName>
    <definedName name="DLMGuide">'[4]Price List'!$D$3</definedName>
    <definedName name="DOL">'[7]YEAR 1 FINANCIAL INPUTS'!$AK$1</definedName>
    <definedName name="DrugDistGuide">'[4]Price List'!$D$6</definedName>
    <definedName name="DSForm">'[4]Price List'!$D$7</definedName>
    <definedName name="e" localSheetId="2">#REF!</definedName>
    <definedName name="e">#REF!</definedName>
    <definedName name="Envel_school">[4]Assumptions!$E$18</definedName>
    <definedName name="Envel_zone">[4]Assumptions!$E$19</definedName>
    <definedName name="EnvelopeA4">'[4]Price List'!$D$17</definedName>
    <definedName name="er">'[8]Project Classes'!$G$1:$G$64</definedName>
    <definedName name="ERProjectClasses">'[9]Project Classes'!$A$2:$A$22</definedName>
    <definedName name="ExchRateGokDollars">'[10]Price List'!$D$62</definedName>
    <definedName name="extrapillshipment">'[4]Price List'!$D$49</definedName>
    <definedName name="fee_coordination">'[4]Price List'!$D$35</definedName>
    <definedName name="fee_DD_oversight">'[4]Price List'!$D$37</definedName>
    <definedName name="fee_secretarial">'[4]Price List'!$D$36</definedName>
    <definedName name="fee_training">'[4]Price List'!$D$34</definedName>
    <definedName name="FlipChart">'[4]Price List'!$D$11</definedName>
    <definedName name="FormAperzone">[4]Assumptions!$E$14</definedName>
    <definedName name="FormDperdist">[4]Assumptions!$E$15</definedName>
    <definedName name="FormDSperdist">[4]Assumptions!$E$17</definedName>
    <definedName name="FormEperschool">[4]Assumptions!$E$11</definedName>
    <definedName name="FormNperschool">[4]Assumptions!$E$12</definedName>
    <definedName name="forms_AEO_DEO">'[4]Price List'!$D$53</definedName>
    <definedName name="forms_sch_AEO">'[4]Price List'!$D$52</definedName>
    <definedName name="FormSperschool">[4]Assumptions!$E$13</definedName>
    <definedName name="FormZperdist">[4]Assumptions!$E$16</definedName>
    <definedName name="g" localSheetId="2">#REF!</definedName>
    <definedName name="g">#REF!</definedName>
    <definedName name="GokPerDiem">'[4]GoK Per Diem'!$B$1:$G$22</definedName>
    <definedName name="GroupLunch">'[4]Price List'!$D$26</definedName>
    <definedName name="INDIA">'[3]Costs ratios'!$W$2:$W$47</definedName>
    <definedName name="inflation">'[11]Budget assumptions'!$D$5</definedName>
    <definedName name="JobGroups">[4]JobGroups!$A$1:$C$10</definedName>
    <definedName name="KKKK">[12]ProjectClasses!$A$2:$A$28</definedName>
    <definedName name="LCDprojector">'[4]Price List'!$D$23</definedName>
    <definedName name="LL" localSheetId="2">'[13]DATA '!#REF!</definedName>
    <definedName name="LL">'[13]DATA '!#REF!</definedName>
    <definedName name="lo">[14]ProjectClasses!$A$2:$A$55</definedName>
    <definedName name="LocalHall">'[4]Price List'!$D$21</definedName>
    <definedName name="lok">'[15]Project Classes'!$G$1:$G$64</definedName>
    <definedName name="lokesha" localSheetId="2">'[16]DATA '!$H$3:$H$129</definedName>
    <definedName name="lokesha" localSheetId="1">'[16]DATA '!$H$3:$H$129</definedName>
    <definedName name="lokesha">'[13]DATA '!$H$3:$H$129</definedName>
    <definedName name="LOKESHKP">'[17]DATA '!$B$3:$B$48</definedName>
    <definedName name="LOKI">[18]DATA!$AK$3:$AK$6</definedName>
    <definedName name="Loudspkr">'[4]Price List'!$D$57</definedName>
    <definedName name="man">[19]ProjectClasses!$A$2:$A$53</definedName>
    <definedName name="MANJU" localSheetId="2">'[13]DATA '!#REF!</definedName>
    <definedName name="MANJU">'[13]DATA '!#REF!</definedName>
    <definedName name="MANU">[20]Sheet1!$A$2:$A$78</definedName>
    <definedName name="Mtperteam">[4]Assumptions!$E$2</definedName>
    <definedName name="Mttrans_in_dist">'[4]Price List'!$D$44</definedName>
    <definedName name="MTtrans_nbo_dist">'[4]Price List'!$D$43</definedName>
    <definedName name="MTTravelDays">[4]Assumptions!$E$9</definedName>
    <definedName name="NANANINA">'[21]Costs ratios'!$IL$15:$IL$114</definedName>
    <definedName name="PAPU">'[13]DATA '!$B$3:$B$64</definedName>
    <definedName name="PensPaperSet">'[4]Price List'!$D$9</definedName>
    <definedName name="PRBanner">'[4]Price List'!$D$14</definedName>
    <definedName name="PRBaraza">'[4]Price List'!$D$58</definedName>
    <definedName name="Prof1_4" localSheetId="2">#REF!</definedName>
    <definedName name="Prof1_4" localSheetId="1">#REF!</definedName>
    <definedName name="Prof1_4" localSheetId="0">#REF!</definedName>
    <definedName name="Prof1_4">#REF!</definedName>
    <definedName name="Prof5_14" localSheetId="2">#REF!</definedName>
    <definedName name="Prof5_14" localSheetId="1">#REF!</definedName>
    <definedName name="Prof5_14" localSheetId="0">#REF!</definedName>
    <definedName name="Prof5_14">#REF!</definedName>
    <definedName name="ProfCovRate">'[4]Price List'!$D$64</definedName>
    <definedName name="ProfDeWorm" localSheetId="2">#REF!</definedName>
    <definedName name="ProfDeWorm" localSheetId="1">#REF!</definedName>
    <definedName name="ProfDeWorm" localSheetId="0">#REF!</definedName>
    <definedName name="ProfDeWorm">#REF!</definedName>
    <definedName name="ProfDistrict" localSheetId="2">#REF!</definedName>
    <definedName name="ProfDistrict" localSheetId="1">#REF!</definedName>
    <definedName name="ProfDistrict" localSheetId="0">#REF!</definedName>
    <definedName name="ProfDistrict">#REF!</definedName>
    <definedName name="ProfDiv" localSheetId="2">#REF!</definedName>
    <definedName name="ProfDiv" localSheetId="1">#REF!</definedName>
    <definedName name="ProfDiv" localSheetId="0">#REF!</definedName>
    <definedName name="ProfDiv">#REF!</definedName>
    <definedName name="ProfEMIS" localSheetId="2">#REF!</definedName>
    <definedName name="ProfEMIS" localSheetId="1">#REF!</definedName>
    <definedName name="ProfEMIS" localSheetId="0">#REF!</definedName>
    <definedName name="ProfEMIS">#REF!</definedName>
    <definedName name="ProfTTSessions" localSheetId="2">#REF!</definedName>
    <definedName name="ProfTTSessions" localSheetId="1">#REF!</definedName>
    <definedName name="ProfTTSessions" localSheetId="0">#REF!</definedName>
    <definedName name="ProfTTSessions">#REF!</definedName>
    <definedName name="ProfZones" localSheetId="2">#REF!</definedName>
    <definedName name="ProfZones" localSheetId="1">#REF!</definedName>
    <definedName name="ProfZones" localSheetId="0">#REF!</definedName>
    <definedName name="ProfZones">#REF!</definedName>
    <definedName name="Projectclass">[6]ProjectClasses!$A$2:$A$53</definedName>
    <definedName name="ProjectClasses">[5]ProjectClasses!$A$2:$A$28</definedName>
    <definedName name="PRPoster">'[4]Price List'!$D$13</definedName>
    <definedName name="RAJ">[22]ProjectClasses!$A$38:$A$101</definedName>
    <definedName name="raje">[23]ProjectClasses!$A$2:$A$55</definedName>
    <definedName name="RAJESH">'[21]Costs ratios'!$IL$15:$IL$91</definedName>
    <definedName name="RAMESH">'[24]Project Classes'!$G$1:$G$64</definedName>
    <definedName name="Receipts">'[9]Project Classes'!$C$2:$C$3</definedName>
    <definedName name="Schoolgrowthrate">[4]Assumptions!$E$27</definedName>
    <definedName name="sks">'[25]Project Classes'!$G$1:$G$64</definedName>
    <definedName name="Snack">'[4]Price List'!$D$24</definedName>
    <definedName name="SSForm">'[4]Price List'!$D$8</definedName>
    <definedName name="Tea">'[4]Price List'!$D$25</definedName>
    <definedName name="TeacherHandout">'[4]Price List'!$D$5</definedName>
    <definedName name="Teacherlunchtransp">'[4]Price List'!$D$42</definedName>
    <definedName name="Teacherperschool">[4]Assumptions!$E$5</definedName>
    <definedName name="TimeAllocation">'[9]Project Classes'!$E$2:$E$4</definedName>
    <definedName name="ToT_Ayan_income" localSheetId="2">#REF!</definedName>
    <definedName name="ToT_Ayan_income" localSheetId="1">#REF!</definedName>
    <definedName name="ToT_Ayan_income" localSheetId="0">#REF!</definedName>
    <definedName name="ToT_Ayan_income">#REF!</definedName>
    <definedName name="ToT_Deepak_income" localSheetId="2">#REF!</definedName>
    <definedName name="ToT_Deepak_income" localSheetId="1">#REF!</definedName>
    <definedName name="ToT_Deepak_income" localSheetId="0">#REF!</definedName>
    <definedName name="ToT_Deepak_income">#REF!</definedName>
    <definedName name="TrainingForms">[4]Assumptions!$E$21</definedName>
    <definedName name="TrainingPoster">'[4]Price List'!$D$10</definedName>
    <definedName name="TTKit">'[4]Price List'!$D$4</definedName>
    <definedName name="v2DelhiY2" localSheetId="2">#REF!</definedName>
    <definedName name="v2DelhiY2" localSheetId="1">#REF!</definedName>
    <definedName name="v2DelhiY2" localSheetId="0">#REF!</definedName>
    <definedName name="v2DelhiY2">#REF!</definedName>
    <definedName name="z" localSheetId="2">#REF!</definedName>
    <definedName name="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1" i="8" l="1"/>
  <c r="O161" i="8" s="1"/>
  <c r="N108" i="8"/>
  <c r="O108" i="8" s="1"/>
  <c r="N88" i="8"/>
  <c r="O88" i="8" s="1"/>
  <c r="N70" i="8"/>
  <c r="O70" i="8" s="1"/>
  <c r="N52" i="8"/>
  <c r="O52" i="8" s="1"/>
  <c r="N178" i="2"/>
  <c r="O178" i="2" s="1"/>
  <c r="N143" i="2"/>
  <c r="O143" i="2" s="1"/>
  <c r="N126" i="2"/>
  <c r="O126" i="2" s="1"/>
  <c r="N102" i="2"/>
  <c r="O102" i="2" s="1"/>
  <c r="N80" i="2"/>
  <c r="O80" i="2" s="1"/>
  <c r="N66" i="2"/>
  <c r="O66" i="2" s="1"/>
  <c r="N55" i="2"/>
  <c r="O55" i="2" s="1"/>
  <c r="N107" i="8" l="1"/>
  <c r="O107" i="8" s="1"/>
  <c r="N138" i="8" l="1"/>
  <c r="O138" i="8" s="1"/>
  <c r="D31" i="8" l="1"/>
  <c r="D26" i="8"/>
  <c r="D25" i="8"/>
  <c r="D20" i="8"/>
  <c r="D15" i="8"/>
  <c r="D14" i="8"/>
  <c r="D31" i="2"/>
  <c r="D26" i="2"/>
  <c r="D20" i="2"/>
  <c r="D15" i="2"/>
  <c r="N162" i="8"/>
  <c r="O162" i="8" s="1"/>
  <c r="N109" i="8"/>
  <c r="O109" i="8" s="1"/>
  <c r="N89" i="8"/>
  <c r="O89" i="8" s="1"/>
  <c r="N71" i="8"/>
  <c r="O71" i="8" s="1"/>
  <c r="N53" i="8"/>
  <c r="O53" i="8" s="1"/>
  <c r="N179" i="2"/>
  <c r="O179" i="2" s="1"/>
  <c r="N144" i="2"/>
  <c r="O144" i="2" s="1"/>
  <c r="N127" i="2"/>
  <c r="O127" i="2" s="1"/>
  <c r="N103" i="2"/>
  <c r="O103" i="2" s="1"/>
  <c r="N81" i="2"/>
  <c r="O81" i="2" s="1"/>
  <c r="N67" i="2"/>
  <c r="O67" i="2" s="1"/>
  <c r="N56" i="2"/>
  <c r="O56" i="2" s="1"/>
  <c r="N160" i="8"/>
  <c r="O160" i="8" s="1"/>
  <c r="N51" i="8"/>
  <c r="O51" i="8" s="1"/>
  <c r="N101" i="2"/>
  <c r="O101" i="2" s="1"/>
  <c r="N54" i="2"/>
  <c r="O54" i="2" s="1"/>
  <c r="N177" i="2"/>
  <c r="O177" i="2" s="1"/>
  <c r="K74" i="2"/>
  <c r="K66" i="8"/>
  <c r="N116" i="8" l="1"/>
  <c r="N79" i="8"/>
  <c r="O79" i="8" s="1"/>
  <c r="N98" i="8"/>
  <c r="O98" i="8" s="1"/>
  <c r="N114" i="8"/>
  <c r="O114" i="8" s="1"/>
  <c r="N80" i="8"/>
  <c r="O80" i="8" s="1"/>
  <c r="N60" i="8"/>
  <c r="O60" i="8" s="1"/>
  <c r="N92" i="8"/>
  <c r="O92" i="8" s="1"/>
  <c r="N57" i="8"/>
  <c r="O57" i="8" s="1"/>
  <c r="N85" i="8"/>
  <c r="O85" i="8" s="1"/>
  <c r="N104" i="8"/>
  <c r="O104" i="8" s="1"/>
  <c r="N120" i="8"/>
  <c r="O120" i="8" s="1"/>
  <c r="N69" i="8"/>
  <c r="O69" i="8" s="1"/>
  <c r="N82" i="8"/>
  <c r="O82" i="8" s="1"/>
  <c r="N56" i="8"/>
  <c r="O56" i="8" s="1"/>
  <c r="N87" i="8"/>
  <c r="O87" i="8" s="1"/>
  <c r="N97" i="8"/>
  <c r="O97" i="8" s="1"/>
  <c r="N113" i="8"/>
  <c r="O113" i="8" s="1"/>
  <c r="N102" i="8"/>
  <c r="O102" i="8" s="1"/>
  <c r="N61" i="8"/>
  <c r="O61" i="8" s="1"/>
  <c r="N95" i="8"/>
  <c r="O95" i="8" s="1"/>
  <c r="N115" i="8"/>
  <c r="O115" i="8" s="1"/>
  <c r="N101" i="8"/>
  <c r="O101" i="8" s="1"/>
  <c r="N73" i="8"/>
  <c r="N91" i="8"/>
  <c r="N111" i="8"/>
  <c r="N67" i="8"/>
  <c r="O67" i="8" s="1"/>
  <c r="N63" i="8"/>
  <c r="N103" i="8"/>
  <c r="O103" i="8" s="1"/>
  <c r="N58" i="8"/>
  <c r="O58" i="8" s="1"/>
  <c r="N78" i="8"/>
  <c r="O78" i="8" s="1"/>
  <c r="N96" i="8"/>
  <c r="O96" i="8" s="1"/>
  <c r="N112" i="8"/>
  <c r="O112" i="8" s="1"/>
  <c r="N123" i="8"/>
  <c r="O123" i="8" s="1"/>
  <c r="N76" i="8"/>
  <c r="O76" i="8" s="1"/>
  <c r="N94" i="8"/>
  <c r="N125" i="8"/>
  <c r="O125" i="8" s="1"/>
  <c r="N118" i="8"/>
  <c r="O118" i="8" s="1"/>
  <c r="N86" i="8"/>
  <c r="O86" i="8" s="1"/>
  <c r="N106" i="8"/>
  <c r="O106" i="8" s="1"/>
  <c r="N122" i="8"/>
  <c r="O122" i="8" s="1"/>
  <c r="N68" i="8"/>
  <c r="O68" i="8" s="1"/>
  <c r="N65" i="8"/>
  <c r="O65" i="8" s="1"/>
  <c r="N100" i="8"/>
  <c r="O100" i="8" s="1"/>
  <c r="N83" i="8"/>
  <c r="O83" i="8" s="1"/>
  <c r="N99" i="8"/>
  <c r="O99" i="8" s="1"/>
  <c r="N119" i="8"/>
  <c r="O119" i="8" s="1"/>
  <c r="N77" i="8"/>
  <c r="O77" i="8" s="1"/>
  <c r="N117" i="8"/>
  <c r="O117" i="8" s="1"/>
  <c r="N75" i="8"/>
  <c r="O75" i="8" s="1"/>
  <c r="N124" i="8"/>
  <c r="O124" i="8" s="1"/>
  <c r="N59" i="8"/>
  <c r="O59" i="8" s="1"/>
  <c r="N84" i="8"/>
  <c r="O84" i="8" s="1"/>
  <c r="N105" i="8"/>
  <c r="O105" i="8" s="1"/>
  <c r="N121" i="8"/>
  <c r="O121" i="8" s="1"/>
  <c r="N64" i="8"/>
  <c r="O64" i="8" s="1"/>
  <c r="N74" i="8"/>
  <c r="N93" i="8"/>
  <c r="O93" i="8" s="1"/>
  <c r="N81" i="8"/>
  <c r="O81" i="8" s="1"/>
  <c r="N50" i="8"/>
  <c r="O50" i="8" s="1"/>
  <c r="N159" i="8"/>
  <c r="O159" i="8" s="1"/>
  <c r="N148" i="8"/>
  <c r="O148" i="8" s="1"/>
  <c r="N135" i="8"/>
  <c r="O135" i="8" s="1"/>
  <c r="N129" i="8"/>
  <c r="O129" i="8" s="1"/>
  <c r="N153" i="8"/>
  <c r="O153" i="8" s="1"/>
  <c r="N150" i="8"/>
  <c r="O150" i="8" s="1"/>
  <c r="N149" i="8"/>
  <c r="O149" i="8" s="1"/>
  <c r="N147" i="8"/>
  <c r="O147" i="8" s="1"/>
  <c r="N152" i="8"/>
  <c r="O152" i="8" s="1"/>
  <c r="N48" i="8"/>
  <c r="O48" i="8" s="1"/>
  <c r="N158" i="8"/>
  <c r="O158" i="8" s="1"/>
  <c r="N132" i="8"/>
  <c r="O132" i="8" s="1"/>
  <c r="N151" i="8"/>
  <c r="O151" i="8" s="1"/>
  <c r="N144" i="8"/>
  <c r="O144" i="8" s="1"/>
  <c r="N49" i="8"/>
  <c r="O49" i="8" s="1"/>
  <c r="N145" i="8"/>
  <c r="O145" i="8" s="1"/>
  <c r="N156" i="8"/>
  <c r="O156" i="8" s="1"/>
  <c r="N133" i="8"/>
  <c r="O133" i="8" s="1"/>
  <c r="N136" i="8"/>
  <c r="O136" i="8" s="1"/>
  <c r="N43" i="8"/>
  <c r="N139" i="8"/>
  <c r="O139" i="8" s="1"/>
  <c r="N130" i="8"/>
  <c r="O130" i="8" s="1"/>
  <c r="N46" i="8"/>
  <c r="O46" i="8" s="1"/>
  <c r="N154" i="8"/>
  <c r="O154" i="8" s="1"/>
  <c r="N128" i="8"/>
  <c r="O128" i="8" s="1"/>
  <c r="N47" i="8"/>
  <c r="O47" i="8" s="1"/>
  <c r="N143" i="8"/>
  <c r="O143" i="8" s="1"/>
  <c r="N140" i="8"/>
  <c r="O140" i="8" s="1"/>
  <c r="N131" i="8"/>
  <c r="O131" i="8" s="1"/>
  <c r="N142" i="8"/>
  <c r="O142" i="8" s="1"/>
  <c r="N134" i="8"/>
  <c r="O134" i="8" s="1"/>
  <c r="N137" i="8"/>
  <c r="O137" i="8" s="1"/>
  <c r="N127" i="8"/>
  <c r="N157" i="8"/>
  <c r="O157" i="8" s="1"/>
  <c r="N44" i="8"/>
  <c r="O44" i="8" s="1"/>
  <c r="N155" i="8"/>
  <c r="O155" i="8" s="1"/>
  <c r="N146" i="8"/>
  <c r="O146" i="8" s="1"/>
  <c r="N45" i="8"/>
  <c r="O45" i="8" s="1"/>
  <c r="N141" i="8"/>
  <c r="O141" i="8" s="1"/>
  <c r="N59" i="2"/>
  <c r="O59" i="2" s="1"/>
  <c r="N85" i="2"/>
  <c r="N105" i="2"/>
  <c r="N118" i="2"/>
  <c r="O118" i="2" s="1"/>
  <c r="N134" i="2"/>
  <c r="O134" i="2" s="1"/>
  <c r="N155" i="2"/>
  <c r="O155" i="2" s="1"/>
  <c r="N63" i="2"/>
  <c r="O63" i="2" s="1"/>
  <c r="N70" i="2"/>
  <c r="N92" i="2"/>
  <c r="O92" i="2" s="1"/>
  <c r="N111" i="2"/>
  <c r="O111" i="2" s="1"/>
  <c r="N141" i="2"/>
  <c r="O141" i="2" s="1"/>
  <c r="N149" i="2"/>
  <c r="O149" i="2" s="1"/>
  <c r="N166" i="2"/>
  <c r="O166" i="2" s="1"/>
  <c r="N48" i="2"/>
  <c r="O48" i="2" s="1"/>
  <c r="N71" i="2"/>
  <c r="O71" i="2" s="1"/>
  <c r="N89" i="2"/>
  <c r="O89" i="2" s="1"/>
  <c r="N123" i="2"/>
  <c r="O123" i="2" s="1"/>
  <c r="N139" i="2"/>
  <c r="O139" i="2" s="1"/>
  <c r="N160" i="2"/>
  <c r="O160" i="2" s="1"/>
  <c r="N158" i="2"/>
  <c r="O158" i="2" s="1"/>
  <c r="N49" i="2"/>
  <c r="O49" i="2" s="1"/>
  <c r="N72" i="2"/>
  <c r="O72" i="2" s="1"/>
  <c r="N94" i="2"/>
  <c r="O94" i="2" s="1"/>
  <c r="N116" i="2"/>
  <c r="O116" i="2" s="1"/>
  <c r="N136" i="2"/>
  <c r="O136" i="2" s="1"/>
  <c r="N172" i="2"/>
  <c r="O172" i="2" s="1"/>
  <c r="N148" i="2"/>
  <c r="O148" i="2" s="1"/>
  <c r="N61" i="2"/>
  <c r="O61" i="2" s="1"/>
  <c r="N87" i="2"/>
  <c r="O87" i="2" s="1"/>
  <c r="N109" i="2"/>
  <c r="O109" i="2" s="1"/>
  <c r="N129" i="2"/>
  <c r="N161" i="2"/>
  <c r="O161" i="2" s="1"/>
  <c r="N159" i="2"/>
  <c r="O159" i="2" s="1"/>
  <c r="N43" i="2"/>
  <c r="N64" i="2"/>
  <c r="O64" i="2" s="1"/>
  <c r="N99" i="2"/>
  <c r="O99" i="2" s="1"/>
  <c r="N121" i="2"/>
  <c r="O121" i="2" s="1"/>
  <c r="N114" i="2"/>
  <c r="O114" i="2" s="1"/>
  <c r="N130" i="2"/>
  <c r="O130" i="2" s="1"/>
  <c r="N171" i="2"/>
  <c r="O171" i="2" s="1"/>
  <c r="N151" i="2"/>
  <c r="O151" i="2" s="1"/>
  <c r="N62" i="2"/>
  <c r="O62" i="2" s="1"/>
  <c r="N83" i="2"/>
  <c r="N88" i="2"/>
  <c r="O88" i="2" s="1"/>
  <c r="N107" i="2"/>
  <c r="N142" i="2"/>
  <c r="O142" i="2" s="1"/>
  <c r="N169" i="2"/>
  <c r="O169" i="2" s="1"/>
  <c r="N162" i="2"/>
  <c r="O162" i="2" s="1"/>
  <c r="N44" i="2"/>
  <c r="O44" i="2" s="1"/>
  <c r="N78" i="2"/>
  <c r="O78" i="2" s="1"/>
  <c r="N100" i="2"/>
  <c r="O100" i="2" s="1"/>
  <c r="N119" i="2"/>
  <c r="O119" i="2" s="1"/>
  <c r="N135" i="2"/>
  <c r="O135" i="2" s="1"/>
  <c r="N157" i="2"/>
  <c r="O157" i="2" s="1"/>
  <c r="N174" i="2"/>
  <c r="O174" i="2" s="1"/>
  <c r="N46" i="2"/>
  <c r="O46" i="2" s="1"/>
  <c r="N77" i="2"/>
  <c r="O77" i="2" s="1"/>
  <c r="N90" i="2"/>
  <c r="O90" i="2" s="1"/>
  <c r="N112" i="2"/>
  <c r="O112" i="2" s="1"/>
  <c r="N132" i="2"/>
  <c r="N168" i="2"/>
  <c r="O168" i="2" s="1"/>
  <c r="N173" i="2"/>
  <c r="O173" i="2" s="1"/>
  <c r="N47" i="2"/>
  <c r="O47" i="2" s="1"/>
  <c r="N73" i="2"/>
  <c r="O73" i="2" s="1"/>
  <c r="N93" i="2"/>
  <c r="O93" i="2" s="1"/>
  <c r="N125" i="2"/>
  <c r="O125" i="2" s="1"/>
  <c r="N133" i="2"/>
  <c r="O133" i="2" s="1"/>
  <c r="N150" i="2"/>
  <c r="O150" i="2" s="1"/>
  <c r="N156" i="2"/>
  <c r="O156" i="2" s="1"/>
  <c r="N51" i="2"/>
  <c r="O51" i="2" s="1"/>
  <c r="N60" i="2"/>
  <c r="O60" i="2" s="1"/>
  <c r="N95" i="2"/>
  <c r="O95" i="2" s="1"/>
  <c r="N117" i="2"/>
  <c r="O117" i="2" s="1"/>
  <c r="N110" i="2"/>
  <c r="O110" i="2" s="1"/>
  <c r="N146" i="2"/>
  <c r="N167" i="2"/>
  <c r="O167" i="2" s="1"/>
  <c r="N147" i="2"/>
  <c r="O147" i="2" s="1"/>
  <c r="N65" i="2"/>
  <c r="O65" i="2" s="1"/>
  <c r="N97" i="2"/>
  <c r="O97" i="2" s="1"/>
  <c r="N84" i="2"/>
  <c r="O84" i="2" s="1"/>
  <c r="N122" i="2"/>
  <c r="O122" i="2" s="1"/>
  <c r="N138" i="2"/>
  <c r="O138" i="2" s="1"/>
  <c r="N154" i="2"/>
  <c r="O154" i="2" s="1"/>
  <c r="N124" i="2"/>
  <c r="O124" i="2" s="1"/>
  <c r="N45" i="2"/>
  <c r="N79" i="2"/>
  <c r="O79" i="2" s="1"/>
  <c r="N96" i="2"/>
  <c r="O96" i="2" s="1"/>
  <c r="N115" i="2"/>
  <c r="O115" i="2" s="1"/>
  <c r="N131" i="2"/>
  <c r="O131" i="2" s="1"/>
  <c r="N153" i="2"/>
  <c r="O153" i="2" s="1"/>
  <c r="N170" i="2"/>
  <c r="O170" i="2" s="1"/>
  <c r="N52" i="2"/>
  <c r="O52" i="2" s="1"/>
  <c r="N75" i="2"/>
  <c r="O75" i="2" s="1"/>
  <c r="N86" i="2"/>
  <c r="O86" i="2" s="1"/>
  <c r="N108" i="2"/>
  <c r="O108" i="2" s="1"/>
  <c r="N137" i="2"/>
  <c r="O137" i="2" s="1"/>
  <c r="N164" i="2"/>
  <c r="O164" i="2" s="1"/>
  <c r="N165" i="2"/>
  <c r="O165" i="2" s="1"/>
  <c r="N53" i="2"/>
  <c r="O53" i="2" s="1"/>
  <c r="N76" i="2"/>
  <c r="O76" i="2" s="1"/>
  <c r="N98" i="2"/>
  <c r="O98" i="2" s="1"/>
  <c r="N120" i="2"/>
  <c r="O120" i="2" s="1"/>
  <c r="N140" i="2"/>
  <c r="O140" i="2" s="1"/>
  <c r="N175" i="2"/>
  <c r="O175" i="2" s="1"/>
  <c r="N152" i="2"/>
  <c r="O152" i="2" s="1"/>
  <c r="N50" i="2"/>
  <c r="O50" i="2" s="1"/>
  <c r="N69" i="2"/>
  <c r="N91" i="2"/>
  <c r="O91" i="2" s="1"/>
  <c r="N113" i="2"/>
  <c r="O113" i="2" s="1"/>
  <c r="N106" i="2"/>
  <c r="O106" i="2" s="1"/>
  <c r="N176" i="2"/>
  <c r="O176" i="2" s="1"/>
  <c r="N163" i="2"/>
  <c r="O163" i="2" s="1"/>
  <c r="N66" i="8"/>
  <c r="D16" i="8" s="1"/>
  <c r="N74" i="2"/>
  <c r="O74" i="8" l="1"/>
  <c r="D28" i="8" s="1"/>
  <c r="D17" i="8"/>
  <c r="E18" i="8"/>
  <c r="O94" i="8"/>
  <c r="E29" i="8" s="1"/>
  <c r="O63" i="8"/>
  <c r="E27" i="8" s="1"/>
  <c r="E16" i="8"/>
  <c r="D18" i="8"/>
  <c r="O91" i="8"/>
  <c r="D29" i="8" s="1"/>
  <c r="O111" i="8"/>
  <c r="E30" i="8" s="1"/>
  <c r="E19" i="8"/>
  <c r="E17" i="8"/>
  <c r="O73" i="8"/>
  <c r="E28" i="8" s="1"/>
  <c r="O116" i="8"/>
  <c r="D30" i="8" s="1"/>
  <c r="F30" i="8" s="1"/>
  <c r="D19" i="8"/>
  <c r="F19" i="8" s="1"/>
  <c r="O43" i="8"/>
  <c r="E25" i="8" s="1"/>
  <c r="F25" i="8" s="1"/>
  <c r="E14" i="8"/>
  <c r="F14" i="8" s="1"/>
  <c r="E20" i="8"/>
  <c r="F20" i="8" s="1"/>
  <c r="O127" i="8"/>
  <c r="E31" i="8" s="1"/>
  <c r="F31" i="8" s="1"/>
  <c r="E20" i="2"/>
  <c r="F20" i="2" s="1"/>
  <c r="O146" i="2"/>
  <c r="E31" i="2" s="1"/>
  <c r="F31" i="2" s="1"/>
  <c r="O69" i="2"/>
  <c r="E27" i="2" s="1"/>
  <c r="E16" i="2"/>
  <c r="E17" i="2"/>
  <c r="O83" i="2"/>
  <c r="E28" i="2" s="1"/>
  <c r="D16" i="2"/>
  <c r="O70" i="2"/>
  <c r="O85" i="2"/>
  <c r="D28" i="2" s="1"/>
  <c r="D17" i="2"/>
  <c r="F17" i="2" s="1"/>
  <c r="D14" i="2"/>
  <c r="O45" i="2"/>
  <c r="D25" i="2" s="1"/>
  <c r="O132" i="2"/>
  <c r="D30" i="2" s="1"/>
  <c r="D19" i="2"/>
  <c r="O107" i="2"/>
  <c r="D29" i="2" s="1"/>
  <c r="D18" i="2"/>
  <c r="O43" i="2"/>
  <c r="E25" i="2" s="1"/>
  <c r="E14" i="2"/>
  <c r="E19" i="2"/>
  <c r="O129" i="2"/>
  <c r="E30" i="2" s="1"/>
  <c r="O105" i="2"/>
  <c r="E29" i="2" s="1"/>
  <c r="E18" i="2"/>
  <c r="O66" i="8"/>
  <c r="O74" i="2"/>
  <c r="N58" i="2"/>
  <c r="N55" i="8"/>
  <c r="F18" i="8" l="1"/>
  <c r="F29" i="8"/>
  <c r="D27" i="8"/>
  <c r="D32" i="8" s="1"/>
  <c r="F8" i="8" s="1"/>
  <c r="G8" i="8" s="1"/>
  <c r="D27" i="2"/>
  <c r="D32" i="2" s="1"/>
  <c r="F8" i="2" s="1"/>
  <c r="G8" i="2" s="1"/>
  <c r="F28" i="2"/>
  <c r="F19" i="2"/>
  <c r="D21" i="8"/>
  <c r="D8" i="8" s="1"/>
  <c r="E8" i="8" s="1"/>
  <c r="F17" i="8"/>
  <c r="F28" i="8"/>
  <c r="F18" i="2"/>
  <c r="F25" i="2"/>
  <c r="F29" i="2"/>
  <c r="F14" i="2"/>
  <c r="D21" i="2"/>
  <c r="D8" i="2" s="1"/>
  <c r="E8" i="2" s="1"/>
  <c r="F30" i="2"/>
  <c r="F16" i="8"/>
  <c r="F16" i="2"/>
  <c r="O55" i="8"/>
  <c r="N164" i="8"/>
  <c r="E15" i="8"/>
  <c r="O58" i="2"/>
  <c r="E15" i="2"/>
  <c r="N181" i="2"/>
  <c r="F27" i="8" l="1"/>
  <c r="F27" i="2"/>
  <c r="F15" i="2"/>
  <c r="E21" i="2"/>
  <c r="D7" i="2" s="1"/>
  <c r="E26" i="8"/>
  <c r="O164" i="8"/>
  <c r="E26" i="2"/>
  <c r="O181" i="2"/>
  <c r="E21" i="8"/>
  <c r="D7" i="8" s="1"/>
  <c r="F15" i="8"/>
  <c r="E32" i="2" l="1"/>
  <c r="F7" i="2" s="1"/>
  <c r="F26" i="2"/>
  <c r="F21" i="8"/>
  <c r="G15" i="8" s="1"/>
  <c r="E7" i="8"/>
  <c r="E9" i="8" s="1"/>
  <c r="D9" i="8"/>
  <c r="E32" i="8"/>
  <c r="F7" i="8" s="1"/>
  <c r="F26" i="8"/>
  <c r="E7" i="2"/>
  <c r="E9" i="2" s="1"/>
  <c r="D9" i="2"/>
  <c r="F21" i="2"/>
  <c r="G15" i="2" s="1"/>
  <c r="F32" i="8" l="1"/>
  <c r="G26" i="8" s="1"/>
  <c r="G18" i="2"/>
  <c r="G19" i="2"/>
  <c r="G17" i="2"/>
  <c r="G16" i="2"/>
  <c r="G14" i="2"/>
  <c r="G20" i="2"/>
  <c r="G21" i="2"/>
  <c r="G7" i="8"/>
  <c r="G9" i="8" s="1"/>
  <c r="F9" i="8"/>
  <c r="F32" i="2"/>
  <c r="G26" i="2" s="1"/>
  <c r="G17" i="8"/>
  <c r="G21" i="8"/>
  <c r="G20" i="8"/>
  <c r="G19" i="8"/>
  <c r="G18" i="8"/>
  <c r="G14" i="8"/>
  <c r="G16" i="8"/>
  <c r="F9" i="2"/>
  <c r="G7" i="2"/>
  <c r="G9" i="2" s="1"/>
  <c r="G31" i="2" l="1"/>
  <c r="G30" i="2"/>
  <c r="G29" i="2"/>
  <c r="G28" i="2"/>
  <c r="G27" i="2"/>
  <c r="G25" i="2"/>
  <c r="G32" i="2"/>
  <c r="G29" i="8"/>
  <c r="G31" i="8"/>
  <c r="G28" i="8"/>
  <c r="G27" i="8"/>
  <c r="G25" i="8"/>
  <c r="G30" i="8"/>
  <c r="G32" i="8"/>
</calcChain>
</file>

<file path=xl/sharedStrings.xml><?xml version="1.0" encoding="utf-8"?>
<sst xmlns="http://schemas.openxmlformats.org/spreadsheetml/2006/main" count="944" uniqueCount="155">
  <si>
    <t>I. Costing model assumptions and data sources</t>
  </si>
  <si>
    <t>a. Which costs are reported in this model</t>
  </si>
  <si>
    <t xml:space="preserve">b. Sources of this model's data  </t>
  </si>
  <si>
    <t xml:space="preserve">c. Costs associated with prevalence surveys  </t>
  </si>
  <si>
    <t xml:space="preserve">d. Costs associated with drugs </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</si>
  <si>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</si>
  <si>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</si>
  <si>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</si>
  <si>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</si>
  <si>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</si>
  <si>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</si>
  <si>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</si>
  <si>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</si>
  <si>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</si>
  <si>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Total </t>
  </si>
  <si>
    <t xml:space="preserve">Cost by Program Area (USD) </t>
  </si>
  <si>
    <t xml:space="preserve">Cost Category </t>
  </si>
  <si>
    <t>Total</t>
  </si>
  <si>
    <t>Percentage</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</si>
  <si>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</si>
  <si>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</si>
  <si>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</si>
  <si>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</si>
  <si>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</si>
  <si>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</si>
  <si>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</si>
  <si>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Cost by Program Area (local currency)</t>
  </si>
  <si>
    <t>II. Assumptions</t>
  </si>
  <si>
    <t>Approximate # children treated</t>
  </si>
  <si>
    <t>Exchange rate</t>
  </si>
  <si>
    <t>III. Calculations</t>
  </si>
  <si>
    <t>Cost Type</t>
  </si>
  <si>
    <t>Cost Category</t>
  </si>
  <si>
    <t>Detail</t>
  </si>
  <si>
    <t>Direct/Imputed</t>
  </si>
  <si>
    <t># Units</t>
  </si>
  <si>
    <t>Unit type</t>
  </si>
  <si>
    <t xml:space="preserve">Unit type </t>
  </si>
  <si>
    <t xml:space="preserve">Unit cost, local currency </t>
  </si>
  <si>
    <t>Unit cost, USD</t>
  </si>
  <si>
    <t>Partner Spending, INR</t>
  </si>
  <si>
    <t>Evidence Action Spending, USD</t>
  </si>
  <si>
    <t>Total cost, USD</t>
  </si>
  <si>
    <t xml:space="preserve">Total cost, local currency </t>
  </si>
  <si>
    <t xml:space="preserve">Expensing Party </t>
  </si>
  <si>
    <t>Office Expenses</t>
  </si>
  <si>
    <t>Telephone</t>
  </si>
  <si>
    <t xml:space="preserve">Direct </t>
  </si>
  <si>
    <t>Courier Costs</t>
  </si>
  <si>
    <t>Implementation</t>
  </si>
  <si>
    <t>Consultant Fees</t>
  </si>
  <si>
    <t>District Coordination Committee Meeting (GoI)</t>
  </si>
  <si>
    <t>Gov</t>
  </si>
  <si>
    <t>Meeting Venue &amp; Refreshment</t>
  </si>
  <si>
    <t xml:space="preserve">Printing and Reproduction </t>
  </si>
  <si>
    <t>Travel</t>
  </si>
  <si>
    <t>International Flights</t>
  </si>
  <si>
    <t>Domestic Flights</t>
  </si>
  <si>
    <t xml:space="preserve">Ground Transportation </t>
  </si>
  <si>
    <t>Lodging</t>
  </si>
  <si>
    <t>Meals</t>
  </si>
  <si>
    <t>Per Diem</t>
  </si>
  <si>
    <t xml:space="preserve">Other </t>
  </si>
  <si>
    <t>Overhead</t>
  </si>
  <si>
    <t>Imputed</t>
  </si>
  <si>
    <t>Implementation Costs (Amortized)</t>
  </si>
  <si>
    <t xml:space="preserve">Prevalence and intensity surveys for STH (estimate) </t>
  </si>
  <si>
    <t>Direct</t>
  </si>
  <si>
    <t xml:space="preserve">Overhead </t>
  </si>
  <si>
    <t xml:space="preserve">Imputed </t>
  </si>
  <si>
    <t>District Coordinators: salaries</t>
  </si>
  <si>
    <t>Drug Transportation (GoI)</t>
  </si>
  <si>
    <t>Telecallers: computer and phone costs</t>
  </si>
  <si>
    <t xml:space="preserve">Telecallers: salaries </t>
  </si>
  <si>
    <t xml:space="preserve">Office Expenses </t>
  </si>
  <si>
    <t>District Coordinators: training cascade support</t>
  </si>
  <si>
    <t>District Coordinators: transport to training</t>
  </si>
  <si>
    <t>SMS Costs</t>
  </si>
  <si>
    <t xml:space="preserve">Travel </t>
  </si>
  <si>
    <t>Office Consumables (stationery, ink, water, etc)</t>
  </si>
  <si>
    <t>Printing: NDD advertisements (GoI)</t>
  </si>
  <si>
    <t>Media Activities (GoI)</t>
  </si>
  <si>
    <t>Launch Events: venue, sound systems, refreshments</t>
  </si>
  <si>
    <t>Promotional Costs: Video and Photographs of Deworming Day</t>
  </si>
  <si>
    <t>Promotional Items</t>
  </si>
  <si>
    <t>Market Research - communication material design</t>
  </si>
  <si>
    <t xml:space="preserve">Casual Labor </t>
  </si>
  <si>
    <t>Material Design</t>
  </si>
  <si>
    <t xml:space="preserve">Public Relations </t>
  </si>
  <si>
    <t>Data Entry</t>
  </si>
  <si>
    <t>District Coordinators: monitoring support</t>
  </si>
  <si>
    <t>Independent Monitoring Agency</t>
  </si>
  <si>
    <t>NDD APP Development</t>
  </si>
  <si>
    <t>Network/Internet</t>
  </si>
  <si>
    <t xml:space="preserve">Occupancy </t>
  </si>
  <si>
    <t>Office Rent</t>
  </si>
  <si>
    <t>Office Equipment Purchase &amp; Rental</t>
  </si>
  <si>
    <t>Office Maintenance, Cleaning and Repairs</t>
  </si>
  <si>
    <t>Utilities: water and electricity</t>
  </si>
  <si>
    <t>Computer Purchase and Maintenance</t>
  </si>
  <si>
    <t>Software Licenses and Fees</t>
  </si>
  <si>
    <t xml:space="preserve">Audit Fees </t>
  </si>
  <si>
    <t>Professional Fees</t>
  </si>
  <si>
    <t xml:space="preserve">Personnel </t>
  </si>
  <si>
    <t>Compensation - Non US</t>
  </si>
  <si>
    <t>Compensation - US</t>
  </si>
  <si>
    <t>Payroll Tax US</t>
  </si>
  <si>
    <t>Recruiting expenses</t>
  </si>
  <si>
    <t xml:space="preserve">Professional Development </t>
  </si>
  <si>
    <t xml:space="preserve">Employee Benefits </t>
  </si>
  <si>
    <t>Employee Insurance</t>
  </si>
  <si>
    <t>Visas</t>
  </si>
  <si>
    <t>Travel Insurance</t>
  </si>
  <si>
    <t>SB Tax</t>
  </si>
  <si>
    <t>Service Tax</t>
  </si>
  <si>
    <t>Bank Charges</t>
  </si>
  <si>
    <t>District Coordinators: venue and refreshment costs</t>
  </si>
  <si>
    <t>Asset Insurance</t>
  </si>
  <si>
    <t>Media sensitization materials</t>
  </si>
  <si>
    <t>Block Coordination Committee Meeting (GoI)</t>
  </si>
  <si>
    <t>State Level Training (GoI)</t>
  </si>
  <si>
    <t>District &amp; Block Level Training (GoI)</t>
  </si>
  <si>
    <t>Printing: Reporting Forms (GoI)</t>
  </si>
  <si>
    <t>Level Launch Activities (GoI)</t>
  </si>
  <si>
    <t>Mobility Support (GoI)</t>
  </si>
  <si>
    <t>Printing: Monitoring Forms (GoI)</t>
  </si>
  <si>
    <t>Printing: Awareness material (GoI)</t>
  </si>
  <si>
    <t>Incentive Items (GoI)</t>
  </si>
  <si>
    <t xml:space="preserve"> </t>
  </si>
  <si>
    <t xml:space="preserve">tablets </t>
  </si>
  <si>
    <t>Albendazole</t>
  </si>
  <si>
    <t>tablets</t>
  </si>
  <si>
    <t>Promotion &amp; PR</t>
  </si>
  <si>
    <t>Totals</t>
  </si>
  <si>
    <r>
      <t xml:space="preserve">1. This model includes </t>
    </r>
    <r>
      <rPr>
        <b/>
        <sz val="11"/>
        <color theme="1"/>
        <rFont val="Calibri"/>
        <family val="2"/>
        <scheme val="minor"/>
      </rPr>
      <t>all contributing expenditures</t>
    </r>
    <r>
      <rPr>
        <sz val="11"/>
        <color theme="1"/>
        <rFont val="Calibri"/>
        <family val="2"/>
        <scheme val="minor"/>
      </rPr>
      <t xml:space="preserve"> to the 2016 deworming rounds in Chhattisgarh, which included one treatment round occuring in February 2016 and another round in August 2016. The cost per child is calculated as a cost-per-child per-round rather than per-year. </t>
    </r>
  </si>
  <si>
    <t>5. Service tax was calculated on all direct and indirect costs incurred within India. A rate of 12.36% was applied to costs incurred between pre-August 2015; 14% was applied to all costs incurred between August 2015-November 15th, 2015; 14.5% was applied to all costs incurred between November 15th 2015-May 30th, 2016; and 15% was applied to all costs incurred between June 2016-October 2016 .The rate has increased per government of India mandate.</t>
  </si>
  <si>
    <t>1. Expenditures from Evidence Action's Profit &amp; Loss statements were categorized by program area and aggregated by cost category (seen in columns B and C of the model) to feed into the costing model.</t>
  </si>
  <si>
    <t>2. Government and partner expenditures were aggregated by program area within a separate data sheet, and fed into the model.</t>
  </si>
  <si>
    <r>
      <t>3. The "</t>
    </r>
    <r>
      <rPr>
        <b/>
        <sz val="11"/>
        <color theme="1"/>
        <rFont val="Calibri"/>
        <family val="2"/>
        <scheme val="minor"/>
      </rPr>
      <t>Approximate # children treated</t>
    </r>
    <r>
      <rPr>
        <sz val="11"/>
        <color theme="1"/>
        <rFont val="Calibri"/>
        <family val="2"/>
        <scheme val="minor"/>
      </rPr>
      <t>" (cells D38 in the models) is consistent with the Chhattisgarh government's reported treatment numbers.</t>
    </r>
  </si>
  <si>
    <r>
      <t xml:space="preserve">3. The February 2016 deworming round took place between </t>
    </r>
    <r>
      <rPr>
        <b/>
        <sz val="11"/>
        <color theme="1"/>
        <rFont val="Calibri"/>
        <family val="2"/>
        <scheme val="minor"/>
      </rPr>
      <t>August 2015 - April 2016</t>
    </r>
    <r>
      <rPr>
        <sz val="11"/>
        <color theme="1"/>
        <rFont val="Calibri"/>
        <family val="2"/>
        <scheme val="minor"/>
      </rPr>
      <t xml:space="preserve">, and the August treatment round took place between </t>
    </r>
    <r>
      <rPr>
        <b/>
        <sz val="11"/>
        <color theme="1"/>
        <rFont val="Calibri"/>
        <family val="2"/>
        <scheme val="minor"/>
      </rPr>
      <t>May 2016-October 2016</t>
    </r>
    <r>
      <rPr>
        <sz val="11"/>
        <color theme="1"/>
        <rFont val="Calibri"/>
        <family val="2"/>
        <scheme val="minor"/>
      </rPr>
      <t>. All costs included in each costing model (Feb '16 and Aug '16) fall within this range. In addition, start-up costs incurred in Chhattisgarh by Evidence Action prior to August 2015 were included in the model. Start-up costs included all costs that were booked to the Chhattisgarh location in Evidence Action's financial system from the beginning of Evidence Action's involvement.</t>
    </r>
  </si>
  <si>
    <t>Purchase/Donation of Tablets</t>
  </si>
  <si>
    <t>August 2015-April 2016</t>
  </si>
  <si>
    <t xml:space="preserve">May 2016-October 2016 </t>
  </si>
  <si>
    <t>Chhattisgarh February 2016 Cost per Child Analysis</t>
  </si>
  <si>
    <t>Chhattisgarh August 2016 Cost per Child Analysis</t>
  </si>
  <si>
    <t>Drug costs are included in this model as an imputed cost.  Deworming tablets were procured through the Chhattisgarh state government. The value of drugs in the model is calculated  based on the number of drugs disseminated under the program and the local market value of Albendazole. Given that no statewide policy is in place on the treatment of unused drugs, and there is no way to accurately capture how unused drugs are handled, this model assumes that the value of unused drugs remains a cost to the program.  Drug transportation to administration sites was handled by the government, and associated expenditures are included as direct costs.</t>
  </si>
  <si>
    <t xml:space="preserve">Subcontract Fee </t>
  </si>
  <si>
    <t xml:space="preserve">4. A 12% and a 17% indirect cost rate was applied to all of Evidence Action's global costs for 2015 and 2016, respectively. </t>
  </si>
  <si>
    <r>
      <t xml:space="preserve">4. The </t>
    </r>
    <r>
      <rPr>
        <b/>
        <sz val="11"/>
        <color theme="1"/>
        <rFont val="Calibri"/>
        <family val="2"/>
        <scheme val="minor"/>
      </rPr>
      <t>exchange rate</t>
    </r>
    <r>
      <rPr>
        <sz val="11"/>
        <color theme="1"/>
        <rFont val="Calibri"/>
        <family val="2"/>
        <scheme val="minor"/>
      </rPr>
      <t xml:space="preserve"> for cost conversions (66 rupees; cell D39 in the model) is the average exchange rate over the time period of costs included in the model.</t>
    </r>
  </si>
  <si>
    <t>1. Prevalence surveys are essential to informing treatment strategy, frequency, and the measurement of impact. For the Chhattisgarh program, a total of 2 prevalence surveys for STH are expected, across an expected 5 years of treatment. The total costs of implementing these surveys, including Evidence Action's costs and all technical partner costs, are amortized across the 5 year duration.</t>
  </si>
  <si>
    <t xml:space="preserve">Chhattisgarh 2016 Cost per Child </t>
  </si>
  <si>
    <t>2. These expenditures include costs to Evidence Action (including all donor contributions) and the Government of Chhattisgarh and its affiliates. No partners provided support for either round of treatment.</t>
  </si>
  <si>
    <t>6. Evidence Action's personnel costs are accounted for under the Program Management activity even though they are applicable across program areas. This is due to the way these costs are captured by Evidence Action's accounting system.</t>
  </si>
  <si>
    <t>e. Average cost per round</t>
  </si>
  <si>
    <r>
      <t xml:space="preserve">Deworming is intended to take place in Chhattisgarh biannually, as it did in 2016. As mentioned in a.1 above, the model provides a cost per child per round. Cost per child can differ between rounds for a number of reasons, including changes in number of children treated, and cost differentials between rounds - some of which can be attributed to start-up costs included in the costing for the initial treatment round. </t>
    </r>
    <r>
      <rPr>
        <b/>
        <sz val="11"/>
        <color theme="1"/>
        <rFont val="Calibri"/>
        <family val="2"/>
        <scheme val="minor"/>
      </rPr>
      <t>The weighted average cost per child in Chhattisgarh across both rounds in 2016 is $0.11.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</si>
</sst>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_);_(&quot;$&quot;* \(#,##0\);_(&quot;$&quot;* &quot;-&quot;??_);_(@_)"/>
    <numFmt numFmtId="165" formatCode="_([$KES]\ * #,##0_);_([$KES]\ * \(#,##0\);_([$KES]\ * &quot;-&quot;??_);_(@_)"/>
    <numFmt numFmtId="166" formatCode="[$INR]\ #,##0.00"/>
    <numFmt numFmtId="167" formatCode="_(* #,##0_);_(* \(#,##0\);_(* &quot;-&quot;??_);_(@_)"/>
    <numFmt numFmtId="168" formatCode="[$INR]\ #,##0_);\([$INR]\ #,##0\)"/>
    <numFmt numFmtId="169" formatCode="[$INR]\ #,##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sz val="8"/>
      <color theme="1"/>
      <name val="Tahoma"/>
      <family val="2"/>
    </font>
    <font>
      <b/>
      <sz val="14"/>
      <color theme="0"/>
      <name val="Tahoma"/>
      <family val="2"/>
    </font>
    <font>
      <sz val="12"/>
      <color theme="1"/>
      <name val="Tahoma"/>
      <family val="2"/>
    </font>
    <font>
      <sz val="10"/>
      <color theme="1"/>
      <name val="Tahoma"/>
      <family val="2"/>
    </font>
    <font>
      <b/>
      <sz val="8"/>
      <color theme="1"/>
      <name val="Tahoma"/>
      <family val="2"/>
    </font>
    <font>
      <sz val="8"/>
      <name val="Tahoma"/>
      <family val="2"/>
    </font>
    <font>
      <sz val="10"/>
      <color rgb="FF000000"/>
      <name val="Arial"/>
      <family val="2"/>
    </font>
    <font>
      <sz val="8"/>
      <color theme="1"/>
      <name val="Calibri"/>
      <family val="2"/>
    </font>
    <font>
      <sz val="8"/>
      <color theme="1"/>
      <name val="Tahoma"/>
      <family val="2"/>
    </font>
    <font>
      <sz val="8"/>
      <color rgb="FF000000"/>
      <name val="Tahoma"/>
      <family val="2"/>
    </font>
    <font>
      <b/>
      <sz val="14"/>
      <name val="Tahoma"/>
      <family val="2"/>
    </font>
    <font>
      <sz val="12"/>
      <name val="Tahoma"/>
      <family val="2"/>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ACAAD"/>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ABABAB"/>
      </left>
      <right/>
      <top/>
      <bottom/>
      <diagonal/>
    </border>
    <border>
      <left style="thin">
        <color rgb="FFABABAB"/>
      </left>
      <right/>
      <top style="thin">
        <color rgb="FFABABAB"/>
      </top>
      <bottom/>
      <diagonal/>
    </border>
  </borders>
  <cellStyleXfs count="15">
    <xf numFmtId="0" fontId="0" fillId="0" borderId="0"/>
    <xf numFmtId="43" fontId="1"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1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3" fillId="0" borderId="0"/>
    <xf numFmtId="9" fontId="13" fillId="0" borderId="0" applyFont="0" applyFill="0" applyBorder="0" applyAlignment="0" applyProtection="0"/>
    <xf numFmtId="0" fontId="6" fillId="0" borderId="0"/>
    <xf numFmtId="44" fontId="13"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3" fillId="0" borderId="0" xfId="0" applyFont="1"/>
    <xf numFmtId="0" fontId="4" fillId="0" borderId="0" xfId="0" applyFont="1"/>
    <xf numFmtId="0" fontId="0" fillId="0" borderId="0" xfId="0" applyAlignment="1">
      <alignment horizontal="right" vertical="top"/>
    </xf>
    <xf numFmtId="0" fontId="5"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Font="1" applyAlignment="1">
      <alignment wrapText="1"/>
    </xf>
    <xf numFmtId="0" fontId="6" fillId="2" borderId="0" xfId="2" applyFill="1"/>
    <xf numFmtId="164" fontId="0" fillId="2" borderId="0" xfId="3" applyNumberFormat="1" applyFont="1" applyFill="1"/>
    <xf numFmtId="165" fontId="6" fillId="2" borderId="0" xfId="2" applyNumberFormat="1" applyFill="1"/>
    <xf numFmtId="0" fontId="8" fillId="2" borderId="0" xfId="2" applyFont="1" applyFill="1"/>
    <xf numFmtId="0" fontId="6" fillId="2" borderId="0" xfId="2" applyFont="1" applyFill="1"/>
    <xf numFmtId="0" fontId="10" fillId="2" borderId="2" xfId="2" applyFont="1" applyFill="1" applyBorder="1"/>
    <xf numFmtId="0" fontId="10" fillId="2" borderId="2" xfId="2" applyFont="1" applyFill="1" applyBorder="1" applyAlignment="1">
      <alignment wrapText="1"/>
    </xf>
    <xf numFmtId="0" fontId="6" fillId="2" borderId="2" xfId="2" applyFont="1" applyFill="1" applyBorder="1"/>
    <xf numFmtId="164" fontId="6" fillId="2" borderId="2" xfId="3" applyNumberFormat="1" applyFont="1" applyFill="1" applyBorder="1"/>
    <xf numFmtId="44" fontId="6" fillId="2" borderId="2" xfId="3" applyFont="1" applyFill="1" applyBorder="1"/>
    <xf numFmtId="166" fontId="6" fillId="2" borderId="2" xfId="2" applyNumberFormat="1" applyFont="1" applyFill="1" applyBorder="1"/>
    <xf numFmtId="44" fontId="6" fillId="2" borderId="0" xfId="2" applyNumberFormat="1" applyFill="1"/>
    <xf numFmtId="164" fontId="6" fillId="2" borderId="0" xfId="2" applyNumberFormat="1" applyFont="1" applyFill="1" applyBorder="1"/>
    <xf numFmtId="164" fontId="6" fillId="2" borderId="0" xfId="2" applyNumberFormat="1" applyFill="1"/>
    <xf numFmtId="9" fontId="6" fillId="2" borderId="2" xfId="5" applyFont="1" applyFill="1" applyBorder="1"/>
    <xf numFmtId="0" fontId="6" fillId="2" borderId="0" xfId="2" applyFont="1" applyFill="1" applyBorder="1"/>
    <xf numFmtId="167" fontId="6" fillId="2" borderId="2" xfId="4" applyNumberFormat="1" applyFont="1" applyFill="1" applyBorder="1"/>
    <xf numFmtId="0" fontId="6" fillId="0" borderId="0" xfId="2" applyFont="1"/>
    <xf numFmtId="0" fontId="6" fillId="0" borderId="0" xfId="2"/>
    <xf numFmtId="164" fontId="0" fillId="0" borderId="0" xfId="3" applyNumberFormat="1" applyFont="1"/>
    <xf numFmtId="165" fontId="6" fillId="0" borderId="0" xfId="2" applyNumberFormat="1"/>
    <xf numFmtId="0" fontId="6" fillId="0" borderId="0" xfId="2" applyFont="1" applyAlignment="1">
      <alignment wrapText="1"/>
    </xf>
    <xf numFmtId="164" fontId="6" fillId="0" borderId="0" xfId="3" applyNumberFormat="1" applyFont="1" applyAlignment="1">
      <alignment wrapText="1"/>
    </xf>
    <xf numFmtId="165" fontId="6" fillId="0" borderId="0" xfId="2" applyNumberFormat="1" applyFont="1"/>
    <xf numFmtId="166" fontId="6" fillId="0" borderId="0" xfId="2" applyNumberFormat="1" applyFont="1"/>
    <xf numFmtId="164" fontId="6" fillId="0" borderId="0" xfId="3" applyNumberFormat="1" applyFont="1"/>
    <xf numFmtId="0" fontId="6" fillId="0" borderId="3" xfId="0" applyFont="1" applyBorder="1"/>
    <xf numFmtId="0" fontId="6" fillId="0" borderId="0" xfId="0" applyFont="1" applyAlignment="1">
      <alignment horizontal="left"/>
    </xf>
    <xf numFmtId="0" fontId="6" fillId="0" borderId="0" xfId="2" applyFont="1" applyFill="1" applyBorder="1" applyAlignment="1">
      <alignment vertical="center"/>
    </xf>
    <xf numFmtId="44" fontId="6" fillId="0" borderId="0" xfId="3" applyFont="1"/>
    <xf numFmtId="164" fontId="6" fillId="0" borderId="0" xfId="3" applyNumberFormat="1" applyFont="1" applyAlignment="1">
      <alignment horizontal="center"/>
    </xf>
    <xf numFmtId="0" fontId="6" fillId="0" borderId="0" xfId="2" applyFont="1" applyFill="1" applyBorder="1" applyAlignment="1">
      <alignment vertical="center" wrapText="1"/>
    </xf>
    <xf numFmtId="0" fontId="6" fillId="0" borderId="0" xfId="2" applyFont="1" applyAlignment="1"/>
    <xf numFmtId="167" fontId="6" fillId="0" borderId="0" xfId="4" applyNumberFormat="1" applyFont="1"/>
    <xf numFmtId="0" fontId="6" fillId="0" borderId="0" xfId="2" applyFont="1" applyFill="1" applyBorder="1" applyAlignment="1">
      <alignment horizontal="left"/>
    </xf>
    <xf numFmtId="44" fontId="6" fillId="0" borderId="0" xfId="3" applyNumberFormat="1" applyFont="1"/>
    <xf numFmtId="0" fontId="6" fillId="0" borderId="0" xfId="0" applyFont="1" applyBorder="1"/>
    <xf numFmtId="0" fontId="6" fillId="0" borderId="0" xfId="2" applyFont="1" applyFill="1"/>
    <xf numFmtId="0" fontId="6" fillId="0" borderId="4" xfId="0" applyFont="1" applyBorder="1"/>
    <xf numFmtId="0" fontId="6" fillId="0" borderId="0" xfId="2" applyFont="1" applyFill="1" applyAlignment="1">
      <alignment horizontal="left" vertical="top"/>
    </xf>
    <xf numFmtId="0" fontId="11" fillId="0" borderId="0" xfId="2" applyFont="1" applyFill="1" applyBorder="1" applyAlignment="1">
      <alignment horizontal="left"/>
    </xf>
    <xf numFmtId="0" fontId="6" fillId="0" borderId="0" xfId="2" applyFont="1" applyAlignment="1">
      <alignment horizontal="center" vertical="center"/>
    </xf>
    <xf numFmtId="0" fontId="6" fillId="0" borderId="0" xfId="0" applyFont="1" applyAlignment="1">
      <alignment horizontal="left" vertical="center"/>
    </xf>
    <xf numFmtId="0" fontId="6" fillId="0" borderId="0" xfId="2" applyFont="1" applyAlignment="1">
      <alignment horizontal="left"/>
    </xf>
    <xf numFmtId="167" fontId="6" fillId="0" borderId="0" xfId="1" applyNumberFormat="1" applyFont="1"/>
    <xf numFmtId="44" fontId="6" fillId="0" borderId="0" xfId="8" applyNumberFormat="1" applyFont="1"/>
    <xf numFmtId="0" fontId="14" fillId="0" borderId="0" xfId="0" applyFont="1" applyAlignment="1">
      <alignment horizontal="left"/>
    </xf>
    <xf numFmtId="166" fontId="6" fillId="0" borderId="0" xfId="2" applyNumberFormat="1"/>
    <xf numFmtId="44" fontId="6" fillId="0" borderId="0" xfId="8" applyFont="1"/>
    <xf numFmtId="168" fontId="6" fillId="0" borderId="0" xfId="2" applyNumberFormat="1" applyFont="1"/>
    <xf numFmtId="9" fontId="6" fillId="2" borderId="2" xfId="14" applyFont="1" applyFill="1" applyBorder="1"/>
    <xf numFmtId="167" fontId="15" fillId="0" borderId="0" xfId="1" applyNumberFormat="1" applyFont="1" applyFill="1" applyBorder="1" applyAlignment="1">
      <alignment horizontal="center" vertical="center" wrapText="1"/>
    </xf>
    <xf numFmtId="0" fontId="7" fillId="3" borderId="0" xfId="2" applyFont="1" applyFill="1" applyAlignment="1">
      <alignment vertical="center"/>
    </xf>
    <xf numFmtId="0" fontId="16" fillId="2" borderId="0" xfId="2" applyFont="1" applyFill="1" applyAlignment="1">
      <alignment vertical="center"/>
    </xf>
    <xf numFmtId="0" fontId="11" fillId="2" borderId="0" xfId="2" applyFont="1" applyFill="1"/>
    <xf numFmtId="164" fontId="5" fillId="2" borderId="0" xfId="3" applyNumberFormat="1" applyFont="1" applyFill="1"/>
    <xf numFmtId="165" fontId="11" fillId="2" borderId="0" xfId="2" applyNumberFormat="1" applyFont="1" applyFill="1"/>
    <xf numFmtId="0" fontId="17" fillId="2" borderId="0" xfId="2" applyFont="1" applyFill="1" applyAlignment="1">
      <alignment vertical="center"/>
    </xf>
    <xf numFmtId="0" fontId="17" fillId="2" borderId="0" xfId="2" applyFont="1" applyFill="1"/>
    <xf numFmtId="164" fontId="18" fillId="2" borderId="0" xfId="3" applyNumberFormat="1" applyFont="1" applyFill="1"/>
    <xf numFmtId="165" fontId="17" fillId="2" borderId="0" xfId="2" applyNumberFormat="1" applyFont="1" applyFill="1"/>
    <xf numFmtId="0" fontId="6" fillId="0" borderId="0" xfId="2" applyFont="1" applyAlignment="1">
      <alignment horizontal="center" vertical="center"/>
    </xf>
    <xf numFmtId="166" fontId="6" fillId="2" borderId="0" xfId="2" applyNumberFormat="1" applyFill="1"/>
    <xf numFmtId="169" fontId="6" fillId="2" borderId="2" xfId="2" applyNumberFormat="1" applyFont="1" applyFill="1" applyBorder="1"/>
    <xf numFmtId="164" fontId="10" fillId="2" borderId="2" xfId="2" applyNumberFormat="1" applyFont="1" applyFill="1" applyBorder="1"/>
    <xf numFmtId="166" fontId="10" fillId="2" borderId="2" xfId="2" applyNumberFormat="1" applyFont="1" applyFill="1" applyBorder="1"/>
    <xf numFmtId="169" fontId="10" fillId="2" borderId="2" xfId="2" applyNumberFormat="1" applyFont="1" applyFill="1" applyBorder="1"/>
    <xf numFmtId="9" fontId="10" fillId="2" borderId="2" xfId="5" applyFont="1" applyFill="1" applyBorder="1"/>
    <xf numFmtId="9" fontId="10" fillId="2" borderId="2" xfId="14" applyFont="1" applyFill="1" applyBorder="1"/>
    <xf numFmtId="44" fontId="10" fillId="2" borderId="2" xfId="3" applyFont="1" applyFill="1" applyBorder="1"/>
    <xf numFmtId="0" fontId="6" fillId="0" borderId="0" xfId="2" applyFont="1" applyAlignment="1">
      <alignment horizontal="center" vertical="center"/>
    </xf>
    <xf numFmtId="0" fontId="9" fillId="2" borderId="1" xfId="2" applyFont="1" applyFill="1" applyBorder="1" applyAlignment="1">
      <alignment horizontal="center"/>
    </xf>
    <xf numFmtId="0" fontId="9" fillId="2" borderId="0" xfId="2" applyFont="1" applyFill="1" applyAlignment="1">
      <alignment horizontal="center"/>
    </xf>
    <xf numFmtId="0" fontId="10" fillId="0" borderId="0" xfId="2" applyFont="1" applyAlignment="1">
      <alignment horizontal="left"/>
    </xf>
    <xf numFmtId="0" fontId="6" fillId="0" borderId="0" xfId="2" applyFont="1" applyAlignment="1">
      <alignment horizontal="center"/>
    </xf>
  </cellXfs>
  <cellStyles count="15">
    <cellStyle name="Comma" xfId="1" builtinId="3"/>
    <cellStyle name="Comma 2" xfId="4"/>
    <cellStyle name="Comma 2 2" xfId="7"/>
    <cellStyle name="Currency" xfId="8" builtinId="4"/>
    <cellStyle name="Currency 2" xfId="3"/>
    <cellStyle name="Currency 3" xfId="13"/>
    <cellStyle name="Normal" xfId="0" builtinId="0"/>
    <cellStyle name="Normal 2" xfId="2"/>
    <cellStyle name="Normal 2 2" xfId="9"/>
    <cellStyle name="Normal 2 4" xfId="12"/>
    <cellStyle name="Normal 3" xfId="6"/>
    <cellStyle name="Normal 4" xfId="10"/>
    <cellStyle name="Percent" xfId="14" builtinId="5"/>
    <cellStyle name="Percent 2" xfId="5"/>
    <cellStyle name="Percent 3" xfId="11"/>
  </cellStyles>
  <dxfs count="0"/>
  <tableStyles count="0" defaultTableStyle="TableStyleMedium2" defaultPivotStyle="PivotStyleLight16"/>
  <colors>
    <mruColors>
      <color rgb="FF1ACA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ocuments%20and%20Settings/jphelan/My%20Documents/Downloads/District%20level%20budget%20tool/Kenya%20District%20Budget%20Tool%20with%20summary_2011.06.3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eport\InKlude%20Labs\Forecasting\2014-15\Comparison%20between%20Forecast%20&amp;%20actuals%20for%20DEC%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port/InKlude%20Labs/Forecasting/Comparison%20between%20Forecast%20&amp;%20actuals%20for%20AUG%201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Austin/AppData/Local/Temp/Temp1_Inklude%20labs%20expense%20reports.zip/Inklude%20labs%20expense%20reports/QTRY%20REPORT/CIFF1/CIFF%20QTRY%20REPORT%20FROM%20SEP%2014%20TO%20JUNE%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port/InKlude%20Labs/Budget%20File/MAY14/AUG%2014/AUG14/Inkludelabs%20DtWIndia%20MARCH%20Cash%20Request_2014_MAR_07.%20KP%2014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A_Nicole/Documents/InKlude%20Labs%20Financial%20Report_Dec14_2015_Jan_21-2%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port/InKlude%20Labs/Reports/NOV%202014/ER/Rajasthan/ER%20Dayanand%2021st%20Oct%20-%20%2020th%20Nov%20%20%202014%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port/InKlude%20Labs/Reports/OCT%202014/DtWIndia_InKludelabs_Financial%20Report_OCT_2014.11_11_20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Lokesh/Report/InKlude%20Labs/Reports/Aug%202013/Inkludelabs%20DtWIndia%20Sep%20Cash%20Request_2013.09.04%20JY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port/InKlude%20Labs/Reports/JUNE%2014/Inkludelabs%20DtWIndia%20July%20Cash%20Request%202014071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Documents%20and%20Settings/jphelan/My%20Documents/Downloads/Ramesh%20S%20R_ER_%20June%2020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kesh/Desktop/EA-DTWI_InKlude_Cash_Request_2015_Feb_24-REVISION%20FOR%20IND%20NAT%20CIFF-v2-salary%20realloc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aren%20Levy/Documents/DtW/CIFF/budget/District%20level%20budget%20tool/Kenya%20District%20Budget%20Tool%20with%20summary_2011.07.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InKlude%20Labs/Reports/May%202013/Inkludelabs%20DtWIndia%20JUNE%20Cash%20Request_2013.06.13%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port/InKlude%20Labs/Reports/FEB%202014/Inkludelabs%20DtWIndia%20MARCH%20Cash%20Request_2014_MAR_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OKESH%20KP/Report/InKlude%20Labs/Reports/2014-15/Qtr%20Reports/CIFF%20QTR%20FINANCIAL%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okesh/Downloads/ER%20REPORTS/ER%20Dayanand%2021Jun13%20-%2020Jul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namrata/Downloads/DtW%20India_Expense%20Report_ayan%20chatterjee%20nov%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H3" t="str">
            <v>40101 Grant Revenue</v>
          </cell>
        </row>
        <row r="4">
          <cell r="H4" t="str">
            <v>40602 Contribution Revenue</v>
          </cell>
        </row>
        <row r="5">
          <cell r="H5" t="str">
            <v>40901 Pledge Revenue</v>
          </cell>
        </row>
        <row r="6">
          <cell r="H6" t="str">
            <v>42503 Interest Income</v>
          </cell>
        </row>
        <row r="7">
          <cell r="H7" t="str">
            <v>43101 Other Income</v>
          </cell>
        </row>
        <row r="8">
          <cell r="H8" t="str">
            <v>50101 Salaries and Wages - US</v>
          </cell>
        </row>
        <row r="9">
          <cell r="H9" t="str">
            <v>50103 Salaries - Non US</v>
          </cell>
        </row>
        <row r="10">
          <cell r="H10" t="str">
            <v>50106 Contract Employees Non US TCN</v>
          </cell>
        </row>
        <row r="11">
          <cell r="H11" t="str">
            <v>50110 Bonuses</v>
          </cell>
        </row>
        <row r="12">
          <cell r="H12" t="str">
            <v>50113 Casual Labor</v>
          </cell>
        </row>
        <row r="13">
          <cell r="H13" t="str">
            <v>50201 Other Benefits - US</v>
          </cell>
        </row>
        <row r="14">
          <cell r="H14" t="str">
            <v xml:space="preserve">50202 US Payroll Taxes </v>
          </cell>
        </row>
        <row r="15">
          <cell r="H15" t="str">
            <v>50205 401k Employer Contributions</v>
          </cell>
        </row>
        <row r="16">
          <cell r="H16" t="str">
            <v>50211 Other Benefits - Field</v>
          </cell>
        </row>
        <row r="17">
          <cell r="H17" t="str">
            <v>50221 Medical Reimbursements</v>
          </cell>
        </row>
        <row r="18">
          <cell r="H18" t="str">
            <v>50222 Immigration/ Visa administration costs</v>
          </cell>
        </row>
        <row r="19">
          <cell r="H19" t="str">
            <v>50204 Medical and Health Insurance</v>
          </cell>
        </row>
        <row r="20">
          <cell r="H20" t="str">
            <v>50208 Vacation</v>
          </cell>
        </row>
        <row r="21">
          <cell r="H21" t="str">
            <v>50206 Field Payroll Taxes</v>
          </cell>
        </row>
        <row r="22">
          <cell r="H22" t="str">
            <v>50207 LTD</v>
          </cell>
        </row>
        <row r="23">
          <cell r="H23" t="str">
            <v>50208 Severance</v>
          </cell>
        </row>
        <row r="24">
          <cell r="H24" t="str">
            <v>50209 Relocation</v>
          </cell>
        </row>
        <row r="25">
          <cell r="H25" t="str">
            <v>50400 Intervention Materials</v>
          </cell>
        </row>
        <row r="26">
          <cell r="H26" t="str">
            <v>50401 Materials</v>
          </cell>
        </row>
        <row r="27">
          <cell r="H27" t="str">
            <v>50402 Construction</v>
          </cell>
        </row>
        <row r="28">
          <cell r="H28" t="str">
            <v>50496 Survey Costs - Other Expense</v>
          </cell>
        </row>
        <row r="29">
          <cell r="H29" t="str">
            <v xml:space="preserve">50497 Survey Costs </v>
          </cell>
        </row>
        <row r="30">
          <cell r="H30" t="str">
            <v>50505 Vehicle - Rental</v>
          </cell>
        </row>
        <row r="31">
          <cell r="H31" t="str">
            <v>50506 Vehicle - Purchase</v>
          </cell>
        </row>
        <row r="32">
          <cell r="H32" t="str">
            <v>50511 Vehicle - Fuel Costs</v>
          </cell>
        </row>
        <row r="33">
          <cell r="H33" t="str">
            <v>50515 Vehicle - Repairs &amp; Maintenace</v>
          </cell>
        </row>
        <row r="34">
          <cell r="H34" t="str">
            <v>50519 Vehicle - Other</v>
          </cell>
        </row>
        <row r="35">
          <cell r="H35" t="str">
            <v>50520 Vehicle Insurance</v>
          </cell>
        </row>
        <row r="36">
          <cell r="H36" t="str">
            <v>50601 Professional Fees Legal</v>
          </cell>
        </row>
        <row r="37">
          <cell r="H37" t="str">
            <v>50602 Professional Fees Accounting</v>
          </cell>
        </row>
        <row r="38">
          <cell r="H38" t="str">
            <v>50603 Professional Fees Consultants</v>
          </cell>
        </row>
        <row r="39">
          <cell r="H39" t="str">
            <v>50604 Professional Fees Other</v>
          </cell>
        </row>
        <row r="40">
          <cell r="H40" t="str">
            <v>54931 Internal Consulting Services</v>
          </cell>
        </row>
        <row r="41">
          <cell r="H41" t="str">
            <v>50303 Programs - Field Guides</v>
          </cell>
        </row>
        <row r="42">
          <cell r="H42" t="str">
            <v>50304 Programs - Field Allowances</v>
          </cell>
        </row>
        <row r="43">
          <cell r="H43" t="str">
            <v>50328 Facilitation and Coordination Fees</v>
          </cell>
        </row>
        <row r="44">
          <cell r="H44" t="str">
            <v>50340 Laboratory</v>
          </cell>
        </row>
        <row r="45">
          <cell r="H45" t="str">
            <v>50343 Translation</v>
          </cell>
        </row>
        <row r="46">
          <cell r="H46" t="str">
            <v>50381 Program Data - Outsourced Data</v>
          </cell>
        </row>
        <row r="47">
          <cell r="H47" t="str">
            <v>50345 Honoarium/Stipend</v>
          </cell>
        </row>
        <row r="48">
          <cell r="H48" t="str">
            <v>51201 Occupancy Rent</v>
          </cell>
        </row>
        <row r="49">
          <cell r="H49" t="str">
            <v>51202 Occupancy Utilities</v>
          </cell>
        </row>
        <row r="50">
          <cell r="H50" t="str">
            <v>51203 Occupancy Electricity</v>
          </cell>
        </row>
        <row r="51">
          <cell r="H51" t="str">
            <v>51204 Occupancy Repairs and maintenance</v>
          </cell>
        </row>
        <row r="52">
          <cell r="H52" t="str">
            <v>51205 Occupancy Security</v>
          </cell>
        </row>
        <row r="53">
          <cell r="H53" t="str">
            <v>51206 Occupancy Occupancy Other</v>
          </cell>
        </row>
        <row r="54">
          <cell r="H54" t="str">
            <v>51401  Office Supplies</v>
          </cell>
        </row>
        <row r="55">
          <cell r="H55" t="str">
            <v>51402 Office Expense Small Equipment (less than $2,500)</v>
          </cell>
        </row>
        <row r="56">
          <cell r="H56" t="str">
            <v>51403 Office Expense Telephone/Communications</v>
          </cell>
        </row>
        <row r="57">
          <cell r="H57" t="str">
            <v>51404 Office Expense Postage/Courier/Shipping</v>
          </cell>
        </row>
        <row r="58">
          <cell r="H58" t="str">
            <v>51405  Office Expenses Others</v>
          </cell>
        </row>
        <row r="59">
          <cell r="H59" t="str">
            <v>51406  Office Expenses Equipment R and M</v>
          </cell>
        </row>
        <row r="60">
          <cell r="H60" t="str">
            <v>51601 Computer/Network Software</v>
          </cell>
        </row>
        <row r="61">
          <cell r="H61" t="str">
            <v>51602 Computer/Network Equipment/Peripherals</v>
          </cell>
        </row>
        <row r="62">
          <cell r="H62" t="str">
            <v>51603 Computer/Network Computer/Purchases</v>
          </cell>
        </row>
        <row r="63">
          <cell r="H63" t="str">
            <v>51604 Computer/Network Internet</v>
          </cell>
        </row>
        <row r="64">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ChartofAccounts New"/>
      <sheetName val="ProjectClasses"/>
      <sheetName val="Costs ratios"/>
      <sheetName val="Std Description"/>
    </sheetNames>
    <sheetDataSet>
      <sheetData sheetId="0"/>
      <sheetData sheetId="1"/>
      <sheetData sheetId="2"/>
      <sheetData sheetId="3"/>
      <sheetData sheetId="4"/>
      <sheetData sheetId="5"/>
      <sheetData sheetId="6"/>
      <sheetData sheetId="7"/>
      <sheetData sheetId="8">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CIFF NO India MGMNT</v>
          </cell>
        </row>
        <row r="45">
          <cell r="AD45" t="str">
            <v>CIFF NO India POLICY</v>
          </cell>
        </row>
        <row r="46">
          <cell r="AD46" t="str">
            <v>CIFF NO India PREVSUR</v>
          </cell>
        </row>
        <row r="47">
          <cell r="AD47" t="str">
            <v>CIFF NO India AWARE</v>
          </cell>
        </row>
        <row r="48">
          <cell r="AD48" t="str">
            <v>CIFF NO India TRAIN</v>
          </cell>
        </row>
        <row r="49">
          <cell r="AD49" t="str">
            <v>CIFF NO India DRUG</v>
          </cell>
        </row>
        <row r="50">
          <cell r="AD50" t="str">
            <v>CIFF NO India MONEVAL</v>
          </cell>
        </row>
        <row r="51">
          <cell r="AD51" t="str">
            <v>CROSSCUT India MGMNT</v>
          </cell>
        </row>
        <row r="52">
          <cell r="AD52" t="str">
            <v>CROSSCUT India POLICY</v>
          </cell>
        </row>
        <row r="53">
          <cell r="AD53" t="str">
            <v>CROSSCUT India PREVSUR</v>
          </cell>
        </row>
        <row r="54">
          <cell r="AD54" t="str">
            <v>CROSSCUT India AWARE</v>
          </cell>
        </row>
        <row r="55">
          <cell r="AD55" t="str">
            <v>CROSSCUT India TRAIN</v>
          </cell>
        </row>
        <row r="56">
          <cell r="AD56" t="str">
            <v>CROSSCUT India DRUG</v>
          </cell>
        </row>
        <row r="57">
          <cell r="AD57" t="str">
            <v>CROSSCUT India MONEVAL</v>
          </cell>
        </row>
        <row r="58">
          <cell r="AD58" t="str">
            <v>CC-India National MGMNT</v>
          </cell>
        </row>
        <row r="59">
          <cell r="AD59" t="str">
            <v>CC-India National POLICY</v>
          </cell>
        </row>
        <row r="60">
          <cell r="AD60" t="str">
            <v>CC-India National PREVSUR</v>
          </cell>
        </row>
        <row r="61">
          <cell r="AD61" t="str">
            <v>CC-India National AWARE</v>
          </cell>
        </row>
        <row r="62">
          <cell r="AD62" t="str">
            <v>CC-India National TRAIN</v>
          </cell>
        </row>
        <row r="63">
          <cell r="AD63" t="str">
            <v>CC-India National DRUG</v>
          </cell>
        </row>
        <row r="64">
          <cell r="AD64" t="str">
            <v>CC-India National MONEVAL</v>
          </cell>
        </row>
        <row r="65">
          <cell r="AD65" t="str">
            <v>BNG India MGMNT</v>
          </cell>
        </row>
        <row r="66">
          <cell r="AD66" t="str">
            <v>DNO India MGMNT</v>
          </cell>
        </row>
        <row r="67">
          <cell r="AD67" t="str">
            <v>NO India MGMNT</v>
          </cell>
        </row>
        <row r="68">
          <cell r="AD68" t="str">
            <v>TOTAL</v>
          </cell>
        </row>
      </sheetData>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zoomScale="90" zoomScaleNormal="90" workbookViewId="0">
      <selection activeCell="A3" sqref="A3"/>
    </sheetView>
  </sheetViews>
  <sheetFormatPr defaultRowHeight="15" x14ac:dyDescent="0.25"/>
  <cols>
    <col min="2" max="2" width="20.5703125" customWidth="1"/>
    <col min="3" max="3" width="142.85546875" customWidth="1"/>
  </cols>
  <sheetData>
    <row r="1" spans="1:3" ht="18" x14ac:dyDescent="0.25">
      <c r="A1" s="60" t="s">
        <v>150</v>
      </c>
      <c r="B1" s="60"/>
      <c r="C1" s="60"/>
    </row>
    <row r="2" spans="1:3" ht="28.15" customHeight="1" x14ac:dyDescent="0.3">
      <c r="B2" s="1" t="s">
        <v>0</v>
      </c>
    </row>
    <row r="3" spans="1:3" ht="15.75" customHeight="1" x14ac:dyDescent="0.25">
      <c r="B3" s="2" t="s">
        <v>1</v>
      </c>
    </row>
    <row r="4" spans="1:3" ht="30" x14ac:dyDescent="0.25">
      <c r="C4" s="5" t="s">
        <v>134</v>
      </c>
    </row>
    <row r="5" spans="1:3" ht="30" x14ac:dyDescent="0.25">
      <c r="B5" s="3"/>
      <c r="C5" s="4" t="s">
        <v>151</v>
      </c>
    </row>
    <row r="6" spans="1:3" ht="60" x14ac:dyDescent="0.25">
      <c r="B6" s="3"/>
      <c r="C6" s="5" t="s">
        <v>139</v>
      </c>
    </row>
    <row r="7" spans="1:3" x14ac:dyDescent="0.25">
      <c r="B7" s="3"/>
      <c r="C7" s="6" t="s">
        <v>147</v>
      </c>
    </row>
    <row r="8" spans="1:3" ht="45" x14ac:dyDescent="0.25">
      <c r="B8" s="3"/>
      <c r="C8" s="6" t="s">
        <v>135</v>
      </c>
    </row>
    <row r="9" spans="1:3" ht="30" x14ac:dyDescent="0.25">
      <c r="B9" s="3"/>
      <c r="C9" s="6" t="s">
        <v>152</v>
      </c>
    </row>
    <row r="10" spans="1:3" x14ac:dyDescent="0.25">
      <c r="B10" s="2" t="s">
        <v>2</v>
      </c>
      <c r="C10" s="5"/>
    </row>
    <row r="11" spans="1:3" ht="30" x14ac:dyDescent="0.25">
      <c r="B11" s="3"/>
      <c r="C11" s="7" t="s">
        <v>136</v>
      </c>
    </row>
    <row r="12" spans="1:3" ht="15" customHeight="1" x14ac:dyDescent="0.25">
      <c r="B12" s="3"/>
      <c r="C12" s="7" t="s">
        <v>137</v>
      </c>
    </row>
    <row r="13" spans="1:3" x14ac:dyDescent="0.25">
      <c r="B13" s="3"/>
      <c r="C13" s="5" t="s">
        <v>138</v>
      </c>
    </row>
    <row r="14" spans="1:3" ht="15" customHeight="1" x14ac:dyDescent="0.25">
      <c r="B14" s="3"/>
      <c r="C14" s="5" t="s">
        <v>148</v>
      </c>
    </row>
    <row r="15" spans="1:3" x14ac:dyDescent="0.25">
      <c r="B15" s="2" t="s">
        <v>3</v>
      </c>
      <c r="C15" s="5"/>
    </row>
    <row r="16" spans="1:3" ht="45" x14ac:dyDescent="0.25">
      <c r="C16" s="5" t="s">
        <v>149</v>
      </c>
    </row>
    <row r="17" spans="2:3" x14ac:dyDescent="0.25">
      <c r="B17" s="2" t="s">
        <v>4</v>
      </c>
    </row>
    <row r="18" spans="2:3" ht="72" customHeight="1" x14ac:dyDescent="0.25">
      <c r="C18" s="4" t="s">
        <v>145</v>
      </c>
    </row>
    <row r="19" spans="2:3" x14ac:dyDescent="0.25">
      <c r="B19" s="2" t="s">
        <v>153</v>
      </c>
      <c r="C19" s="5"/>
    </row>
    <row r="20" spans="2:3" ht="58.9" customHeight="1" x14ac:dyDescent="0.25">
      <c r="B20" s="2"/>
      <c r="C20" s="5" t="s">
        <v>154</v>
      </c>
    </row>
    <row r="21" spans="2:3" x14ac:dyDescent="0.25">
      <c r="B21" s="2"/>
      <c r="C21" s="5"/>
    </row>
    <row r="22" spans="2:3" x14ac:dyDescent="0.25">
      <c r="B22" s="2"/>
      <c r="C22" s="5"/>
    </row>
    <row r="23" spans="2:3" ht="18.75" x14ac:dyDescent="0.3">
      <c r="B23"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zoomScaleNormal="100" workbookViewId="0">
      <selection activeCell="A3" sqref="A3"/>
    </sheetView>
  </sheetViews>
  <sheetFormatPr defaultColWidth="8.85546875" defaultRowHeight="15" outlineLevelRow="1" outlineLevelCol="2" x14ac:dyDescent="0.25"/>
  <cols>
    <col min="1" max="1" width="8.85546875" style="26"/>
    <col min="2" max="2" width="11.7109375" style="26" customWidth="1"/>
    <col min="3" max="3" width="33" style="26" customWidth="1" outlineLevel="1"/>
    <col min="4" max="4" width="13.28515625" style="26" customWidth="1" outlineLevel="2"/>
    <col min="5" max="5" width="13.5703125" style="26" bestFit="1" customWidth="1" outlineLevel="2"/>
    <col min="6" max="6" width="15.28515625" style="26" bestFit="1" customWidth="1" outlineLevel="2"/>
    <col min="7" max="7" width="14.42578125" style="26" bestFit="1" customWidth="1" outlineLevel="1"/>
    <col min="8" max="8" width="7.85546875" style="26" customWidth="1" outlineLevel="2"/>
    <col min="9" max="9" width="9.42578125" style="26" customWidth="1" outlineLevel="2"/>
    <col min="10" max="10" width="20.28515625" style="26" customWidth="1" outlineLevel="2"/>
    <col min="11" max="11" width="13" style="26" customWidth="1" outlineLevel="2"/>
    <col min="12" max="12" width="15.85546875" style="26" bestFit="1" customWidth="1" outlineLevel="1"/>
    <col min="13" max="13" width="14.5703125" style="27" customWidth="1" outlineLevel="1"/>
    <col min="14" max="14" width="14.5703125" style="27" customWidth="1"/>
    <col min="15" max="15" width="21" style="28" customWidth="1"/>
    <col min="16" max="16" width="13.5703125" style="26" bestFit="1" customWidth="1"/>
    <col min="17" max="17" width="8.85546875" style="26"/>
    <col min="18" max="18" width="37.85546875" style="26" customWidth="1"/>
    <col min="19" max="19" width="18.28515625" style="26" customWidth="1"/>
    <col min="20" max="16384" width="8.85546875" style="26"/>
  </cols>
  <sheetData>
    <row r="1" spans="1:15" s="8" customFormat="1" ht="21.95" customHeight="1" x14ac:dyDescent="0.25">
      <c r="A1" s="60" t="s">
        <v>143</v>
      </c>
      <c r="B1" s="60"/>
      <c r="C1" s="60"/>
      <c r="D1" s="60"/>
      <c r="E1" s="60"/>
      <c r="F1" s="60"/>
      <c r="G1" s="60"/>
      <c r="H1" s="60"/>
      <c r="M1" s="9"/>
      <c r="N1" s="9"/>
      <c r="O1" s="10"/>
    </row>
    <row r="2" spans="1:15" s="62" customFormat="1" ht="16.5" customHeight="1" x14ac:dyDescent="0.25">
      <c r="A2" s="65" t="s">
        <v>141</v>
      </c>
      <c r="B2" s="61"/>
      <c r="C2" s="61"/>
      <c r="D2" s="61"/>
      <c r="E2" s="61"/>
      <c r="F2" s="61"/>
      <c r="G2" s="61"/>
      <c r="H2" s="61"/>
      <c r="M2" s="63"/>
      <c r="N2" s="63"/>
      <c r="O2" s="64"/>
    </row>
    <row r="3" spans="1:15" s="62" customFormat="1" ht="10.15" customHeight="1" x14ac:dyDescent="0.25">
      <c r="A3" s="61"/>
      <c r="B3" s="61"/>
      <c r="C3" s="61"/>
      <c r="D3" s="61"/>
      <c r="E3" s="61"/>
      <c r="F3" s="61"/>
      <c r="G3" s="61"/>
      <c r="H3" s="61"/>
      <c r="M3" s="63"/>
      <c r="N3" s="63"/>
      <c r="O3" s="64"/>
    </row>
    <row r="4" spans="1:15" s="8" customFormat="1" ht="15.75" x14ac:dyDescent="0.25">
      <c r="C4" s="11" t="s">
        <v>5</v>
      </c>
      <c r="D4" s="12"/>
      <c r="E4" s="12"/>
      <c r="F4" s="12"/>
      <c r="G4" s="12"/>
      <c r="H4" s="12"/>
      <c r="M4" s="9"/>
      <c r="N4" s="9"/>
      <c r="O4" s="10"/>
    </row>
    <row r="5" spans="1:15" s="8" customFormat="1" x14ac:dyDescent="0.25">
      <c r="C5" s="79" t="s">
        <v>6</v>
      </c>
      <c r="D5" s="79"/>
      <c r="E5" s="79"/>
      <c r="F5" s="79"/>
      <c r="G5" s="79"/>
      <c r="H5" s="12"/>
      <c r="M5" s="9"/>
      <c r="N5" s="9"/>
      <c r="O5" s="10"/>
    </row>
    <row r="6" spans="1:15" s="8" customFormat="1" ht="27" customHeight="1" x14ac:dyDescent="0.25">
      <c r="C6" s="13" t="s">
        <v>7</v>
      </c>
      <c r="D6" s="13" t="s">
        <v>8</v>
      </c>
      <c r="E6" s="14" t="s">
        <v>9</v>
      </c>
      <c r="F6" s="14" t="s">
        <v>10</v>
      </c>
      <c r="G6" s="14" t="s">
        <v>11</v>
      </c>
      <c r="H6" s="12"/>
      <c r="M6" s="9"/>
      <c r="N6" s="9"/>
      <c r="O6" s="10"/>
    </row>
    <row r="7" spans="1:15" s="8" customFormat="1" outlineLevel="1" x14ac:dyDescent="0.25">
      <c r="C7" s="15" t="s">
        <v>12</v>
      </c>
      <c r="D7" s="16">
        <f>E21</f>
        <v>286788.20160408731</v>
      </c>
      <c r="E7" s="17">
        <f>D7/$D$36</f>
        <v>0.1235203550383292</v>
      </c>
      <c r="F7" s="18">
        <f>E32</f>
        <v>18928021.305869766</v>
      </c>
      <c r="G7" s="18">
        <f>F7/$D$36</f>
        <v>8.1523434325297277</v>
      </c>
      <c r="H7" s="12"/>
      <c r="M7" s="9"/>
      <c r="N7" s="9"/>
      <c r="O7" s="10"/>
    </row>
    <row r="8" spans="1:15" s="8" customFormat="1" outlineLevel="1" x14ac:dyDescent="0.25">
      <c r="C8" s="15" t="s">
        <v>13</v>
      </c>
      <c r="D8" s="16">
        <f>D21</f>
        <v>160223.89696969697</v>
      </c>
      <c r="E8" s="17">
        <f>D8/$D$36</f>
        <v>6.9008810434409401E-2</v>
      </c>
      <c r="F8" s="18">
        <f>D32</f>
        <v>10574777.199999999</v>
      </c>
      <c r="G8" s="18">
        <f>F8/$D$36</f>
        <v>4.5545814886710199</v>
      </c>
      <c r="H8" s="12"/>
      <c r="J8" s="19"/>
      <c r="M8" s="9"/>
      <c r="N8" s="9"/>
      <c r="O8" s="10"/>
    </row>
    <row r="9" spans="1:15" s="8" customFormat="1" x14ac:dyDescent="0.25">
      <c r="C9" s="13" t="s">
        <v>14</v>
      </c>
      <c r="D9" s="72">
        <f>SUM(D7:D8)</f>
        <v>447012.09857378429</v>
      </c>
      <c r="E9" s="77">
        <f>SUM(E7:E8)</f>
        <v>0.1925291654727386</v>
      </c>
      <c r="F9" s="74">
        <f>SUM(F7:F8)</f>
        <v>29502798.505869765</v>
      </c>
      <c r="G9" s="73">
        <f>SUM(G7:G8)</f>
        <v>12.706924921200748</v>
      </c>
      <c r="H9" s="20"/>
      <c r="K9" s="21"/>
      <c r="M9" s="9"/>
      <c r="N9" s="9"/>
      <c r="O9" s="10"/>
    </row>
    <row r="10" spans="1:15" s="8" customFormat="1" x14ac:dyDescent="0.25">
      <c r="C10" s="12"/>
      <c r="D10" s="12"/>
      <c r="E10" s="12"/>
      <c r="F10" s="12"/>
      <c r="G10" s="12"/>
      <c r="H10" s="12"/>
      <c r="M10" s="9"/>
      <c r="N10" s="9"/>
      <c r="O10" s="10"/>
    </row>
    <row r="11" spans="1:15" s="8" customFormat="1" x14ac:dyDescent="0.25">
      <c r="C11" s="12"/>
      <c r="D11" s="12"/>
      <c r="E11" s="12"/>
      <c r="F11" s="12"/>
      <c r="G11" s="12"/>
      <c r="H11" s="12"/>
      <c r="M11" s="9"/>
      <c r="N11" s="9"/>
      <c r="O11" s="10"/>
    </row>
    <row r="12" spans="1:15" s="8" customFormat="1" x14ac:dyDescent="0.25">
      <c r="C12" s="80" t="s">
        <v>15</v>
      </c>
      <c r="D12" s="80"/>
      <c r="E12" s="80"/>
      <c r="F12" s="80"/>
      <c r="G12" s="80"/>
      <c r="H12" s="80"/>
      <c r="M12" s="9"/>
      <c r="N12" s="9"/>
      <c r="O12" s="10"/>
    </row>
    <row r="13" spans="1:15" s="8" customFormat="1" x14ac:dyDescent="0.25">
      <c r="C13" s="13" t="s">
        <v>16</v>
      </c>
      <c r="D13" s="13" t="s">
        <v>13</v>
      </c>
      <c r="E13" s="13" t="s">
        <v>12</v>
      </c>
      <c r="F13" s="13" t="s">
        <v>17</v>
      </c>
      <c r="G13" s="13" t="s">
        <v>18</v>
      </c>
      <c r="L13" s="9"/>
      <c r="M13" s="9"/>
      <c r="N13" s="10"/>
    </row>
    <row r="14" spans="1:15" s="8" customFormat="1" ht="13.9" customHeight="1" outlineLevel="1" x14ac:dyDescent="0.15">
      <c r="C14" s="15" t="s">
        <v>19</v>
      </c>
      <c r="D14" s="16">
        <f>SUMIFS($N$43:$N$56, $P$43:$P$56, "Gov")</f>
        <v>219.69696969696969</v>
      </c>
      <c r="E14" s="16">
        <f>SUMIFS($N$43:$N$56, $P$43:$P$56, "DtWI")</f>
        <v>14024.163104195999</v>
      </c>
      <c r="F14" s="16">
        <f t="shared" ref="F14:F20" si="0">SUM(D14:E14)</f>
        <v>14243.860073892969</v>
      </c>
      <c r="G14" s="22">
        <f t="shared" ref="G14:G21" si="1">F14/$F$21</f>
        <v>3.186459632600272E-2</v>
      </c>
      <c r="J14" s="70"/>
      <c r="K14" s="70"/>
      <c r="L14" s="70"/>
      <c r="M14" s="70"/>
      <c r="N14" s="10"/>
    </row>
    <row r="15" spans="1:15" s="8" customFormat="1" outlineLevel="1" x14ac:dyDescent="0.25">
      <c r="C15" s="15" t="s">
        <v>20</v>
      </c>
      <c r="D15" s="16">
        <f>SUMIFS($N$58:$N$67, $P$58:$P$67, "Gov")</f>
        <v>0</v>
      </c>
      <c r="E15" s="16">
        <f>SUMIFS($N$58:$N$67, $P$58:$P$67, "DtWI")</f>
        <v>20378.551268788</v>
      </c>
      <c r="F15" s="16">
        <f t="shared" si="0"/>
        <v>20378.551268788</v>
      </c>
      <c r="G15" s="22">
        <f t="shared" si="1"/>
        <v>4.5588366251846084E-2</v>
      </c>
      <c r="J15" s="70"/>
      <c r="K15" s="70"/>
      <c r="L15" s="70"/>
      <c r="M15" s="9"/>
      <c r="N15" s="10"/>
    </row>
    <row r="16" spans="1:15" s="8" customFormat="1" outlineLevel="1" x14ac:dyDescent="0.25">
      <c r="C16" s="15" t="s">
        <v>21</v>
      </c>
      <c r="D16" s="16">
        <f>SUMIFS($N$69:$N$81, $P$69:$P$81, "Gov")</f>
        <v>35900.290909090909</v>
      </c>
      <c r="E16" s="16">
        <f>SUMIFS($N$69:$N$81, $P$69:$P$81, "DtWI")</f>
        <v>8975.1680256</v>
      </c>
      <c r="F16" s="16">
        <f t="shared" si="0"/>
        <v>44875.458934690905</v>
      </c>
      <c r="G16" s="22">
        <f t="shared" si="1"/>
        <v>0.10038980841428774</v>
      </c>
      <c r="J16" s="70"/>
      <c r="K16" s="70"/>
      <c r="L16" s="70"/>
      <c r="M16" s="9"/>
      <c r="N16" s="10"/>
    </row>
    <row r="17" spans="3:15" s="8" customFormat="1" outlineLevel="1" x14ac:dyDescent="0.25">
      <c r="C17" s="15" t="s">
        <v>22</v>
      </c>
      <c r="D17" s="16">
        <f>SUMIFS($N$83:$N$103, $P$83:$P$103, "Gov")</f>
        <v>54237.151515151512</v>
      </c>
      <c r="E17" s="16">
        <f>SUMIFS($N$83:$N$103, $P$83:$P$103, "DtWI")</f>
        <v>28926.320898299997</v>
      </c>
      <c r="F17" s="16">
        <f t="shared" si="0"/>
        <v>83163.472413451513</v>
      </c>
      <c r="G17" s="22">
        <f t="shared" si="1"/>
        <v>0.18604300124938222</v>
      </c>
      <c r="J17" s="70"/>
      <c r="K17" s="70"/>
      <c r="L17" s="70"/>
      <c r="M17" s="9"/>
      <c r="N17" s="10"/>
    </row>
    <row r="18" spans="3:15" s="8" customFormat="1" outlineLevel="1" x14ac:dyDescent="0.25">
      <c r="C18" s="15" t="s">
        <v>23</v>
      </c>
      <c r="D18" s="16">
        <f>SUMIFS($N$105:$N$127, $P$105:$P$127, "Gov")</f>
        <v>68212.166666666672</v>
      </c>
      <c r="E18" s="16">
        <f>SUMIFS($N$105:$N$127, $P$105:$P$127, "DtWI")</f>
        <v>22262.902700555998</v>
      </c>
      <c r="F18" s="16">
        <f t="shared" si="0"/>
        <v>90475.069367222663</v>
      </c>
      <c r="G18" s="22">
        <f t="shared" si="1"/>
        <v>0.20239959870412494</v>
      </c>
      <c r="J18" s="70"/>
      <c r="K18" s="70"/>
      <c r="L18" s="70"/>
      <c r="M18" s="9"/>
      <c r="N18" s="10"/>
    </row>
    <row r="19" spans="3:15" s="8" customFormat="1" outlineLevel="1" x14ac:dyDescent="0.25">
      <c r="C19" s="15" t="s">
        <v>24</v>
      </c>
      <c r="D19" s="16">
        <f>SUMIFS($N$129:$N$144, $P$129:$P$144, "Gov")</f>
        <v>1654.590909090909</v>
      </c>
      <c r="E19" s="16">
        <f>SUMIFS($N$129:$N$144, $P$129:$P$144, "DtWI")</f>
        <v>36693.306578274001</v>
      </c>
      <c r="F19" s="16">
        <f t="shared" si="0"/>
        <v>38347.897487364913</v>
      </c>
      <c r="G19" s="22">
        <f t="shared" si="1"/>
        <v>8.5787157908512796E-2</v>
      </c>
      <c r="J19" s="70"/>
      <c r="K19" s="70"/>
      <c r="L19" s="70"/>
      <c r="M19" s="9"/>
      <c r="N19" s="10"/>
    </row>
    <row r="20" spans="3:15" s="8" customFormat="1" outlineLevel="1" x14ac:dyDescent="0.25">
      <c r="C20" s="15" t="s">
        <v>25</v>
      </c>
      <c r="D20" s="16">
        <f>SUMIFS($N$146:$N$179, $P$146:$P$179, "Gov")</f>
        <v>0</v>
      </c>
      <c r="E20" s="16">
        <f>SUMIFS($N$146:$N$179, $P$146:$P$179, "DtWI")</f>
        <v>155527.78902837331</v>
      </c>
      <c r="F20" s="16">
        <f t="shared" si="0"/>
        <v>155527.78902837331</v>
      </c>
      <c r="G20" s="22">
        <f t="shared" si="1"/>
        <v>0.3479274711458436</v>
      </c>
      <c r="J20" s="70"/>
      <c r="K20" s="70"/>
      <c r="L20" s="70"/>
      <c r="M20" s="9"/>
      <c r="N20" s="10"/>
    </row>
    <row r="21" spans="3:15" s="8" customFormat="1" x14ac:dyDescent="0.25">
      <c r="C21" s="13" t="s">
        <v>14</v>
      </c>
      <c r="D21" s="72">
        <f>SUM(D14:D20)</f>
        <v>160223.89696969697</v>
      </c>
      <c r="E21" s="72">
        <f>SUM(E14:E20)</f>
        <v>286788.20160408731</v>
      </c>
      <c r="F21" s="72">
        <f>SUM(F14:F20)</f>
        <v>447012.09857378423</v>
      </c>
      <c r="G21" s="75">
        <f t="shared" si="1"/>
        <v>1</v>
      </c>
      <c r="J21" s="70"/>
      <c r="K21" s="70"/>
      <c r="L21" s="70"/>
      <c r="M21" s="9"/>
      <c r="N21" s="10"/>
    </row>
    <row r="22" spans="3:15" s="8" customFormat="1" x14ac:dyDescent="0.25">
      <c r="C22" s="23"/>
      <c r="D22" s="23"/>
      <c r="E22" s="23"/>
      <c r="F22" s="23"/>
      <c r="G22" s="23"/>
      <c r="H22" s="23"/>
      <c r="M22" s="9"/>
      <c r="N22" s="9"/>
      <c r="O22" s="10"/>
    </row>
    <row r="23" spans="3:15" s="8" customFormat="1" x14ac:dyDescent="0.25">
      <c r="C23" s="80" t="s">
        <v>26</v>
      </c>
      <c r="D23" s="80"/>
      <c r="E23" s="80"/>
      <c r="F23" s="80"/>
      <c r="G23" s="80"/>
      <c r="H23" s="80"/>
      <c r="M23" s="9"/>
      <c r="N23" s="9"/>
      <c r="O23" s="10"/>
    </row>
    <row r="24" spans="3:15" s="8" customFormat="1" x14ac:dyDescent="0.25">
      <c r="C24" s="13" t="s">
        <v>16</v>
      </c>
      <c r="D24" s="13" t="s">
        <v>13</v>
      </c>
      <c r="E24" s="13" t="s">
        <v>12</v>
      </c>
      <c r="F24" s="13" t="s">
        <v>17</v>
      </c>
      <c r="G24" s="13" t="s">
        <v>18</v>
      </c>
      <c r="L24" s="9"/>
      <c r="M24" s="9"/>
      <c r="N24" s="10"/>
    </row>
    <row r="25" spans="3:15" s="8" customFormat="1" ht="15" customHeight="1" outlineLevel="1" x14ac:dyDescent="0.25">
      <c r="C25" s="15" t="s">
        <v>19</v>
      </c>
      <c r="D25" s="71">
        <f>SUMIFS($O$43:$O$56, $P$43:$P$56, "Gov")</f>
        <v>14500</v>
      </c>
      <c r="E25" s="71">
        <f>SUMIFS($O$43:$O$56, $P$43:$P$56, "DtWI")</f>
        <v>925594.7648769361</v>
      </c>
      <c r="F25" s="71">
        <f t="shared" ref="F25:F31" si="2">SUM(D25:E25)</f>
        <v>940094.7648769361</v>
      </c>
      <c r="G25" s="58">
        <f t="shared" ref="G25:G32" si="3">F25/$F$32</f>
        <v>3.1864596326002713E-2</v>
      </c>
      <c r="L25" s="9"/>
      <c r="M25" s="9"/>
      <c r="N25" s="10"/>
    </row>
    <row r="26" spans="3:15" s="8" customFormat="1" outlineLevel="1" x14ac:dyDescent="0.25">
      <c r="C26" s="15" t="s">
        <v>20</v>
      </c>
      <c r="D26" s="71">
        <f>SUMIFS($O$58:$O$67, $P$58:$P$67, "Gov")</f>
        <v>0</v>
      </c>
      <c r="E26" s="71">
        <f>SUMIFS($O$58:$O$67, $P$58:$P$67, "DtWI")</f>
        <v>1344984.3837400081</v>
      </c>
      <c r="F26" s="71">
        <f t="shared" si="2"/>
        <v>1344984.3837400081</v>
      </c>
      <c r="G26" s="58">
        <f t="shared" si="3"/>
        <v>4.5588366251846077E-2</v>
      </c>
      <c r="L26" s="9"/>
      <c r="M26" s="9"/>
      <c r="N26" s="10"/>
    </row>
    <row r="27" spans="3:15" s="8" customFormat="1" outlineLevel="1" x14ac:dyDescent="0.25">
      <c r="C27" s="15" t="s">
        <v>21</v>
      </c>
      <c r="D27" s="71">
        <f>SUMIFS($O$69:$O$81, $P$69:$P$81, "Gov")</f>
        <v>2369419.2000000002</v>
      </c>
      <c r="E27" s="71">
        <f>SUMIFS($O$69:$O$81, $P$69:$P$81, "DtWI")</f>
        <v>592361.08968960017</v>
      </c>
      <c r="F27" s="71">
        <f t="shared" si="2"/>
        <v>2961780.2896896005</v>
      </c>
      <c r="G27" s="58">
        <f t="shared" si="3"/>
        <v>0.10038980841428774</v>
      </c>
      <c r="L27" s="9"/>
      <c r="M27" s="9"/>
      <c r="N27" s="10"/>
    </row>
    <row r="28" spans="3:15" s="8" customFormat="1" outlineLevel="1" x14ac:dyDescent="0.25">
      <c r="C28" s="15" t="s">
        <v>22</v>
      </c>
      <c r="D28" s="71">
        <f>SUMIFS($O$83:$O$103, $P$83:$P$103, "Gov")</f>
        <v>3579652</v>
      </c>
      <c r="E28" s="71">
        <f>SUMIFS($O$83:$O$103, $P$83:$P$103, "DtWI")</f>
        <v>1909137.1792878001</v>
      </c>
      <c r="F28" s="71">
        <f t="shared" si="2"/>
        <v>5488789.1792878006</v>
      </c>
      <c r="G28" s="58">
        <f t="shared" si="3"/>
        <v>0.18604300124938222</v>
      </c>
      <c r="L28" s="9"/>
      <c r="M28" s="9"/>
      <c r="N28" s="10"/>
    </row>
    <row r="29" spans="3:15" s="8" customFormat="1" outlineLevel="1" x14ac:dyDescent="0.25">
      <c r="C29" s="15" t="s">
        <v>23</v>
      </c>
      <c r="D29" s="71">
        <f>SUMIFS($O$105:$O$127, $P$105:$P$127, "Gov")</f>
        <v>4502003</v>
      </c>
      <c r="E29" s="71">
        <f>SUMIFS($O$105:$O$127, $P$105:$P$127, "DtWI")</f>
        <v>1469351.5782366961</v>
      </c>
      <c r="F29" s="71">
        <f t="shared" si="2"/>
        <v>5971354.5782366963</v>
      </c>
      <c r="G29" s="58">
        <f t="shared" si="3"/>
        <v>0.20239959870412491</v>
      </c>
      <c r="L29" s="9"/>
      <c r="M29" s="9"/>
      <c r="N29" s="10"/>
    </row>
    <row r="30" spans="3:15" s="8" customFormat="1" outlineLevel="1" x14ac:dyDescent="0.25">
      <c r="C30" s="15" t="s">
        <v>24</v>
      </c>
      <c r="D30" s="71">
        <f>SUMIFS($O$129:$O$144, $P$129:$P$144, "Gov")</f>
        <v>109203</v>
      </c>
      <c r="E30" s="71">
        <f>SUMIFS($O$129:$O$144, $P$129:$P$144, "DtWI")</f>
        <v>2421758.2341660843</v>
      </c>
      <c r="F30" s="71">
        <f t="shared" si="2"/>
        <v>2530961.2341660843</v>
      </c>
      <c r="G30" s="58">
        <f t="shared" si="3"/>
        <v>8.5787157908512782E-2</v>
      </c>
      <c r="L30" s="9"/>
      <c r="M30" s="9"/>
      <c r="N30" s="10"/>
    </row>
    <row r="31" spans="3:15" s="8" customFormat="1" outlineLevel="1" x14ac:dyDescent="0.25">
      <c r="C31" s="15" t="s">
        <v>25</v>
      </c>
      <c r="D31" s="71">
        <f>SUMIFS($O$146:$O$179, $P$146:$P$179, "Gov")</f>
        <v>0</v>
      </c>
      <c r="E31" s="71">
        <f>SUMIFS($O$146:$O$179, $P$146:$P$179, "DtWI")</f>
        <v>10264834.075872637</v>
      </c>
      <c r="F31" s="71">
        <f t="shared" si="2"/>
        <v>10264834.075872637</v>
      </c>
      <c r="G31" s="58">
        <f t="shared" si="3"/>
        <v>0.34792747114584349</v>
      </c>
      <c r="L31" s="9"/>
      <c r="M31" s="9"/>
      <c r="N31" s="10"/>
    </row>
    <row r="32" spans="3:15" s="8" customFormat="1" x14ac:dyDescent="0.25">
      <c r="C32" s="13" t="s">
        <v>17</v>
      </c>
      <c r="D32" s="74">
        <f>SUM(D25:D31)</f>
        <v>10574777.199999999</v>
      </c>
      <c r="E32" s="74">
        <f>SUM(E25:E31)</f>
        <v>18928021.305869766</v>
      </c>
      <c r="F32" s="74">
        <f>SUM(F25:F31)</f>
        <v>29502798.505869765</v>
      </c>
      <c r="G32" s="76">
        <f t="shared" si="3"/>
        <v>1</v>
      </c>
      <c r="L32" s="9"/>
      <c r="M32" s="9"/>
      <c r="N32" s="10"/>
    </row>
    <row r="33" spans="1:16" s="8" customFormat="1" x14ac:dyDescent="0.25">
      <c r="C33" s="12"/>
      <c r="D33" s="12"/>
      <c r="E33" s="12"/>
      <c r="F33" s="12"/>
      <c r="G33" s="12"/>
      <c r="H33" s="12"/>
      <c r="M33" s="9"/>
      <c r="N33" s="9"/>
      <c r="O33" s="10"/>
    </row>
    <row r="34" spans="1:16" s="8" customFormat="1" x14ac:dyDescent="0.25">
      <c r="C34" s="12"/>
      <c r="D34" s="12"/>
      <c r="E34" s="12"/>
      <c r="F34" s="12"/>
      <c r="G34" s="12"/>
      <c r="H34" s="12"/>
      <c r="M34" s="9"/>
      <c r="N34" s="9"/>
      <c r="O34" s="10"/>
    </row>
    <row r="35" spans="1:16" s="8" customFormat="1" ht="15.75" x14ac:dyDescent="0.25">
      <c r="C35" s="11" t="s">
        <v>27</v>
      </c>
      <c r="D35" s="12"/>
      <c r="E35" s="12"/>
      <c r="F35" s="12"/>
      <c r="G35" s="12"/>
      <c r="H35" s="12"/>
      <c r="M35" s="9"/>
      <c r="N35" s="9"/>
      <c r="O35" s="10"/>
    </row>
    <row r="36" spans="1:16" s="8" customFormat="1" x14ac:dyDescent="0.25">
      <c r="C36" s="15" t="s">
        <v>28</v>
      </c>
      <c r="D36" s="24">
        <v>2321789</v>
      </c>
      <c r="E36" s="12"/>
      <c r="F36" s="12"/>
      <c r="G36" s="12"/>
      <c r="H36" s="12"/>
      <c r="M36" s="9"/>
      <c r="N36" s="9"/>
      <c r="O36" s="10"/>
    </row>
    <row r="37" spans="1:16" s="8" customFormat="1" x14ac:dyDescent="0.25">
      <c r="C37" s="15" t="s">
        <v>29</v>
      </c>
      <c r="D37" s="15">
        <v>66</v>
      </c>
      <c r="E37" s="12"/>
      <c r="F37" s="12"/>
      <c r="G37" s="12"/>
      <c r="H37" s="12"/>
      <c r="M37" s="9"/>
      <c r="N37" s="9"/>
      <c r="O37" s="10"/>
    </row>
    <row r="38" spans="1:16" s="8" customFormat="1" x14ac:dyDescent="0.25">
      <c r="C38" s="12"/>
      <c r="D38" s="12"/>
      <c r="E38" s="12"/>
      <c r="F38" s="12"/>
      <c r="G38" s="12"/>
      <c r="H38" s="12"/>
      <c r="M38" s="9"/>
      <c r="N38" s="9"/>
      <c r="O38" s="10"/>
    </row>
    <row r="39" spans="1:16" s="8" customFormat="1" x14ac:dyDescent="0.25">
      <c r="C39" s="12"/>
      <c r="D39" s="12"/>
      <c r="E39" s="12"/>
      <c r="F39" s="12"/>
      <c r="G39" s="12"/>
      <c r="H39" s="12"/>
      <c r="M39" s="9"/>
      <c r="N39" s="9"/>
      <c r="O39" s="10"/>
    </row>
    <row r="40" spans="1:16" ht="16.149999999999999" customHeight="1" x14ac:dyDescent="0.25">
      <c r="A40" s="8"/>
      <c r="B40" s="8"/>
      <c r="C40" s="11" t="s">
        <v>30</v>
      </c>
      <c r="D40" s="25"/>
      <c r="E40" s="25"/>
      <c r="F40" s="25"/>
      <c r="G40" s="25"/>
      <c r="H40" s="25"/>
    </row>
    <row r="41" spans="1:16" s="25" customFormat="1" ht="21" x14ac:dyDescent="0.15">
      <c r="B41" s="25" t="s">
        <v>31</v>
      </c>
      <c r="C41" s="25" t="s">
        <v>32</v>
      </c>
      <c r="D41" s="25" t="s">
        <v>33</v>
      </c>
      <c r="E41" s="25" t="s">
        <v>34</v>
      </c>
      <c r="F41" s="25" t="s">
        <v>35</v>
      </c>
      <c r="G41" s="25" t="s">
        <v>36</v>
      </c>
      <c r="H41" s="25" t="s">
        <v>35</v>
      </c>
      <c r="I41" s="25" t="s">
        <v>37</v>
      </c>
      <c r="J41" s="25" t="s">
        <v>38</v>
      </c>
      <c r="K41" s="25" t="s">
        <v>39</v>
      </c>
      <c r="L41" s="29" t="s">
        <v>40</v>
      </c>
      <c r="M41" s="30" t="s">
        <v>41</v>
      </c>
      <c r="N41" s="30" t="s">
        <v>42</v>
      </c>
      <c r="O41" s="31" t="s">
        <v>43</v>
      </c>
      <c r="P41" s="25" t="s">
        <v>44</v>
      </c>
    </row>
    <row r="42" spans="1:16" s="25" customFormat="1" ht="10.5" x14ac:dyDescent="0.15">
      <c r="B42" s="81" t="s">
        <v>19</v>
      </c>
      <c r="C42" s="81"/>
      <c r="L42" s="32"/>
      <c r="M42" s="33"/>
      <c r="N42" s="33"/>
    </row>
    <row r="43" spans="1:16" s="25" customFormat="1" ht="10.5" x14ac:dyDescent="0.15">
      <c r="B43" s="40" t="s">
        <v>45</v>
      </c>
      <c r="C43" s="34" t="s">
        <v>46</v>
      </c>
      <c r="E43" s="25" t="s">
        <v>47</v>
      </c>
      <c r="L43" s="32"/>
      <c r="M43" s="33">
        <v>1.4726000000000001</v>
      </c>
      <c r="N43" s="33">
        <f>(L43/$D$37)+M43</f>
        <v>1.4726000000000001</v>
      </c>
      <c r="O43" s="57">
        <f>N43*$D$37</f>
        <v>97.191600000000008</v>
      </c>
      <c r="P43" s="25" t="s">
        <v>12</v>
      </c>
    </row>
    <row r="44" spans="1:16" s="25" customFormat="1" ht="15" customHeight="1" outlineLevel="1" x14ac:dyDescent="0.15">
      <c r="B44" s="78" t="s">
        <v>49</v>
      </c>
      <c r="C44" s="35" t="s">
        <v>50</v>
      </c>
      <c r="E44" s="25" t="s">
        <v>47</v>
      </c>
      <c r="L44" s="32"/>
      <c r="M44" s="33">
        <v>2911.9630500000003</v>
      </c>
      <c r="N44" s="33">
        <f t="shared" ref="N44:N113" si="4">(L44/$D$37)+M44</f>
        <v>2911.9630500000003</v>
      </c>
      <c r="O44" s="57">
        <f t="shared" ref="O44:O113" si="5">N44*$D$37</f>
        <v>192189.56130000003</v>
      </c>
      <c r="P44" s="25" t="s">
        <v>12</v>
      </c>
    </row>
    <row r="45" spans="1:16" s="25" customFormat="1" ht="15" customHeight="1" outlineLevel="1" x14ac:dyDescent="0.15">
      <c r="B45" s="78"/>
      <c r="C45" s="35" t="s">
        <v>51</v>
      </c>
      <c r="E45" s="25" t="s">
        <v>47</v>
      </c>
      <c r="L45" s="32">
        <v>8000</v>
      </c>
      <c r="M45" s="33">
        <v>0</v>
      </c>
      <c r="N45" s="33">
        <f t="shared" si="4"/>
        <v>121.21212121212122</v>
      </c>
      <c r="O45" s="57">
        <f t="shared" si="5"/>
        <v>8000</v>
      </c>
      <c r="P45" s="25" t="s">
        <v>52</v>
      </c>
    </row>
    <row r="46" spans="1:16" s="25" customFormat="1" ht="15" customHeight="1" outlineLevel="1" x14ac:dyDescent="0.15">
      <c r="B46" s="78"/>
      <c r="C46" s="35" t="s">
        <v>119</v>
      </c>
      <c r="E46" s="25" t="s">
        <v>47</v>
      </c>
      <c r="L46" s="32">
        <v>6500</v>
      </c>
      <c r="M46" s="33">
        <v>0</v>
      </c>
      <c r="N46" s="33">
        <f t="shared" si="4"/>
        <v>98.484848484848484</v>
      </c>
      <c r="O46" s="57">
        <f t="shared" si="5"/>
        <v>6500</v>
      </c>
      <c r="P46" s="25" t="s">
        <v>52</v>
      </c>
    </row>
    <row r="47" spans="1:16" s="25" customFormat="1" ht="10.5" outlineLevel="1" x14ac:dyDescent="0.15">
      <c r="B47" s="78"/>
      <c r="C47" s="35" t="s">
        <v>53</v>
      </c>
      <c r="E47" s="25" t="s">
        <v>47</v>
      </c>
      <c r="L47" s="32"/>
      <c r="M47" s="33">
        <v>1116.0339600000002</v>
      </c>
      <c r="N47" s="33">
        <f t="shared" si="4"/>
        <v>1116.0339600000002</v>
      </c>
      <c r="O47" s="57">
        <f t="shared" si="5"/>
        <v>73658.241360000015</v>
      </c>
      <c r="P47" s="25" t="s">
        <v>12</v>
      </c>
    </row>
    <row r="48" spans="1:16" s="25" customFormat="1" ht="10.5" outlineLevel="1" x14ac:dyDescent="0.15">
      <c r="B48" s="78"/>
      <c r="C48" s="35" t="s">
        <v>54</v>
      </c>
      <c r="E48" s="25" t="s">
        <v>47</v>
      </c>
      <c r="L48" s="32"/>
      <c r="M48" s="33">
        <v>169.85220000000001</v>
      </c>
      <c r="N48" s="33">
        <f t="shared" si="4"/>
        <v>169.85220000000001</v>
      </c>
      <c r="O48" s="57">
        <f t="shared" si="5"/>
        <v>11210.245200000001</v>
      </c>
      <c r="P48" s="25" t="s">
        <v>12</v>
      </c>
    </row>
    <row r="49" spans="2:16" s="25" customFormat="1" ht="10.5" outlineLevel="1" x14ac:dyDescent="0.15">
      <c r="B49" s="78" t="s">
        <v>55</v>
      </c>
      <c r="C49" s="35" t="s">
        <v>57</v>
      </c>
      <c r="E49" s="25" t="s">
        <v>47</v>
      </c>
      <c r="L49" s="32"/>
      <c r="M49" s="33">
        <v>3838.6404799999991</v>
      </c>
      <c r="N49" s="33">
        <f t="shared" si="4"/>
        <v>3838.6404799999991</v>
      </c>
      <c r="O49" s="57">
        <f t="shared" si="5"/>
        <v>253350.27167999995</v>
      </c>
      <c r="P49" s="25" t="s">
        <v>12</v>
      </c>
    </row>
    <row r="50" spans="2:16" s="25" customFormat="1" ht="10.5" outlineLevel="1" x14ac:dyDescent="0.15">
      <c r="B50" s="78"/>
      <c r="C50" s="35" t="s">
        <v>58</v>
      </c>
      <c r="E50" s="25" t="s">
        <v>47</v>
      </c>
      <c r="L50" s="32"/>
      <c r="M50" s="33">
        <v>1968.1883600000003</v>
      </c>
      <c r="N50" s="33">
        <f t="shared" si="4"/>
        <v>1968.1883600000003</v>
      </c>
      <c r="O50" s="57">
        <f t="shared" si="5"/>
        <v>129900.43176000002</v>
      </c>
      <c r="P50" s="25" t="s">
        <v>12</v>
      </c>
    </row>
    <row r="51" spans="2:16" s="25" customFormat="1" ht="10.5" outlineLevel="1" x14ac:dyDescent="0.15">
      <c r="B51" s="78"/>
      <c r="C51" s="35" t="s">
        <v>59</v>
      </c>
      <c r="E51" s="25" t="s">
        <v>47</v>
      </c>
      <c r="L51" s="32"/>
      <c r="M51" s="33">
        <v>1015.3688000000002</v>
      </c>
      <c r="N51" s="33">
        <f t="shared" si="4"/>
        <v>1015.3688000000002</v>
      </c>
      <c r="O51" s="57">
        <f t="shared" si="5"/>
        <v>67014.340800000005</v>
      </c>
      <c r="P51" s="25" t="s">
        <v>12</v>
      </c>
    </row>
    <row r="52" spans="2:16" s="25" customFormat="1" ht="10.5" outlineLevel="1" x14ac:dyDescent="0.15">
      <c r="B52" s="78"/>
      <c r="C52" s="35" t="s">
        <v>60</v>
      </c>
      <c r="E52" s="25" t="s">
        <v>47</v>
      </c>
      <c r="L52" s="32"/>
      <c r="M52" s="33">
        <v>34.306400000000004</v>
      </c>
      <c r="N52" s="33">
        <f t="shared" si="4"/>
        <v>34.306400000000004</v>
      </c>
      <c r="O52" s="57">
        <f t="shared" si="5"/>
        <v>2264.2224000000001</v>
      </c>
      <c r="P52" s="25" t="s">
        <v>12</v>
      </c>
    </row>
    <row r="53" spans="2:16" s="25" customFormat="1" ht="10.5" outlineLevel="1" x14ac:dyDescent="0.15">
      <c r="B53" s="78"/>
      <c r="C53" s="35" t="s">
        <v>61</v>
      </c>
      <c r="E53" s="25" t="s">
        <v>47</v>
      </c>
      <c r="L53" s="32"/>
      <c r="M53" s="33">
        <v>864.25340000000006</v>
      </c>
      <c r="N53" s="33">
        <f t="shared" si="4"/>
        <v>864.25340000000006</v>
      </c>
      <c r="O53" s="57">
        <f t="shared" si="5"/>
        <v>57040.724400000006</v>
      </c>
      <c r="P53" s="25" t="s">
        <v>12</v>
      </c>
    </row>
    <row r="54" spans="2:16" s="25" customFormat="1" ht="10.5" outlineLevel="1" x14ac:dyDescent="0.15">
      <c r="B54" s="78" t="s">
        <v>62</v>
      </c>
      <c r="C54" s="36" t="s">
        <v>63</v>
      </c>
      <c r="E54" s="25" t="s">
        <v>64</v>
      </c>
      <c r="L54" s="32"/>
      <c r="M54" s="33">
        <v>349.43556599999999</v>
      </c>
      <c r="N54" s="33">
        <f t="shared" si="4"/>
        <v>349.43556599999999</v>
      </c>
      <c r="O54" s="57">
        <f t="shared" si="5"/>
        <v>23062.747356</v>
      </c>
      <c r="P54" s="25" t="s">
        <v>12</v>
      </c>
    </row>
    <row r="55" spans="2:16" s="25" customFormat="1" ht="10.5" outlineLevel="1" x14ac:dyDescent="0.15">
      <c r="B55" s="78"/>
      <c r="C55" s="36" t="s">
        <v>146</v>
      </c>
      <c r="E55" s="25" t="s">
        <v>64</v>
      </c>
      <c r="L55" s="32"/>
      <c r="M55" s="33">
        <v>512.51259467600016</v>
      </c>
      <c r="N55" s="33">
        <f t="shared" ref="N55" si="6">(L55/$D$37)+M55</f>
        <v>512.51259467600016</v>
      </c>
      <c r="O55" s="57">
        <f t="shared" ref="O55" si="7">N55*$D$37</f>
        <v>33825.831248616014</v>
      </c>
      <c r="P55" s="25" t="s">
        <v>12</v>
      </c>
    </row>
    <row r="56" spans="2:16" s="25" customFormat="1" ht="10.5" outlineLevel="1" x14ac:dyDescent="0.15">
      <c r="B56" s="78"/>
      <c r="C56" s="36" t="s">
        <v>114</v>
      </c>
      <c r="E56" s="25" t="s">
        <v>64</v>
      </c>
      <c r="L56" s="32"/>
      <c r="M56" s="33">
        <v>1242.1356935200001</v>
      </c>
      <c r="N56" s="33">
        <f t="shared" ref="N56" si="8">(L56/$D$37)+M56</f>
        <v>1242.1356935200001</v>
      </c>
      <c r="O56" s="57">
        <f t="shared" ref="O56" si="9">N56*$D$37</f>
        <v>81980.955772320012</v>
      </c>
      <c r="P56" s="25" t="s">
        <v>12</v>
      </c>
    </row>
    <row r="57" spans="2:16" s="25" customFormat="1" ht="10.5" outlineLevel="1" x14ac:dyDescent="0.15">
      <c r="B57" s="81" t="s">
        <v>20</v>
      </c>
      <c r="C57" s="81"/>
      <c r="L57" s="32"/>
      <c r="M57" s="33"/>
      <c r="N57" s="33"/>
      <c r="O57" s="57"/>
    </row>
    <row r="58" spans="2:16" s="25" customFormat="1" ht="42" outlineLevel="1" x14ac:dyDescent="0.15">
      <c r="B58" s="78" t="s">
        <v>49</v>
      </c>
      <c r="C58" s="36" t="s">
        <v>65</v>
      </c>
      <c r="D58" s="29" t="s">
        <v>66</v>
      </c>
      <c r="E58" s="25" t="s">
        <v>64</v>
      </c>
      <c r="L58" s="32"/>
      <c r="M58" s="33">
        <v>16174.964000000002</v>
      </c>
      <c r="N58" s="33">
        <f t="shared" si="4"/>
        <v>16174.964000000002</v>
      </c>
      <c r="O58" s="57">
        <f t="shared" si="5"/>
        <v>1067547.6240000001</v>
      </c>
      <c r="P58" s="25" t="s">
        <v>12</v>
      </c>
    </row>
    <row r="59" spans="2:16" s="25" customFormat="1" ht="10.5" outlineLevel="1" x14ac:dyDescent="0.15">
      <c r="B59" s="78"/>
      <c r="C59" s="35" t="s">
        <v>48</v>
      </c>
      <c r="D59" s="29"/>
      <c r="E59" s="25" t="s">
        <v>67</v>
      </c>
      <c r="L59" s="32"/>
      <c r="M59" s="33">
        <v>197.55040000000002</v>
      </c>
      <c r="N59" s="33">
        <f t="shared" si="4"/>
        <v>197.55040000000002</v>
      </c>
      <c r="O59" s="57">
        <f t="shared" si="5"/>
        <v>13038.326400000002</v>
      </c>
      <c r="P59" s="25" t="s">
        <v>12</v>
      </c>
    </row>
    <row r="60" spans="2:16" s="25" customFormat="1" ht="10.5" outlineLevel="1" x14ac:dyDescent="0.15">
      <c r="B60" s="78" t="s">
        <v>55</v>
      </c>
      <c r="C60" s="35" t="s">
        <v>57</v>
      </c>
      <c r="D60" s="29"/>
      <c r="E60" s="25" t="s">
        <v>67</v>
      </c>
      <c r="L60" s="32"/>
      <c r="M60" s="33">
        <v>1245.1358400000001</v>
      </c>
      <c r="N60" s="33">
        <f t="shared" si="4"/>
        <v>1245.1358400000001</v>
      </c>
      <c r="O60" s="57">
        <f t="shared" si="5"/>
        <v>82178.965440000014</v>
      </c>
      <c r="P60" s="25" t="s">
        <v>12</v>
      </c>
    </row>
    <row r="61" spans="2:16" s="25" customFormat="1" ht="10.5" outlineLevel="1" x14ac:dyDescent="0.15">
      <c r="B61" s="78"/>
      <c r="C61" s="35" t="s">
        <v>58</v>
      </c>
      <c r="D61" s="29"/>
      <c r="E61" s="25" t="s">
        <v>67</v>
      </c>
      <c r="L61" s="32"/>
      <c r="M61" s="33">
        <v>767.40959999999995</v>
      </c>
      <c r="N61" s="33">
        <f t="shared" si="4"/>
        <v>767.40959999999995</v>
      </c>
      <c r="O61" s="57">
        <f t="shared" si="5"/>
        <v>50649.033599999995</v>
      </c>
      <c r="P61" s="25" t="s">
        <v>12</v>
      </c>
    </row>
    <row r="62" spans="2:16" s="25" customFormat="1" ht="10.5" outlineLevel="1" x14ac:dyDescent="0.15">
      <c r="B62" s="78"/>
      <c r="C62" s="35" t="s">
        <v>59</v>
      </c>
      <c r="D62" s="29"/>
      <c r="E62" s="25" t="s">
        <v>67</v>
      </c>
      <c r="L62" s="32"/>
      <c r="M62" s="33">
        <v>713.28600000000006</v>
      </c>
      <c r="N62" s="33">
        <f t="shared" si="4"/>
        <v>713.28600000000006</v>
      </c>
      <c r="O62" s="57">
        <f t="shared" si="5"/>
        <v>47076.876000000004</v>
      </c>
      <c r="P62" s="25" t="s">
        <v>12</v>
      </c>
    </row>
    <row r="63" spans="2:16" s="25" customFormat="1" ht="10.5" outlineLevel="1" x14ac:dyDescent="0.15">
      <c r="B63" s="78"/>
      <c r="C63" s="35" t="s">
        <v>60</v>
      </c>
      <c r="D63" s="29"/>
      <c r="E63" s="25" t="s">
        <v>67</v>
      </c>
      <c r="L63" s="32"/>
      <c r="M63" s="33">
        <v>227.5352</v>
      </c>
      <c r="N63" s="33">
        <f t="shared" si="4"/>
        <v>227.5352</v>
      </c>
      <c r="O63" s="57">
        <f t="shared" si="5"/>
        <v>15017.323200000001</v>
      </c>
      <c r="P63" s="25" t="s">
        <v>12</v>
      </c>
    </row>
    <row r="64" spans="2:16" s="25" customFormat="1" ht="10.5" outlineLevel="1" x14ac:dyDescent="0.15">
      <c r="B64" s="78"/>
      <c r="C64" s="35" t="s">
        <v>61</v>
      </c>
      <c r="D64" s="29"/>
      <c r="E64" s="25" t="s">
        <v>67</v>
      </c>
      <c r="L64" s="32"/>
      <c r="M64" s="33">
        <v>346.32</v>
      </c>
      <c r="N64" s="33">
        <f t="shared" si="4"/>
        <v>346.32</v>
      </c>
      <c r="O64" s="57">
        <f t="shared" si="5"/>
        <v>22857.119999999999</v>
      </c>
      <c r="P64" s="25" t="s">
        <v>12</v>
      </c>
    </row>
    <row r="65" spans="2:16" s="25" customFormat="1" ht="15" customHeight="1" outlineLevel="1" x14ac:dyDescent="0.15">
      <c r="B65" s="78" t="s">
        <v>62</v>
      </c>
      <c r="C65" s="35" t="s">
        <v>54</v>
      </c>
      <c r="D65" s="29"/>
      <c r="E65" s="25" t="s">
        <v>67</v>
      </c>
      <c r="L65" s="32"/>
      <c r="M65" s="33">
        <v>0.74</v>
      </c>
      <c r="N65" s="33">
        <f t="shared" si="4"/>
        <v>0.74</v>
      </c>
      <c r="O65" s="57">
        <f t="shared" si="5"/>
        <v>48.839999999999996</v>
      </c>
      <c r="P65" s="25" t="s">
        <v>12</v>
      </c>
    </row>
    <row r="66" spans="2:16" s="25" customFormat="1" ht="15" customHeight="1" outlineLevel="1" x14ac:dyDescent="0.15">
      <c r="B66" s="78"/>
      <c r="C66" s="36" t="s">
        <v>146</v>
      </c>
      <c r="E66" s="25" t="s">
        <v>64</v>
      </c>
      <c r="L66" s="32"/>
      <c r="M66" s="33">
        <v>200.07638422799999</v>
      </c>
      <c r="N66" s="33">
        <f t="shared" ref="N66" si="10">(L66/$D$37)+M66</f>
        <v>200.07638422799999</v>
      </c>
      <c r="O66" s="57">
        <f t="shared" ref="O66" si="11">N66*$D$37</f>
        <v>13205.041359048</v>
      </c>
      <c r="P66" s="25" t="s">
        <v>12</v>
      </c>
    </row>
    <row r="67" spans="2:16" s="25" customFormat="1" ht="10.5" outlineLevel="1" x14ac:dyDescent="0.15">
      <c r="B67" s="78"/>
      <c r="C67" s="35" t="s">
        <v>114</v>
      </c>
      <c r="D67" s="29"/>
      <c r="E67" s="25" t="s">
        <v>64</v>
      </c>
      <c r="L67" s="32"/>
      <c r="M67" s="33">
        <v>505.53384455999998</v>
      </c>
      <c r="N67" s="33">
        <f t="shared" ref="N67" si="12">(L67/$D$37)+M67</f>
        <v>505.53384455999998</v>
      </c>
      <c r="O67" s="57">
        <f t="shared" ref="O67" si="13">N67*$D$37</f>
        <v>33365.23374096</v>
      </c>
      <c r="P67" s="25" t="s">
        <v>12</v>
      </c>
    </row>
    <row r="68" spans="2:16" s="25" customFormat="1" ht="10.5" outlineLevel="1" x14ac:dyDescent="0.15">
      <c r="B68" s="81" t="s">
        <v>21</v>
      </c>
      <c r="C68" s="81"/>
      <c r="L68" s="32"/>
      <c r="M68" s="33"/>
      <c r="N68" s="33"/>
      <c r="O68" s="57"/>
    </row>
    <row r="69" spans="2:16" s="25" customFormat="1" ht="9.75" customHeight="1" outlineLevel="1" x14ac:dyDescent="0.15">
      <c r="B69" s="78" t="s">
        <v>49</v>
      </c>
      <c r="C69" s="35" t="s">
        <v>70</v>
      </c>
      <c r="E69" s="25" t="s">
        <v>67</v>
      </c>
      <c r="L69" s="32"/>
      <c r="M69" s="33">
        <v>5390.3672000000015</v>
      </c>
      <c r="N69" s="33">
        <f t="shared" si="4"/>
        <v>5390.3672000000015</v>
      </c>
      <c r="O69" s="57">
        <f t="shared" si="5"/>
        <v>355764.23520000011</v>
      </c>
      <c r="P69" s="25" t="s">
        <v>12</v>
      </c>
    </row>
    <row r="70" spans="2:16" s="25" customFormat="1" ht="10.5" outlineLevel="1" x14ac:dyDescent="0.15">
      <c r="B70" s="78"/>
      <c r="C70" s="35" t="s">
        <v>71</v>
      </c>
      <c r="E70" s="25" t="s">
        <v>67</v>
      </c>
      <c r="L70" s="32">
        <v>22500</v>
      </c>
      <c r="M70" s="33">
        <v>0</v>
      </c>
      <c r="N70" s="33">
        <f t="shared" si="4"/>
        <v>340.90909090909093</v>
      </c>
      <c r="O70" s="57">
        <f t="shared" si="5"/>
        <v>22500</v>
      </c>
      <c r="P70" s="25" t="s">
        <v>52</v>
      </c>
    </row>
    <row r="71" spans="2:16" s="25" customFormat="1" ht="10.5" outlineLevel="1" x14ac:dyDescent="0.15">
      <c r="B71" s="78"/>
      <c r="C71" s="35" t="s">
        <v>72</v>
      </c>
      <c r="E71" s="25" t="s">
        <v>67</v>
      </c>
      <c r="L71" s="32"/>
      <c r="M71" s="33">
        <v>116.18</v>
      </c>
      <c r="N71" s="33">
        <f t="shared" si="4"/>
        <v>116.18</v>
      </c>
      <c r="O71" s="57">
        <f t="shared" si="5"/>
        <v>7667.88</v>
      </c>
      <c r="P71" s="25" t="s">
        <v>12</v>
      </c>
    </row>
    <row r="72" spans="2:16" s="25" customFormat="1" ht="10.5" outlineLevel="1" x14ac:dyDescent="0.15">
      <c r="B72" s="78"/>
      <c r="C72" s="35" t="s">
        <v>73</v>
      </c>
      <c r="E72" s="25" t="s">
        <v>67</v>
      </c>
      <c r="L72" s="32"/>
      <c r="M72" s="33">
        <v>705.96</v>
      </c>
      <c r="N72" s="33">
        <f t="shared" si="4"/>
        <v>705.96</v>
      </c>
      <c r="O72" s="57">
        <f t="shared" si="5"/>
        <v>46593.36</v>
      </c>
      <c r="P72" s="25" t="s">
        <v>12</v>
      </c>
    </row>
    <row r="73" spans="2:16" s="25" customFormat="1" ht="10.5" outlineLevel="1" x14ac:dyDescent="0.15">
      <c r="B73" s="78"/>
      <c r="C73" s="35" t="s">
        <v>89</v>
      </c>
      <c r="E73" s="25" t="s">
        <v>67</v>
      </c>
      <c r="L73" s="32"/>
      <c r="M73" s="33">
        <v>61.198</v>
      </c>
      <c r="N73" s="33">
        <f t="shared" si="4"/>
        <v>61.198</v>
      </c>
      <c r="O73" s="57">
        <f t="shared" si="5"/>
        <v>4039.0680000000002</v>
      </c>
      <c r="P73" s="25" t="s">
        <v>12</v>
      </c>
    </row>
    <row r="74" spans="2:16" s="25" customFormat="1" ht="10.5" outlineLevel="1" x14ac:dyDescent="0.15">
      <c r="B74" s="78"/>
      <c r="C74" s="36" t="s">
        <v>140</v>
      </c>
      <c r="D74" s="25" t="s">
        <v>130</v>
      </c>
      <c r="E74" s="25" t="s">
        <v>64</v>
      </c>
      <c r="F74" s="52">
        <v>2607688</v>
      </c>
      <c r="G74" s="25" t="s">
        <v>129</v>
      </c>
      <c r="J74" s="32">
        <v>0.9</v>
      </c>
      <c r="K74" s="56">
        <f>J74/D37</f>
        <v>1.3636363636363637E-2</v>
      </c>
      <c r="L74" s="32">
        <v>2346919.2000000002</v>
      </c>
      <c r="M74" s="33">
        <v>0</v>
      </c>
      <c r="N74" s="33">
        <f t="shared" si="4"/>
        <v>35559.381818181821</v>
      </c>
      <c r="O74" s="57">
        <f t="shared" si="5"/>
        <v>2346919.2000000002</v>
      </c>
      <c r="P74" s="25" t="s">
        <v>52</v>
      </c>
    </row>
    <row r="75" spans="2:16" s="25" customFormat="1" ht="15" customHeight="1" outlineLevel="1" x14ac:dyDescent="0.15">
      <c r="B75" s="78" t="s">
        <v>55</v>
      </c>
      <c r="C75" s="35" t="s">
        <v>57</v>
      </c>
      <c r="E75" s="25" t="s">
        <v>67</v>
      </c>
      <c r="L75" s="32"/>
      <c r="M75" s="33">
        <v>157.32400000000001</v>
      </c>
      <c r="N75" s="33">
        <f t="shared" si="4"/>
        <v>157.32400000000001</v>
      </c>
      <c r="O75" s="57">
        <f t="shared" si="5"/>
        <v>10383.384</v>
      </c>
      <c r="P75" s="25" t="s">
        <v>12</v>
      </c>
    </row>
    <row r="76" spans="2:16" s="25" customFormat="1" ht="10.5" outlineLevel="1" x14ac:dyDescent="0.15">
      <c r="B76" s="78"/>
      <c r="C76" s="35" t="s">
        <v>58</v>
      </c>
      <c r="E76" s="25" t="s">
        <v>67</v>
      </c>
      <c r="L76" s="32"/>
      <c r="M76" s="33">
        <v>613.6819999999999</v>
      </c>
      <c r="N76" s="33">
        <f t="shared" si="4"/>
        <v>613.6819999999999</v>
      </c>
      <c r="O76" s="57">
        <f t="shared" si="5"/>
        <v>40503.011999999995</v>
      </c>
      <c r="P76" s="25" t="s">
        <v>12</v>
      </c>
    </row>
    <row r="77" spans="2:16" s="25" customFormat="1" ht="10.5" outlineLevel="1" x14ac:dyDescent="0.15">
      <c r="B77" s="78"/>
      <c r="C77" s="35" t="s">
        <v>59</v>
      </c>
      <c r="E77" s="25" t="s">
        <v>67</v>
      </c>
      <c r="L77" s="32"/>
      <c r="M77" s="33">
        <v>266.88839999999999</v>
      </c>
      <c r="N77" s="33">
        <f t="shared" si="4"/>
        <v>266.88839999999999</v>
      </c>
      <c r="O77" s="57">
        <f t="shared" si="5"/>
        <v>17614.634399999999</v>
      </c>
      <c r="P77" s="25" t="s">
        <v>12</v>
      </c>
    </row>
    <row r="78" spans="2:16" s="25" customFormat="1" ht="10.5" outlineLevel="1" x14ac:dyDescent="0.15">
      <c r="B78" s="78"/>
      <c r="C78" s="35" t="s">
        <v>60</v>
      </c>
      <c r="D78" s="29"/>
      <c r="E78" s="25" t="s">
        <v>67</v>
      </c>
      <c r="K78" s="37"/>
      <c r="L78" s="32"/>
      <c r="M78" s="33">
        <v>66.925600000000003</v>
      </c>
      <c r="N78" s="33">
        <f t="shared" si="4"/>
        <v>66.925600000000003</v>
      </c>
      <c r="O78" s="57">
        <f t="shared" si="5"/>
        <v>4417.0896000000002</v>
      </c>
      <c r="P78" s="25" t="s">
        <v>12</v>
      </c>
    </row>
    <row r="79" spans="2:16" s="25" customFormat="1" ht="11.25" customHeight="1" outlineLevel="1" x14ac:dyDescent="0.15">
      <c r="B79" s="78"/>
      <c r="C79" s="35" t="s">
        <v>61</v>
      </c>
      <c r="D79" s="29"/>
      <c r="E79" s="25" t="s">
        <v>67</v>
      </c>
      <c r="K79" s="37"/>
      <c r="L79" s="32"/>
      <c r="M79" s="33">
        <v>92.5</v>
      </c>
      <c r="N79" s="33">
        <f t="shared" si="4"/>
        <v>92.5</v>
      </c>
      <c r="O79" s="57">
        <f t="shared" si="5"/>
        <v>6105</v>
      </c>
      <c r="P79" s="25" t="s">
        <v>12</v>
      </c>
    </row>
    <row r="80" spans="2:16" s="25" customFormat="1" ht="11.25" customHeight="1" outlineLevel="1" x14ac:dyDescent="0.15">
      <c r="B80" s="78" t="s">
        <v>62</v>
      </c>
      <c r="C80" s="36" t="s">
        <v>146</v>
      </c>
      <c r="E80" s="25" t="s">
        <v>64</v>
      </c>
      <c r="K80" s="37"/>
      <c r="L80" s="32"/>
      <c r="M80" s="33">
        <v>427.38895360000009</v>
      </c>
      <c r="N80" s="33">
        <f t="shared" ref="N80" si="14">(L80/$D$37)+M80</f>
        <v>427.38895360000009</v>
      </c>
      <c r="O80" s="57">
        <f t="shared" ref="O80" si="15">N80*$D$37</f>
        <v>28207.670937600007</v>
      </c>
      <c r="P80" s="25" t="s">
        <v>12</v>
      </c>
    </row>
    <row r="81" spans="2:16" s="25" customFormat="1" ht="10.5" outlineLevel="1" x14ac:dyDescent="0.15">
      <c r="B81" s="78"/>
      <c r="C81" s="35" t="s">
        <v>114</v>
      </c>
      <c r="D81" s="29"/>
      <c r="E81" s="25" t="s">
        <v>64</v>
      </c>
      <c r="K81" s="37"/>
      <c r="L81" s="32"/>
      <c r="M81" s="33">
        <v>1076.7538720000002</v>
      </c>
      <c r="N81" s="33">
        <f t="shared" ref="N81" si="16">(L81/$D$37)+M81</f>
        <v>1076.7538720000002</v>
      </c>
      <c r="O81" s="57">
        <f t="shared" ref="O81" si="17">N81*$D$37</f>
        <v>71065.755552000017</v>
      </c>
      <c r="P81" s="25" t="s">
        <v>12</v>
      </c>
    </row>
    <row r="82" spans="2:16" s="25" customFormat="1" ht="10.5" outlineLevel="1" x14ac:dyDescent="0.15">
      <c r="B82" s="81" t="s">
        <v>22</v>
      </c>
      <c r="C82" s="81"/>
      <c r="D82" s="29"/>
      <c r="L82" s="32"/>
      <c r="M82" s="38"/>
      <c r="N82" s="33"/>
      <c r="O82" s="57"/>
    </row>
    <row r="83" spans="2:16" s="25" customFormat="1" ht="10.5" outlineLevel="1" x14ac:dyDescent="0.15">
      <c r="B83" s="82" t="s">
        <v>74</v>
      </c>
      <c r="C83" s="35" t="s">
        <v>79</v>
      </c>
      <c r="E83" s="25" t="s">
        <v>67</v>
      </c>
      <c r="L83" s="32"/>
      <c r="M83" s="33">
        <v>3.7</v>
      </c>
      <c r="N83" s="33">
        <f t="shared" si="4"/>
        <v>3.7</v>
      </c>
      <c r="O83" s="57">
        <f t="shared" si="5"/>
        <v>244.20000000000002</v>
      </c>
      <c r="P83" s="25" t="s">
        <v>12</v>
      </c>
    </row>
    <row r="84" spans="2:16" s="25" customFormat="1" ht="10.5" outlineLevel="1" x14ac:dyDescent="0.15">
      <c r="B84" s="82"/>
      <c r="C84" s="35" t="s">
        <v>96</v>
      </c>
      <c r="E84" s="25" t="s">
        <v>67</v>
      </c>
      <c r="L84" s="32"/>
      <c r="M84" s="33">
        <v>298.95999999999998</v>
      </c>
      <c r="N84" s="33">
        <f t="shared" si="4"/>
        <v>298.95999999999998</v>
      </c>
      <c r="O84" s="57">
        <f t="shared" si="5"/>
        <v>19731.359999999997</v>
      </c>
      <c r="P84" s="25" t="s">
        <v>12</v>
      </c>
    </row>
    <row r="85" spans="2:16" s="25" customFormat="1" ht="15" customHeight="1" outlineLevel="1" x14ac:dyDescent="0.15">
      <c r="B85" s="78" t="s">
        <v>49</v>
      </c>
      <c r="C85" s="35" t="s">
        <v>120</v>
      </c>
      <c r="E85" s="25" t="s">
        <v>67</v>
      </c>
      <c r="L85" s="32">
        <v>8900</v>
      </c>
      <c r="M85" s="33">
        <v>0</v>
      </c>
      <c r="N85" s="33">
        <f t="shared" si="4"/>
        <v>134.84848484848484</v>
      </c>
      <c r="O85" s="57">
        <f t="shared" si="5"/>
        <v>8900</v>
      </c>
      <c r="P85" s="25" t="s">
        <v>52</v>
      </c>
    </row>
    <row r="86" spans="2:16" s="25" customFormat="1" ht="10.5" outlineLevel="1" x14ac:dyDescent="0.15">
      <c r="B86" s="78"/>
      <c r="C86" s="35" t="s">
        <v>121</v>
      </c>
      <c r="E86" s="25" t="s">
        <v>67</v>
      </c>
      <c r="L86" s="32">
        <v>3388352</v>
      </c>
      <c r="M86" s="33">
        <v>0</v>
      </c>
      <c r="N86" s="33">
        <f t="shared" si="4"/>
        <v>51338.666666666664</v>
      </c>
      <c r="O86" s="57">
        <f t="shared" si="5"/>
        <v>3388352</v>
      </c>
      <c r="P86" s="25" t="s">
        <v>52</v>
      </c>
    </row>
    <row r="87" spans="2:16" s="25" customFormat="1" ht="10.5" outlineLevel="1" x14ac:dyDescent="0.15">
      <c r="B87" s="78"/>
      <c r="C87" s="35" t="s">
        <v>75</v>
      </c>
      <c r="E87" s="25" t="s">
        <v>67</v>
      </c>
      <c r="L87" s="32"/>
      <c r="M87" s="33">
        <v>5170.5280000000002</v>
      </c>
      <c r="N87" s="33">
        <f t="shared" si="4"/>
        <v>5170.5280000000002</v>
      </c>
      <c r="O87" s="57">
        <f t="shared" si="5"/>
        <v>341254.848</v>
      </c>
      <c r="P87" s="25" t="s">
        <v>12</v>
      </c>
    </row>
    <row r="88" spans="2:16" s="25" customFormat="1" ht="10.5" outlineLevel="1" x14ac:dyDescent="0.15">
      <c r="B88" s="78"/>
      <c r="C88" s="35" t="s">
        <v>76</v>
      </c>
      <c r="E88" s="25" t="s">
        <v>67</v>
      </c>
      <c r="F88" s="41"/>
      <c r="K88" s="37"/>
      <c r="L88" s="32"/>
      <c r="M88" s="33">
        <v>270.61800000000005</v>
      </c>
      <c r="N88" s="33">
        <f t="shared" si="4"/>
        <v>270.61800000000005</v>
      </c>
      <c r="O88" s="57">
        <f t="shared" si="5"/>
        <v>17860.788000000004</v>
      </c>
      <c r="P88" s="25" t="s">
        <v>12</v>
      </c>
    </row>
    <row r="89" spans="2:16" s="25" customFormat="1" ht="10.5" outlineLevel="1" x14ac:dyDescent="0.15">
      <c r="B89" s="78"/>
      <c r="C89" s="35" t="s">
        <v>116</v>
      </c>
      <c r="E89" s="25" t="s">
        <v>67</v>
      </c>
      <c r="F89" s="41"/>
      <c r="K89" s="37"/>
      <c r="L89" s="32"/>
      <c r="M89" s="33">
        <v>292.96600000000001</v>
      </c>
      <c r="N89" s="33">
        <f t="shared" si="4"/>
        <v>292.96600000000001</v>
      </c>
      <c r="O89" s="57">
        <f t="shared" si="5"/>
        <v>19335.756000000001</v>
      </c>
      <c r="P89" s="25" t="s">
        <v>12</v>
      </c>
    </row>
    <row r="90" spans="2:16" s="25" customFormat="1" ht="10.5" outlineLevel="1" x14ac:dyDescent="0.15">
      <c r="B90" s="78"/>
      <c r="C90" s="35" t="s">
        <v>72</v>
      </c>
      <c r="E90" s="25" t="s">
        <v>67</v>
      </c>
      <c r="L90" s="32"/>
      <c r="M90" s="33">
        <v>120.61999999999999</v>
      </c>
      <c r="N90" s="33">
        <f t="shared" si="4"/>
        <v>120.61999999999999</v>
      </c>
      <c r="O90" s="57">
        <f t="shared" si="5"/>
        <v>7960.9199999999992</v>
      </c>
      <c r="P90" s="25" t="s">
        <v>12</v>
      </c>
    </row>
    <row r="91" spans="2:16" s="25" customFormat="1" ht="10.5" outlineLevel="1" x14ac:dyDescent="0.15">
      <c r="B91" s="78"/>
      <c r="C91" s="35" t="s">
        <v>73</v>
      </c>
      <c r="E91" s="25" t="s">
        <v>67</v>
      </c>
      <c r="L91" s="32"/>
      <c r="M91" s="33">
        <v>1018.98</v>
      </c>
      <c r="N91" s="33">
        <f t="shared" si="4"/>
        <v>1018.98</v>
      </c>
      <c r="O91" s="57">
        <f t="shared" si="5"/>
        <v>67252.680000000008</v>
      </c>
      <c r="P91" s="25" t="s">
        <v>12</v>
      </c>
    </row>
    <row r="92" spans="2:16" s="25" customFormat="1" ht="10.5" outlineLevel="1" x14ac:dyDescent="0.15">
      <c r="B92" s="78"/>
      <c r="C92" s="35" t="s">
        <v>50</v>
      </c>
      <c r="E92" s="25" t="s">
        <v>67</v>
      </c>
      <c r="L92" s="32"/>
      <c r="M92" s="33">
        <v>3000</v>
      </c>
      <c r="N92" s="33">
        <f t="shared" si="4"/>
        <v>3000</v>
      </c>
      <c r="O92" s="57">
        <f t="shared" si="5"/>
        <v>198000</v>
      </c>
      <c r="P92" s="25" t="s">
        <v>12</v>
      </c>
    </row>
    <row r="93" spans="2:16" s="25" customFormat="1" ht="10.5" outlineLevel="1" x14ac:dyDescent="0.15">
      <c r="B93" s="78"/>
      <c r="C93" s="35" t="s">
        <v>77</v>
      </c>
      <c r="E93" s="25" t="s">
        <v>67</v>
      </c>
      <c r="L93" s="32"/>
      <c r="M93" s="33">
        <v>5068.7188000000006</v>
      </c>
      <c r="N93" s="33">
        <f t="shared" si="4"/>
        <v>5068.7188000000006</v>
      </c>
      <c r="O93" s="57">
        <f t="shared" si="5"/>
        <v>334535.44080000004</v>
      </c>
      <c r="P93" s="25" t="s">
        <v>12</v>
      </c>
    </row>
    <row r="94" spans="2:16" s="25" customFormat="1" ht="10.5" outlineLevel="1" x14ac:dyDescent="0.15">
      <c r="B94" s="78"/>
      <c r="C94" s="35" t="s">
        <v>122</v>
      </c>
      <c r="E94" s="25" t="s">
        <v>67</v>
      </c>
      <c r="L94" s="32">
        <v>182400</v>
      </c>
      <c r="M94" s="33">
        <v>0</v>
      </c>
      <c r="N94" s="33">
        <f t="shared" si="4"/>
        <v>2763.6363636363635</v>
      </c>
      <c r="O94" s="57">
        <f t="shared" si="5"/>
        <v>182400</v>
      </c>
      <c r="P94" s="25" t="s">
        <v>52</v>
      </c>
    </row>
    <row r="95" spans="2:16" s="25" customFormat="1" ht="10.5" outlineLevel="1" x14ac:dyDescent="0.15">
      <c r="B95" s="78"/>
      <c r="C95" s="34" t="s">
        <v>54</v>
      </c>
      <c r="E95" s="25" t="s">
        <v>67</v>
      </c>
      <c r="L95" s="32"/>
      <c r="M95" s="33">
        <v>4685.5172000000002</v>
      </c>
      <c r="N95" s="33">
        <f t="shared" si="4"/>
        <v>4685.5172000000002</v>
      </c>
      <c r="O95" s="57">
        <f t="shared" si="5"/>
        <v>309244.13520000002</v>
      </c>
      <c r="P95" s="25" t="s">
        <v>12</v>
      </c>
    </row>
    <row r="96" spans="2:16" s="25" customFormat="1" ht="10.5" outlineLevel="1" x14ac:dyDescent="0.15">
      <c r="B96" s="78" t="s">
        <v>78</v>
      </c>
      <c r="C96" s="35" t="s">
        <v>57</v>
      </c>
      <c r="E96" s="25" t="s">
        <v>67</v>
      </c>
      <c r="L96" s="32"/>
      <c r="M96" s="33">
        <v>779.13120000000004</v>
      </c>
      <c r="N96" s="33">
        <f t="shared" si="4"/>
        <v>779.13120000000004</v>
      </c>
      <c r="O96" s="57">
        <f t="shared" si="5"/>
        <v>51422.659200000002</v>
      </c>
      <c r="P96" s="25" t="s">
        <v>12</v>
      </c>
    </row>
    <row r="97" spans="2:19" s="25" customFormat="1" ht="10.5" outlineLevel="1" x14ac:dyDescent="0.15">
      <c r="B97" s="78"/>
      <c r="C97" s="35" t="s">
        <v>58</v>
      </c>
      <c r="E97" s="25" t="s">
        <v>67</v>
      </c>
      <c r="L97" s="32"/>
      <c r="M97" s="33">
        <v>900.77240000000006</v>
      </c>
      <c r="N97" s="33">
        <f t="shared" si="4"/>
        <v>900.77240000000006</v>
      </c>
      <c r="O97" s="57">
        <f t="shared" si="5"/>
        <v>59450.978400000007</v>
      </c>
      <c r="P97" s="25" t="s">
        <v>12</v>
      </c>
    </row>
    <row r="98" spans="2:19" s="25" customFormat="1" ht="10.5" outlineLevel="1" x14ac:dyDescent="0.15">
      <c r="B98" s="78"/>
      <c r="C98" s="35" t="s">
        <v>59</v>
      </c>
      <c r="E98" s="25" t="s">
        <v>67</v>
      </c>
      <c r="L98" s="32"/>
      <c r="M98" s="33">
        <v>1622.8792000000003</v>
      </c>
      <c r="N98" s="33">
        <f t="shared" si="4"/>
        <v>1622.8792000000003</v>
      </c>
      <c r="O98" s="57">
        <f t="shared" si="5"/>
        <v>107110.02720000003</v>
      </c>
      <c r="P98" s="25" t="s">
        <v>12</v>
      </c>
    </row>
    <row r="99" spans="2:19" s="25" customFormat="1" ht="10.5" outlineLevel="1" x14ac:dyDescent="0.15">
      <c r="B99" s="78"/>
      <c r="C99" s="35" t="s">
        <v>60</v>
      </c>
      <c r="E99" s="25" t="s">
        <v>67</v>
      </c>
      <c r="L99" s="32"/>
      <c r="M99" s="33">
        <v>111.63640000000002</v>
      </c>
      <c r="N99" s="33">
        <f t="shared" si="4"/>
        <v>111.63640000000002</v>
      </c>
      <c r="O99" s="57">
        <f t="shared" si="5"/>
        <v>7368.0024000000012</v>
      </c>
      <c r="P99" s="25" t="s">
        <v>12</v>
      </c>
    </row>
    <row r="100" spans="2:19" s="25" customFormat="1" ht="10.5" outlineLevel="1" x14ac:dyDescent="0.15">
      <c r="B100" s="78"/>
      <c r="C100" s="35" t="s">
        <v>61</v>
      </c>
      <c r="E100" s="25" t="s">
        <v>67</v>
      </c>
      <c r="L100" s="32"/>
      <c r="M100" s="33">
        <v>920.36760000000004</v>
      </c>
      <c r="N100" s="33">
        <f t="shared" si="4"/>
        <v>920.36760000000004</v>
      </c>
      <c r="O100" s="57">
        <f t="shared" si="5"/>
        <v>60744.261600000005</v>
      </c>
      <c r="P100" s="25" t="s">
        <v>12</v>
      </c>
    </row>
    <row r="101" spans="2:19" s="25" customFormat="1" ht="10.5" outlineLevel="1" x14ac:dyDescent="0.15">
      <c r="B101" s="78" t="s">
        <v>62</v>
      </c>
      <c r="C101" s="42" t="s">
        <v>68</v>
      </c>
      <c r="E101" s="25" t="s">
        <v>64</v>
      </c>
      <c r="L101" s="32"/>
      <c r="M101" s="33">
        <v>360</v>
      </c>
      <c r="N101" s="33">
        <f t="shared" si="4"/>
        <v>360</v>
      </c>
      <c r="O101" s="57">
        <f t="shared" si="5"/>
        <v>23760</v>
      </c>
      <c r="P101" s="25" t="s">
        <v>12</v>
      </c>
    </row>
    <row r="102" spans="2:19" s="25" customFormat="1" ht="10.5" outlineLevel="1" x14ac:dyDescent="0.15">
      <c r="B102" s="78"/>
      <c r="C102" s="36" t="s">
        <v>146</v>
      </c>
      <c r="E102" s="25" t="s">
        <v>64</v>
      </c>
      <c r="L102" s="32"/>
      <c r="M102" s="33">
        <v>1217.443852299999</v>
      </c>
      <c r="N102" s="33">
        <f t="shared" ref="N102" si="18">(L102/$D$37)+M102</f>
        <v>1217.443852299999</v>
      </c>
      <c r="O102" s="57">
        <f t="shared" ref="O102" si="19">N102*$D$37</f>
        <v>80351.294251799933</v>
      </c>
      <c r="P102" s="25" t="s">
        <v>12</v>
      </c>
    </row>
    <row r="103" spans="2:19" s="25" customFormat="1" ht="10.5" outlineLevel="1" x14ac:dyDescent="0.15">
      <c r="B103" s="78"/>
      <c r="C103" s="42" t="s">
        <v>114</v>
      </c>
      <c r="E103" s="25" t="s">
        <v>64</v>
      </c>
      <c r="L103" s="32"/>
      <c r="M103" s="33">
        <v>3083.4822459999968</v>
      </c>
      <c r="N103" s="33">
        <f t="shared" ref="N103" si="20">(L103/$D$37)+M103</f>
        <v>3083.4822459999968</v>
      </c>
      <c r="O103" s="57">
        <f t="shared" ref="O103" si="21">N103*$D$37</f>
        <v>203509.8282359998</v>
      </c>
      <c r="P103" s="25" t="s">
        <v>12</v>
      </c>
    </row>
    <row r="104" spans="2:19" s="25" customFormat="1" ht="10.5" outlineLevel="1" x14ac:dyDescent="0.15">
      <c r="B104" s="81" t="s">
        <v>23</v>
      </c>
      <c r="C104" s="81"/>
      <c r="L104" s="32"/>
      <c r="M104" s="43"/>
      <c r="N104" s="33"/>
      <c r="O104" s="57"/>
      <c r="R104" s="26"/>
      <c r="S104" s="26"/>
    </row>
    <row r="105" spans="2:19" s="25" customFormat="1" ht="10.5" outlineLevel="1" x14ac:dyDescent="0.15">
      <c r="B105" s="78" t="s">
        <v>74</v>
      </c>
      <c r="C105" s="34" t="s">
        <v>48</v>
      </c>
      <c r="E105" s="25" t="s">
        <v>47</v>
      </c>
      <c r="L105" s="32"/>
      <c r="M105" s="43">
        <v>378.06156000000004</v>
      </c>
      <c r="N105" s="33">
        <f t="shared" si="4"/>
        <v>378.06156000000004</v>
      </c>
      <c r="O105" s="57">
        <f t="shared" si="5"/>
        <v>24952.062960000003</v>
      </c>
      <c r="P105" s="25" t="s">
        <v>12</v>
      </c>
      <c r="R105" s="26"/>
      <c r="S105" s="26"/>
    </row>
    <row r="106" spans="2:19" s="25" customFormat="1" ht="10.5" outlineLevel="1" x14ac:dyDescent="0.15">
      <c r="B106" s="78"/>
      <c r="C106" s="35" t="s">
        <v>79</v>
      </c>
      <c r="E106" s="25" t="s">
        <v>47</v>
      </c>
      <c r="L106" s="32"/>
      <c r="M106" s="43">
        <v>68.158440000000013</v>
      </c>
      <c r="N106" s="33">
        <f t="shared" si="4"/>
        <v>68.158440000000013</v>
      </c>
      <c r="O106" s="57">
        <f t="shared" si="5"/>
        <v>4498.4570400000011</v>
      </c>
      <c r="P106" s="25" t="s">
        <v>12</v>
      </c>
      <c r="R106" s="26"/>
      <c r="S106" s="26"/>
    </row>
    <row r="107" spans="2:19" s="25" customFormat="1" ht="15" customHeight="1" outlineLevel="1" x14ac:dyDescent="0.15">
      <c r="B107" s="78" t="s">
        <v>49</v>
      </c>
      <c r="C107" s="35" t="s">
        <v>80</v>
      </c>
      <c r="E107" s="25" t="s">
        <v>47</v>
      </c>
      <c r="L107" s="32">
        <v>994800</v>
      </c>
      <c r="M107" s="43">
        <v>0</v>
      </c>
      <c r="N107" s="33">
        <f t="shared" si="4"/>
        <v>15072.727272727272</v>
      </c>
      <c r="O107" s="57">
        <f t="shared" si="5"/>
        <v>994800</v>
      </c>
      <c r="P107" s="25" t="s">
        <v>52</v>
      </c>
      <c r="R107" s="26"/>
      <c r="S107" s="26"/>
    </row>
    <row r="108" spans="2:19" s="25" customFormat="1" ht="10.5" outlineLevel="1" x14ac:dyDescent="0.15">
      <c r="B108" s="78"/>
      <c r="C108" s="35" t="s">
        <v>81</v>
      </c>
      <c r="E108" s="25" t="s">
        <v>47</v>
      </c>
      <c r="L108" s="32">
        <v>1345379</v>
      </c>
      <c r="M108" s="43">
        <v>0</v>
      </c>
      <c r="N108" s="33">
        <f t="shared" si="4"/>
        <v>20384.530303030304</v>
      </c>
      <c r="O108" s="57">
        <f t="shared" si="5"/>
        <v>1345379</v>
      </c>
      <c r="P108" s="25" t="s">
        <v>52</v>
      </c>
      <c r="R108" s="26"/>
      <c r="S108" s="26"/>
    </row>
    <row r="109" spans="2:19" s="25" customFormat="1" ht="10.5" outlineLevel="1" x14ac:dyDescent="0.15">
      <c r="B109" s="78"/>
      <c r="C109" s="35" t="s">
        <v>123</v>
      </c>
      <c r="E109" s="25" t="s">
        <v>47</v>
      </c>
      <c r="L109" s="32">
        <v>2161824</v>
      </c>
      <c r="M109" s="43">
        <v>0</v>
      </c>
      <c r="N109" s="33">
        <f t="shared" si="4"/>
        <v>32754.909090909092</v>
      </c>
      <c r="O109" s="57">
        <f t="shared" si="5"/>
        <v>2161824</v>
      </c>
      <c r="P109" s="25" t="s">
        <v>52</v>
      </c>
      <c r="R109" s="26"/>
      <c r="S109" s="26"/>
    </row>
    <row r="110" spans="2:19" s="25" customFormat="1" ht="10.5" outlineLevel="1" x14ac:dyDescent="0.15">
      <c r="B110" s="78"/>
      <c r="C110" s="35" t="s">
        <v>82</v>
      </c>
      <c r="E110" s="25" t="s">
        <v>47</v>
      </c>
      <c r="L110" s="32"/>
      <c r="M110" s="43">
        <v>700.90283999999997</v>
      </c>
      <c r="N110" s="33">
        <f t="shared" si="4"/>
        <v>700.90283999999997</v>
      </c>
      <c r="O110" s="57">
        <f t="shared" si="5"/>
        <v>46259.587439999996</v>
      </c>
      <c r="P110" s="25" t="s">
        <v>12</v>
      </c>
      <c r="R110" s="26"/>
      <c r="S110" s="26"/>
    </row>
    <row r="111" spans="2:19" s="25" customFormat="1" ht="10.5" outlineLevel="1" x14ac:dyDescent="0.15">
      <c r="B111" s="78"/>
      <c r="C111" s="35" t="s">
        <v>70</v>
      </c>
      <c r="E111" s="25" t="s">
        <v>47</v>
      </c>
      <c r="L111" s="32"/>
      <c r="M111" s="43">
        <v>363.16239999999999</v>
      </c>
      <c r="N111" s="33">
        <f t="shared" si="4"/>
        <v>363.16239999999999</v>
      </c>
      <c r="O111" s="57">
        <f t="shared" si="5"/>
        <v>23968.718399999998</v>
      </c>
      <c r="P111" s="25" t="s">
        <v>12</v>
      </c>
      <c r="R111" s="26"/>
      <c r="S111" s="26"/>
    </row>
    <row r="112" spans="2:19" s="25" customFormat="1" ht="10.5" outlineLevel="1" x14ac:dyDescent="0.15">
      <c r="B112" s="78"/>
      <c r="C112" s="35" t="s">
        <v>50</v>
      </c>
      <c r="E112" s="25" t="s">
        <v>47</v>
      </c>
      <c r="L112" s="32"/>
      <c r="M112" s="43">
        <v>26.344000000000001</v>
      </c>
      <c r="N112" s="33">
        <f t="shared" si="4"/>
        <v>26.344000000000001</v>
      </c>
      <c r="O112" s="57">
        <f t="shared" si="5"/>
        <v>1738.7040000000002</v>
      </c>
      <c r="P112" s="25" t="s">
        <v>12</v>
      </c>
      <c r="R112" s="26"/>
      <c r="S112" s="26"/>
    </row>
    <row r="113" spans="2:19" s="25" customFormat="1" ht="10.5" outlineLevel="1" x14ac:dyDescent="0.15">
      <c r="B113" s="78"/>
      <c r="C113" s="34" t="s">
        <v>83</v>
      </c>
      <c r="E113" s="25" t="s">
        <v>47</v>
      </c>
      <c r="L113" s="32"/>
      <c r="M113" s="43">
        <v>170.20000000000002</v>
      </c>
      <c r="N113" s="33">
        <f t="shared" si="4"/>
        <v>170.20000000000002</v>
      </c>
      <c r="O113" s="57">
        <f t="shared" si="5"/>
        <v>11233.2</v>
      </c>
      <c r="P113" s="25" t="s">
        <v>12</v>
      </c>
      <c r="R113" s="26"/>
      <c r="S113" s="26"/>
    </row>
    <row r="114" spans="2:19" s="25" customFormat="1" ht="10.5" outlineLevel="1" x14ac:dyDescent="0.15">
      <c r="B114" s="78"/>
      <c r="C114" s="44" t="s">
        <v>84</v>
      </c>
      <c r="E114" s="25" t="s">
        <v>47</v>
      </c>
      <c r="L114" s="32"/>
      <c r="M114" s="43">
        <v>4209.4515200000005</v>
      </c>
      <c r="N114" s="33">
        <f t="shared" ref="N114:N177" si="22">(L114/$D$37)+M114</f>
        <v>4209.4515200000005</v>
      </c>
      <c r="O114" s="57">
        <f t="shared" ref="O114:O177" si="23">N114*$D$37</f>
        <v>277823.80032000004</v>
      </c>
      <c r="P114" s="25" t="s">
        <v>12</v>
      </c>
      <c r="R114" s="26"/>
      <c r="S114" s="26"/>
    </row>
    <row r="115" spans="2:19" s="25" customFormat="1" ht="10.5" outlineLevel="1" x14ac:dyDescent="0.15">
      <c r="B115" s="78"/>
      <c r="C115" s="35" t="s">
        <v>53</v>
      </c>
      <c r="E115" s="25" t="s">
        <v>47</v>
      </c>
      <c r="L115" s="32"/>
      <c r="M115" s="43">
        <v>422.75756000000001</v>
      </c>
      <c r="N115" s="33">
        <f t="shared" si="22"/>
        <v>422.75756000000001</v>
      </c>
      <c r="O115" s="57">
        <f t="shared" si="23"/>
        <v>27901.998960000001</v>
      </c>
      <c r="P115" s="25" t="s">
        <v>12</v>
      </c>
      <c r="R115" s="26"/>
      <c r="S115" s="26"/>
    </row>
    <row r="116" spans="2:19" s="25" customFormat="1" ht="10.5" outlineLevel="1" x14ac:dyDescent="0.15">
      <c r="B116" s="78"/>
      <c r="C116" s="35" t="s">
        <v>118</v>
      </c>
      <c r="E116" s="25" t="s">
        <v>47</v>
      </c>
      <c r="L116" s="32"/>
      <c r="M116" s="43">
        <v>4496.0475999999999</v>
      </c>
      <c r="N116" s="33">
        <f t="shared" si="22"/>
        <v>4496.0475999999999</v>
      </c>
      <c r="O116" s="57">
        <f t="shared" si="23"/>
        <v>296739.14159999997</v>
      </c>
      <c r="P116" s="25" t="s">
        <v>12</v>
      </c>
      <c r="R116" s="26"/>
      <c r="S116" s="26"/>
    </row>
    <row r="117" spans="2:19" s="25" customFormat="1" ht="10.5" outlineLevel="1" x14ac:dyDescent="0.15">
      <c r="B117" s="78"/>
      <c r="C117" s="35" t="s">
        <v>77</v>
      </c>
      <c r="E117" s="25" t="s">
        <v>47</v>
      </c>
      <c r="L117" s="32"/>
      <c r="M117" s="43">
        <v>382.49120000000005</v>
      </c>
      <c r="N117" s="33">
        <f t="shared" si="22"/>
        <v>382.49120000000005</v>
      </c>
      <c r="O117" s="57">
        <f t="shared" si="23"/>
        <v>25244.419200000004</v>
      </c>
      <c r="P117" s="25" t="s">
        <v>12</v>
      </c>
      <c r="R117" s="26"/>
      <c r="S117" s="26"/>
    </row>
    <row r="118" spans="2:19" s="25" customFormat="1" ht="10.5" outlineLevel="1" x14ac:dyDescent="0.15">
      <c r="B118" s="78"/>
      <c r="C118" s="34" t="s">
        <v>86</v>
      </c>
      <c r="E118" s="25" t="s">
        <v>47</v>
      </c>
      <c r="L118" s="32"/>
      <c r="M118" s="43">
        <v>24.94688</v>
      </c>
      <c r="N118" s="33">
        <f t="shared" si="22"/>
        <v>24.94688</v>
      </c>
      <c r="O118" s="57">
        <f t="shared" si="23"/>
        <v>1646.4940799999999</v>
      </c>
      <c r="P118" s="25" t="s">
        <v>12</v>
      </c>
      <c r="R118" s="26"/>
      <c r="S118" s="26"/>
    </row>
    <row r="119" spans="2:19" s="25" customFormat="1" ht="10.5" outlineLevel="1" x14ac:dyDescent="0.15">
      <c r="B119" s="78"/>
      <c r="C119" s="34" t="s">
        <v>87</v>
      </c>
      <c r="E119" s="25" t="s">
        <v>47</v>
      </c>
      <c r="L119" s="32"/>
      <c r="M119" s="43">
        <v>4046.2815200000005</v>
      </c>
      <c r="N119" s="33">
        <f t="shared" si="22"/>
        <v>4046.2815200000005</v>
      </c>
      <c r="O119" s="57">
        <f t="shared" si="23"/>
        <v>267054.58032000001</v>
      </c>
      <c r="P119" s="25" t="s">
        <v>12</v>
      </c>
      <c r="R119" s="26"/>
      <c r="S119" s="26"/>
    </row>
    <row r="120" spans="2:19" s="25" customFormat="1" ht="10.5" outlineLevel="1" x14ac:dyDescent="0.15">
      <c r="B120" s="78"/>
      <c r="C120" s="35" t="s">
        <v>54</v>
      </c>
      <c r="E120" s="25" t="s">
        <v>47</v>
      </c>
      <c r="L120" s="32"/>
      <c r="M120" s="43">
        <v>1220.9052800000002</v>
      </c>
      <c r="N120" s="33">
        <f t="shared" si="22"/>
        <v>1220.9052800000002</v>
      </c>
      <c r="O120" s="57">
        <f t="shared" si="23"/>
        <v>80579.748480000009</v>
      </c>
      <c r="P120" s="25" t="s">
        <v>12</v>
      </c>
      <c r="R120" s="26"/>
      <c r="S120" s="26"/>
    </row>
    <row r="121" spans="2:19" s="25" customFormat="1" ht="10.5" outlineLevel="1" x14ac:dyDescent="0.15">
      <c r="B121" s="78" t="s">
        <v>55</v>
      </c>
      <c r="C121" s="35" t="s">
        <v>57</v>
      </c>
      <c r="E121" s="25" t="s">
        <v>47</v>
      </c>
      <c r="L121" s="32"/>
      <c r="M121" s="43">
        <v>1131.24836</v>
      </c>
      <c r="N121" s="33">
        <f t="shared" si="22"/>
        <v>1131.24836</v>
      </c>
      <c r="O121" s="57">
        <f t="shared" si="23"/>
        <v>74662.391759999999</v>
      </c>
      <c r="P121" s="25" t="s">
        <v>12</v>
      </c>
      <c r="R121" s="26"/>
      <c r="S121" s="26"/>
    </row>
    <row r="122" spans="2:19" s="25" customFormat="1" ht="10.5" outlineLevel="1" x14ac:dyDescent="0.15">
      <c r="B122" s="78"/>
      <c r="C122" s="35" t="s">
        <v>58</v>
      </c>
      <c r="E122" s="25" t="s">
        <v>47</v>
      </c>
      <c r="L122" s="32"/>
      <c r="M122" s="43">
        <v>404.52988000000005</v>
      </c>
      <c r="N122" s="33">
        <f t="shared" si="22"/>
        <v>404.52988000000005</v>
      </c>
      <c r="O122" s="57">
        <f t="shared" si="23"/>
        <v>26698.972080000003</v>
      </c>
      <c r="P122" s="25" t="s">
        <v>12</v>
      </c>
      <c r="R122" s="26"/>
      <c r="S122" s="26"/>
    </row>
    <row r="123" spans="2:19" s="25" customFormat="1" ht="10.5" outlineLevel="1" x14ac:dyDescent="0.15">
      <c r="B123" s="78"/>
      <c r="C123" s="35" t="s">
        <v>59</v>
      </c>
      <c r="E123" s="25" t="s">
        <v>47</v>
      </c>
      <c r="L123" s="32"/>
      <c r="M123" s="43">
        <v>249.96756000000002</v>
      </c>
      <c r="N123" s="33">
        <f t="shared" si="22"/>
        <v>249.96756000000002</v>
      </c>
      <c r="O123" s="57">
        <f t="shared" si="23"/>
        <v>16497.858960000001</v>
      </c>
      <c r="P123" s="25" t="s">
        <v>12</v>
      </c>
      <c r="R123" s="26"/>
      <c r="S123" s="26"/>
    </row>
    <row r="124" spans="2:19" s="25" customFormat="1" ht="10.5" outlineLevel="1" x14ac:dyDescent="0.15">
      <c r="B124" s="78"/>
      <c r="C124" s="35" t="s">
        <v>60</v>
      </c>
      <c r="E124" s="25" t="s">
        <v>47</v>
      </c>
      <c r="L124" s="32"/>
      <c r="M124" s="43">
        <v>0.88800000000000012</v>
      </c>
      <c r="N124" s="33">
        <f t="shared" ref="N124" si="24">(L124/$D$37)+M124</f>
        <v>0.88800000000000012</v>
      </c>
      <c r="O124" s="57">
        <f t="shared" ref="O124" si="25">N124*$D$37</f>
        <v>58.608000000000011</v>
      </c>
      <c r="P124" s="25" t="s">
        <v>12</v>
      </c>
      <c r="R124" s="26"/>
      <c r="S124" s="26"/>
    </row>
    <row r="125" spans="2:19" s="25" customFormat="1" ht="10.5" outlineLevel="1" x14ac:dyDescent="0.15">
      <c r="B125" s="78"/>
      <c r="C125" s="35" t="s">
        <v>61</v>
      </c>
      <c r="E125" s="25" t="s">
        <v>47</v>
      </c>
      <c r="L125" s="32"/>
      <c r="M125" s="43">
        <v>229.87212</v>
      </c>
      <c r="N125" s="33">
        <f t="shared" si="22"/>
        <v>229.87212</v>
      </c>
      <c r="O125" s="57">
        <f t="shared" si="23"/>
        <v>15171.55992</v>
      </c>
      <c r="P125" s="25" t="s">
        <v>12</v>
      </c>
      <c r="R125" s="26"/>
      <c r="S125" s="26"/>
    </row>
    <row r="126" spans="2:19" s="25" customFormat="1" ht="10.5" outlineLevel="1" x14ac:dyDescent="0.15">
      <c r="B126" s="78"/>
      <c r="C126" s="36" t="s">
        <v>146</v>
      </c>
      <c r="E126" s="25" t="s">
        <v>64</v>
      </c>
      <c r="L126" s="32"/>
      <c r="M126" s="43">
        <v>1060.1382238360002</v>
      </c>
      <c r="N126" s="33">
        <f t="shared" ref="N126" si="26">(L126/$D$37)+M126</f>
        <v>1060.1382238360002</v>
      </c>
      <c r="O126" s="57">
        <f t="shared" ref="O126" si="27">N126*$D$37</f>
        <v>69969.122773176015</v>
      </c>
      <c r="P126" s="25" t="s">
        <v>12</v>
      </c>
      <c r="R126" s="26"/>
      <c r="S126" s="26"/>
    </row>
    <row r="127" spans="2:19" s="25" customFormat="1" ht="10.5" outlineLevel="1" x14ac:dyDescent="0.15">
      <c r="B127" s="78"/>
      <c r="C127" s="45" t="s">
        <v>114</v>
      </c>
      <c r="E127" s="25" t="s">
        <v>69</v>
      </c>
      <c r="L127" s="32"/>
      <c r="M127" s="43">
        <v>2676.5477567200001</v>
      </c>
      <c r="N127" s="33">
        <f t="shared" ref="N127" si="28">(L127/$D$37)+M127</f>
        <v>2676.5477567200001</v>
      </c>
      <c r="O127" s="57">
        <f t="shared" ref="O127" si="29">N127*$D$37</f>
        <v>176652.15194352</v>
      </c>
      <c r="P127" s="25" t="s">
        <v>12</v>
      </c>
      <c r="R127" s="26"/>
      <c r="S127" s="26"/>
    </row>
    <row r="128" spans="2:19" s="25" customFormat="1" ht="10.5" outlineLevel="1" x14ac:dyDescent="0.15">
      <c r="B128" s="81" t="s">
        <v>24</v>
      </c>
      <c r="C128" s="81"/>
      <c r="L128" s="32"/>
      <c r="M128" s="43"/>
      <c r="N128" s="33"/>
      <c r="O128" s="57"/>
      <c r="R128" s="26"/>
      <c r="S128" s="26"/>
    </row>
    <row r="129" spans="2:19" s="25" customFormat="1" ht="10.5" outlineLevel="1" x14ac:dyDescent="0.15">
      <c r="B129" s="78" t="s">
        <v>49</v>
      </c>
      <c r="C129" s="35" t="s">
        <v>89</v>
      </c>
      <c r="E129" s="25" t="s">
        <v>47</v>
      </c>
      <c r="L129" s="32"/>
      <c r="M129" s="43">
        <v>595.18200000000002</v>
      </c>
      <c r="N129" s="33">
        <f t="shared" si="22"/>
        <v>595.18200000000002</v>
      </c>
      <c r="O129" s="57">
        <f t="shared" si="23"/>
        <v>39282.012000000002</v>
      </c>
      <c r="P129" s="25" t="s">
        <v>12</v>
      </c>
      <c r="R129" s="26"/>
      <c r="S129" s="26"/>
    </row>
    <row r="130" spans="2:19" s="25" customFormat="1" ht="10.5" outlineLevel="1" x14ac:dyDescent="0.15">
      <c r="B130" s="78"/>
      <c r="C130" s="35" t="s">
        <v>90</v>
      </c>
      <c r="E130" s="25" t="s">
        <v>47</v>
      </c>
      <c r="L130" s="32"/>
      <c r="M130" s="43">
        <v>5625.5540000000028</v>
      </c>
      <c r="N130" s="33">
        <f t="shared" si="22"/>
        <v>5625.5540000000028</v>
      </c>
      <c r="O130" s="57">
        <f t="shared" si="23"/>
        <v>371286.56400000019</v>
      </c>
      <c r="P130" s="25" t="s">
        <v>12</v>
      </c>
      <c r="R130" s="26"/>
      <c r="S130" s="26"/>
    </row>
    <row r="131" spans="2:19" s="25" customFormat="1" ht="10.5" outlineLevel="1" x14ac:dyDescent="0.15">
      <c r="B131" s="78"/>
      <c r="C131" s="35" t="s">
        <v>91</v>
      </c>
      <c r="E131" s="25" t="s">
        <v>47</v>
      </c>
      <c r="L131" s="32"/>
      <c r="M131" s="43">
        <v>22856.675999999999</v>
      </c>
      <c r="N131" s="33">
        <f t="shared" si="22"/>
        <v>22856.675999999999</v>
      </c>
      <c r="O131" s="57">
        <f t="shared" si="23"/>
        <v>1508540.6159999999</v>
      </c>
      <c r="P131" s="25" t="s">
        <v>12</v>
      </c>
      <c r="R131" s="26"/>
      <c r="S131" s="26"/>
    </row>
    <row r="132" spans="2:19" s="25" customFormat="1" ht="10.5" outlineLevel="1" x14ac:dyDescent="0.15">
      <c r="B132" s="78"/>
      <c r="C132" s="35" t="s">
        <v>124</v>
      </c>
      <c r="E132" s="25" t="s">
        <v>47</v>
      </c>
      <c r="L132" s="32">
        <v>77203</v>
      </c>
      <c r="M132" s="43">
        <v>0</v>
      </c>
      <c r="N132" s="33">
        <f t="shared" si="22"/>
        <v>1169.7424242424242</v>
      </c>
      <c r="O132" s="57">
        <f t="shared" si="23"/>
        <v>77203</v>
      </c>
      <c r="P132" s="25" t="s">
        <v>52</v>
      </c>
      <c r="R132" s="26"/>
      <c r="S132" s="26"/>
    </row>
    <row r="133" spans="2:19" s="25" customFormat="1" ht="10.5" outlineLevel="1" x14ac:dyDescent="0.15">
      <c r="B133" s="78"/>
      <c r="C133" s="35" t="s">
        <v>125</v>
      </c>
      <c r="E133" s="25" t="s">
        <v>47</v>
      </c>
      <c r="L133" s="32">
        <v>32000</v>
      </c>
      <c r="M133" s="43">
        <v>0</v>
      </c>
      <c r="N133" s="33">
        <f t="shared" si="22"/>
        <v>484.84848484848487</v>
      </c>
      <c r="O133" s="57">
        <f t="shared" si="23"/>
        <v>32000</v>
      </c>
      <c r="P133" s="25" t="s">
        <v>52</v>
      </c>
      <c r="R133" s="26"/>
      <c r="S133" s="26"/>
    </row>
    <row r="134" spans="2:19" s="25" customFormat="1" ht="10.5" outlineLevel="1" x14ac:dyDescent="0.15">
      <c r="B134" s="78"/>
      <c r="C134" s="34" t="s">
        <v>92</v>
      </c>
      <c r="E134" s="25" t="s">
        <v>47</v>
      </c>
      <c r="L134" s="32"/>
      <c r="M134" s="43">
        <v>518</v>
      </c>
      <c r="N134" s="33">
        <f t="shared" si="22"/>
        <v>518</v>
      </c>
      <c r="O134" s="57">
        <f t="shared" si="23"/>
        <v>34188</v>
      </c>
      <c r="P134" s="25" t="s">
        <v>12</v>
      </c>
      <c r="R134" s="26"/>
      <c r="S134" s="26"/>
    </row>
    <row r="135" spans="2:19" s="25" customFormat="1" ht="10.5" outlineLevel="1" x14ac:dyDescent="0.15">
      <c r="B135" s="78"/>
      <c r="C135" s="35" t="s">
        <v>54</v>
      </c>
      <c r="E135" s="25" t="s">
        <v>47</v>
      </c>
      <c r="L135" s="32"/>
      <c r="M135" s="43">
        <v>3.8480000000000008</v>
      </c>
      <c r="N135" s="33">
        <f t="shared" si="22"/>
        <v>3.8480000000000008</v>
      </c>
      <c r="O135" s="57">
        <f t="shared" si="23"/>
        <v>253.96800000000005</v>
      </c>
      <c r="P135" s="25" t="s">
        <v>12</v>
      </c>
      <c r="R135" s="26"/>
      <c r="S135" s="26"/>
    </row>
    <row r="136" spans="2:19" s="25" customFormat="1" ht="10.5" outlineLevel="1" x14ac:dyDescent="0.15">
      <c r="B136" s="78"/>
      <c r="C136" s="35" t="s">
        <v>72</v>
      </c>
      <c r="E136" s="25" t="s">
        <v>47</v>
      </c>
      <c r="L136" s="32"/>
      <c r="M136" s="43">
        <v>118.4</v>
      </c>
      <c r="N136" s="33">
        <f t="shared" si="22"/>
        <v>118.4</v>
      </c>
      <c r="O136" s="57">
        <f t="shared" si="23"/>
        <v>7814.4000000000005</v>
      </c>
      <c r="P136" s="25" t="s">
        <v>12</v>
      </c>
      <c r="R136" s="26"/>
      <c r="S136" s="26"/>
    </row>
    <row r="137" spans="2:19" s="25" customFormat="1" ht="10.5" outlineLevel="1" x14ac:dyDescent="0.15">
      <c r="B137" s="78"/>
      <c r="C137" s="35" t="s">
        <v>73</v>
      </c>
      <c r="E137" s="25" t="s">
        <v>47</v>
      </c>
      <c r="L137" s="32"/>
      <c r="M137" s="43">
        <v>239.76</v>
      </c>
      <c r="N137" s="33">
        <f t="shared" si="22"/>
        <v>239.76</v>
      </c>
      <c r="O137" s="57">
        <f t="shared" si="23"/>
        <v>15824.16</v>
      </c>
      <c r="P137" s="25" t="s">
        <v>12</v>
      </c>
      <c r="R137" s="26"/>
      <c r="S137" s="26"/>
    </row>
    <row r="138" spans="2:19" s="25" customFormat="1" ht="10.5" outlineLevel="1" x14ac:dyDescent="0.15">
      <c r="B138" s="78" t="s">
        <v>55</v>
      </c>
      <c r="C138" s="35" t="s">
        <v>57</v>
      </c>
      <c r="E138" s="25" t="s">
        <v>47</v>
      </c>
      <c r="L138" s="32"/>
      <c r="M138" s="43">
        <v>964.72320000000002</v>
      </c>
      <c r="N138" s="33">
        <f t="shared" si="22"/>
        <v>964.72320000000002</v>
      </c>
      <c r="O138" s="57">
        <f t="shared" si="23"/>
        <v>63671.731200000002</v>
      </c>
      <c r="P138" s="25" t="s">
        <v>12</v>
      </c>
      <c r="R138" s="26"/>
      <c r="S138" s="26"/>
    </row>
    <row r="139" spans="2:19" s="25" customFormat="1" ht="10.5" outlineLevel="1" x14ac:dyDescent="0.15">
      <c r="B139" s="78"/>
      <c r="C139" s="35" t="s">
        <v>58</v>
      </c>
      <c r="E139" s="25" t="s">
        <v>47</v>
      </c>
      <c r="L139" s="32"/>
      <c r="M139" s="43">
        <v>545.63900000000012</v>
      </c>
      <c r="N139" s="33">
        <f t="shared" si="22"/>
        <v>545.63900000000012</v>
      </c>
      <c r="O139" s="57">
        <f t="shared" si="23"/>
        <v>36012.174000000006</v>
      </c>
      <c r="P139" s="25" t="s">
        <v>12</v>
      </c>
      <c r="R139" s="26"/>
      <c r="S139" s="26"/>
    </row>
    <row r="140" spans="2:19" s="25" customFormat="1" ht="10.5" outlineLevel="1" x14ac:dyDescent="0.15">
      <c r="B140" s="78"/>
      <c r="C140" s="35" t="s">
        <v>59</v>
      </c>
      <c r="E140" s="25" t="s">
        <v>47</v>
      </c>
      <c r="L140" s="32"/>
      <c r="M140" s="43">
        <v>999.70448000000022</v>
      </c>
      <c r="N140" s="33">
        <f t="shared" si="22"/>
        <v>999.70448000000022</v>
      </c>
      <c r="O140" s="57">
        <f t="shared" si="23"/>
        <v>65980.495680000007</v>
      </c>
      <c r="P140" s="25" t="s">
        <v>12</v>
      </c>
      <c r="R140" s="26"/>
      <c r="S140" s="26"/>
    </row>
    <row r="141" spans="2:19" s="25" customFormat="1" ht="10.5" outlineLevel="1" x14ac:dyDescent="0.15">
      <c r="B141" s="78"/>
      <c r="C141" s="35" t="s">
        <v>61</v>
      </c>
      <c r="E141" s="25" t="s">
        <v>47</v>
      </c>
      <c r="L141" s="32"/>
      <c r="M141" s="43">
        <v>503.2</v>
      </c>
      <c r="N141" s="33">
        <f t="shared" si="22"/>
        <v>503.2</v>
      </c>
      <c r="O141" s="57">
        <f t="shared" si="23"/>
        <v>33211.199999999997</v>
      </c>
      <c r="P141" s="25" t="s">
        <v>12</v>
      </c>
      <c r="R141" s="26"/>
      <c r="S141" s="26"/>
    </row>
    <row r="142" spans="2:19" s="25" customFormat="1" ht="10.5" outlineLevel="1" x14ac:dyDescent="0.15">
      <c r="B142" s="78"/>
      <c r="C142" s="35" t="s">
        <v>60</v>
      </c>
      <c r="E142" s="25" t="s">
        <v>47</v>
      </c>
      <c r="L142" s="32"/>
      <c r="M142" s="43">
        <v>23.236000000000004</v>
      </c>
      <c r="N142" s="33">
        <f t="shared" si="22"/>
        <v>23.236000000000004</v>
      </c>
      <c r="O142" s="57">
        <f t="shared" si="23"/>
        <v>1533.5760000000002</v>
      </c>
      <c r="P142" s="25" t="s">
        <v>12</v>
      </c>
      <c r="R142" s="26"/>
      <c r="S142" s="26"/>
    </row>
    <row r="143" spans="2:19" s="25" customFormat="1" ht="15" customHeight="1" outlineLevel="1" x14ac:dyDescent="0.15">
      <c r="B143" s="78" t="s">
        <v>62</v>
      </c>
      <c r="C143" s="36" t="s">
        <v>146</v>
      </c>
      <c r="E143" s="25" t="s">
        <v>64</v>
      </c>
      <c r="L143" s="32"/>
      <c r="M143" s="43">
        <v>1076.5579703940002</v>
      </c>
      <c r="N143" s="33">
        <f t="shared" ref="N143" si="30">(L143/$D$37)+M143</f>
        <v>1076.5579703940002</v>
      </c>
      <c r="O143" s="57">
        <f t="shared" ref="O143" si="31">N143*$D$37</f>
        <v>71052.826046004018</v>
      </c>
      <c r="P143" s="25" t="s">
        <v>12</v>
      </c>
      <c r="R143" s="26"/>
      <c r="S143" s="26"/>
    </row>
    <row r="144" spans="2:19" s="25" customFormat="1" ht="10.5" outlineLevel="1" x14ac:dyDescent="0.15">
      <c r="B144" s="78"/>
      <c r="C144" s="35" t="s">
        <v>114</v>
      </c>
      <c r="E144" s="25" t="s">
        <v>64</v>
      </c>
      <c r="L144" s="32"/>
      <c r="M144" s="43">
        <v>2622.8259278799997</v>
      </c>
      <c r="N144" s="33">
        <f t="shared" ref="N144" si="32">(L144/$D$37)+M144</f>
        <v>2622.8259278799997</v>
      </c>
      <c r="O144" s="57">
        <f t="shared" ref="O144" si="33">N144*$D$37</f>
        <v>173106.51124007997</v>
      </c>
      <c r="P144" s="25" t="s">
        <v>12</v>
      </c>
      <c r="R144" s="26"/>
      <c r="S144" s="26"/>
    </row>
    <row r="145" spans="2:19" s="25" customFormat="1" ht="10.5" outlineLevel="1" x14ac:dyDescent="0.15">
      <c r="B145" s="81" t="s">
        <v>25</v>
      </c>
      <c r="C145" s="81"/>
      <c r="L145" s="32"/>
      <c r="M145" s="43"/>
      <c r="N145" s="33"/>
      <c r="O145" s="57"/>
      <c r="R145" s="26"/>
      <c r="S145" s="26"/>
    </row>
    <row r="146" spans="2:19" s="25" customFormat="1" ht="10.5" outlineLevel="1" x14ac:dyDescent="0.15">
      <c r="B146" s="78" t="s">
        <v>94</v>
      </c>
      <c r="C146" s="35" t="s">
        <v>95</v>
      </c>
      <c r="E146" s="25" t="s">
        <v>67</v>
      </c>
      <c r="L146" s="32"/>
      <c r="M146" s="43">
        <v>6615.6668800000007</v>
      </c>
      <c r="N146" s="33">
        <f t="shared" si="22"/>
        <v>6615.6668800000007</v>
      </c>
      <c r="O146" s="57">
        <f t="shared" si="23"/>
        <v>436634.01408000005</v>
      </c>
      <c r="P146" s="25" t="s">
        <v>12</v>
      </c>
      <c r="R146" s="26"/>
      <c r="S146" s="26"/>
    </row>
    <row r="147" spans="2:19" s="25" customFormat="1" ht="10.5" outlineLevel="1" x14ac:dyDescent="0.15">
      <c r="B147" s="78"/>
      <c r="C147" s="35" t="s">
        <v>96</v>
      </c>
      <c r="E147" s="25" t="s">
        <v>67</v>
      </c>
      <c r="L147" s="32"/>
      <c r="M147" s="43">
        <v>9186.2386400000014</v>
      </c>
      <c r="N147" s="33">
        <f t="shared" si="22"/>
        <v>9186.2386400000014</v>
      </c>
      <c r="O147" s="57">
        <f t="shared" si="23"/>
        <v>606291.75024000008</v>
      </c>
      <c r="P147" s="25" t="s">
        <v>12</v>
      </c>
      <c r="R147" s="26"/>
      <c r="S147" s="26"/>
    </row>
    <row r="148" spans="2:19" s="25" customFormat="1" ht="10.5" outlineLevel="1" x14ac:dyDescent="0.15">
      <c r="B148" s="78"/>
      <c r="C148" s="35" t="s">
        <v>97</v>
      </c>
      <c r="E148" s="25" t="s">
        <v>67</v>
      </c>
      <c r="L148" s="32"/>
      <c r="M148" s="43">
        <v>2265.3496124000012</v>
      </c>
      <c r="N148" s="33">
        <f t="shared" si="22"/>
        <v>2265.3496124000012</v>
      </c>
      <c r="O148" s="57">
        <f t="shared" si="23"/>
        <v>149513.07441840007</v>
      </c>
      <c r="P148" s="25" t="s">
        <v>12</v>
      </c>
      <c r="R148" s="26"/>
      <c r="S148" s="26"/>
    </row>
    <row r="149" spans="2:19" s="25" customFormat="1" ht="10.5" outlineLevel="1" x14ac:dyDescent="0.15">
      <c r="B149" s="78"/>
      <c r="C149" s="35" t="s">
        <v>98</v>
      </c>
      <c r="E149" s="25" t="s">
        <v>67</v>
      </c>
      <c r="L149" s="32"/>
      <c r="M149" s="43">
        <v>535.85767999999996</v>
      </c>
      <c r="N149" s="33">
        <f t="shared" si="22"/>
        <v>535.85767999999996</v>
      </c>
      <c r="O149" s="57">
        <f t="shared" si="23"/>
        <v>35366.606879999999</v>
      </c>
      <c r="P149" s="25" t="s">
        <v>12</v>
      </c>
      <c r="R149" s="26"/>
      <c r="S149" s="26"/>
    </row>
    <row r="150" spans="2:19" s="25" customFormat="1" ht="10.5" outlineLevel="1" x14ac:dyDescent="0.15">
      <c r="B150" s="78" t="s">
        <v>74</v>
      </c>
      <c r="C150" s="35" t="s">
        <v>79</v>
      </c>
      <c r="E150" s="25" t="s">
        <v>67</v>
      </c>
      <c r="L150" s="32"/>
      <c r="M150" s="43">
        <v>1498.3985600000003</v>
      </c>
      <c r="N150" s="33">
        <f t="shared" si="22"/>
        <v>1498.3985600000003</v>
      </c>
      <c r="O150" s="57">
        <f t="shared" si="23"/>
        <v>98894.304960000023</v>
      </c>
      <c r="P150" s="25" t="s">
        <v>12</v>
      </c>
      <c r="R150" s="26"/>
      <c r="S150" s="26"/>
    </row>
    <row r="151" spans="2:19" s="25" customFormat="1" ht="10.5" outlineLevel="1" x14ac:dyDescent="0.15">
      <c r="B151" s="78"/>
      <c r="C151" s="35" t="s">
        <v>48</v>
      </c>
      <c r="E151" s="25" t="s">
        <v>67</v>
      </c>
      <c r="L151" s="32"/>
      <c r="M151" s="43">
        <v>213.23396000000002</v>
      </c>
      <c r="N151" s="33">
        <f t="shared" si="22"/>
        <v>213.23396000000002</v>
      </c>
      <c r="O151" s="57">
        <f t="shared" si="23"/>
        <v>14073.441360000001</v>
      </c>
      <c r="P151" s="25" t="s">
        <v>12</v>
      </c>
      <c r="R151" s="26"/>
      <c r="S151" s="26"/>
    </row>
    <row r="152" spans="2:19" s="25" customFormat="1" ht="10.5" outlineLevel="1" x14ac:dyDescent="0.15">
      <c r="B152" s="78"/>
      <c r="C152" s="35" t="s">
        <v>99</v>
      </c>
      <c r="E152" s="25" t="s">
        <v>67</v>
      </c>
      <c r="L152" s="32"/>
      <c r="M152" s="43">
        <v>4573.4016700000002</v>
      </c>
      <c r="N152" s="33">
        <f t="shared" si="22"/>
        <v>4573.4016700000002</v>
      </c>
      <c r="O152" s="57">
        <f t="shared" si="23"/>
        <v>301844.51022</v>
      </c>
      <c r="P152" s="25" t="s">
        <v>12</v>
      </c>
      <c r="R152" s="26"/>
      <c r="S152" s="26"/>
    </row>
    <row r="153" spans="2:19" s="25" customFormat="1" ht="10.5" outlineLevel="1" x14ac:dyDescent="0.15">
      <c r="B153" s="78"/>
      <c r="C153" s="35" t="s">
        <v>46</v>
      </c>
      <c r="E153" s="25" t="s">
        <v>67</v>
      </c>
      <c r="L153" s="32"/>
      <c r="M153" s="43">
        <v>456.68759999999997</v>
      </c>
      <c r="N153" s="33">
        <f t="shared" si="22"/>
        <v>456.68759999999997</v>
      </c>
      <c r="O153" s="57">
        <f t="shared" si="23"/>
        <v>30141.381599999997</v>
      </c>
      <c r="P153" s="25" t="s">
        <v>12</v>
      </c>
      <c r="R153" s="26"/>
      <c r="S153" s="26"/>
    </row>
    <row r="154" spans="2:19" s="25" customFormat="1" ht="10.5" outlineLevel="1" x14ac:dyDescent="0.15">
      <c r="B154" s="78"/>
      <c r="C154" s="34" t="s">
        <v>100</v>
      </c>
      <c r="E154" s="25" t="s">
        <v>67</v>
      </c>
      <c r="L154" s="32"/>
      <c r="M154" s="43">
        <v>1411.3709200000003</v>
      </c>
      <c r="N154" s="33">
        <f t="shared" si="22"/>
        <v>1411.3709200000003</v>
      </c>
      <c r="O154" s="57">
        <f t="shared" si="23"/>
        <v>93150.480720000021</v>
      </c>
      <c r="P154" s="25" t="s">
        <v>12</v>
      </c>
      <c r="R154" s="26"/>
      <c r="S154" s="26"/>
    </row>
    <row r="155" spans="2:19" s="25" customFormat="1" ht="10.5" outlineLevel="1" x14ac:dyDescent="0.15">
      <c r="B155" s="78"/>
      <c r="C155" s="35" t="s">
        <v>117</v>
      </c>
      <c r="E155" s="25" t="s">
        <v>67</v>
      </c>
      <c r="L155" s="32"/>
      <c r="M155" s="43">
        <v>73.659599999999998</v>
      </c>
      <c r="N155" s="33">
        <f t="shared" si="22"/>
        <v>73.659599999999998</v>
      </c>
      <c r="O155" s="57">
        <f t="shared" si="23"/>
        <v>4861.5335999999998</v>
      </c>
      <c r="P155" s="25" t="s">
        <v>12</v>
      </c>
      <c r="R155" s="26"/>
      <c r="S155" s="26"/>
    </row>
    <row r="156" spans="2:19" s="25" customFormat="1" ht="10.5" outlineLevel="1" x14ac:dyDescent="0.15">
      <c r="B156" s="78"/>
      <c r="C156" s="35" t="s">
        <v>93</v>
      </c>
      <c r="E156" s="25" t="s">
        <v>67</v>
      </c>
      <c r="L156" s="32"/>
      <c r="M156" s="43">
        <v>867.40135999999984</v>
      </c>
      <c r="N156" s="33">
        <f t="shared" si="22"/>
        <v>867.40135999999984</v>
      </c>
      <c r="O156" s="57">
        <f t="shared" si="23"/>
        <v>57248.489759999989</v>
      </c>
      <c r="P156" s="25" t="s">
        <v>12</v>
      </c>
      <c r="R156" s="26"/>
      <c r="S156" s="26"/>
    </row>
    <row r="157" spans="2:19" s="25" customFormat="1" ht="10.5" outlineLevel="1" x14ac:dyDescent="0.15">
      <c r="B157" s="78" t="s">
        <v>49</v>
      </c>
      <c r="C157" s="35" t="s">
        <v>54</v>
      </c>
      <c r="E157" s="25" t="s">
        <v>67</v>
      </c>
      <c r="L157" s="32"/>
      <c r="M157" s="43">
        <v>389.56664000000001</v>
      </c>
      <c r="N157" s="33">
        <f t="shared" si="22"/>
        <v>389.56664000000001</v>
      </c>
      <c r="O157" s="57">
        <f t="shared" si="23"/>
        <v>25711.398240000002</v>
      </c>
      <c r="P157" s="25" t="s">
        <v>12</v>
      </c>
      <c r="R157" s="26"/>
      <c r="S157" s="26"/>
    </row>
    <row r="158" spans="2:19" s="25" customFormat="1" ht="10.5" outlineLevel="1" x14ac:dyDescent="0.15">
      <c r="B158" s="78"/>
      <c r="C158" s="46" t="s">
        <v>101</v>
      </c>
      <c r="E158" s="25" t="s">
        <v>67</v>
      </c>
      <c r="L158" s="32"/>
      <c r="M158" s="43">
        <v>156.14000000000001</v>
      </c>
      <c r="N158" s="33">
        <f t="shared" si="22"/>
        <v>156.14000000000001</v>
      </c>
      <c r="O158" s="57">
        <f t="shared" si="23"/>
        <v>10305.240000000002</v>
      </c>
      <c r="P158" s="25" t="s">
        <v>12</v>
      </c>
      <c r="R158" s="26"/>
      <c r="S158" s="26"/>
    </row>
    <row r="159" spans="2:19" s="25" customFormat="1" ht="10.5" outlineLevel="1" x14ac:dyDescent="0.15">
      <c r="B159" s="78"/>
      <c r="C159" s="44" t="s">
        <v>102</v>
      </c>
      <c r="E159" s="25" t="s">
        <v>67</v>
      </c>
      <c r="L159" s="32"/>
      <c r="M159" s="43">
        <v>256.36095</v>
      </c>
      <c r="N159" s="33">
        <f t="shared" si="22"/>
        <v>256.36095</v>
      </c>
      <c r="O159" s="57">
        <f t="shared" si="23"/>
        <v>16919.822700000001</v>
      </c>
      <c r="P159" s="25" t="s">
        <v>12</v>
      </c>
      <c r="R159" s="26"/>
      <c r="S159" s="26"/>
    </row>
    <row r="160" spans="2:19" s="25" customFormat="1" ht="10.5" outlineLevel="1" x14ac:dyDescent="0.15">
      <c r="B160" s="78"/>
      <c r="C160" s="35" t="s">
        <v>50</v>
      </c>
      <c r="E160" s="25" t="s">
        <v>67</v>
      </c>
      <c r="L160" s="32"/>
      <c r="M160" s="43">
        <v>7339.14</v>
      </c>
      <c r="N160" s="33">
        <f t="shared" si="22"/>
        <v>7339.14</v>
      </c>
      <c r="O160" s="57">
        <f t="shared" si="23"/>
        <v>484383.24000000005</v>
      </c>
      <c r="P160" s="25" t="s">
        <v>12</v>
      </c>
      <c r="R160" s="26"/>
      <c r="S160" s="26"/>
    </row>
    <row r="161" spans="2:19" s="25" customFormat="1" ht="10.5" outlineLevel="1" x14ac:dyDescent="0.15">
      <c r="B161" s="78"/>
      <c r="C161" s="35" t="s">
        <v>53</v>
      </c>
      <c r="E161" s="25" t="s">
        <v>67</v>
      </c>
      <c r="L161" s="32"/>
      <c r="M161" s="43">
        <v>2782.1659199999999</v>
      </c>
      <c r="N161" s="33">
        <f t="shared" si="22"/>
        <v>2782.1659199999999</v>
      </c>
      <c r="O161" s="57">
        <f t="shared" si="23"/>
        <v>183622.95071999999</v>
      </c>
      <c r="P161" s="25" t="s">
        <v>12</v>
      </c>
      <c r="R161" s="26"/>
      <c r="S161" s="26"/>
    </row>
    <row r="162" spans="2:19" s="25" customFormat="1" ht="10.5" outlineLevel="1" x14ac:dyDescent="0.15">
      <c r="B162" s="78" t="s">
        <v>103</v>
      </c>
      <c r="C162" s="35" t="s">
        <v>104</v>
      </c>
      <c r="E162" s="25" t="s">
        <v>67</v>
      </c>
      <c r="L162" s="32"/>
      <c r="M162" s="43">
        <v>75796.654387776653</v>
      </c>
      <c r="N162" s="33">
        <f t="shared" si="22"/>
        <v>75796.654387776653</v>
      </c>
      <c r="O162" s="57">
        <f t="shared" si="23"/>
        <v>5002579.1895932592</v>
      </c>
      <c r="P162" s="25" t="s">
        <v>12</v>
      </c>
      <c r="R162" s="26"/>
      <c r="S162" s="26"/>
    </row>
    <row r="163" spans="2:19" s="25" customFormat="1" ht="10.5" outlineLevel="1" x14ac:dyDescent="0.15">
      <c r="B163" s="78"/>
      <c r="C163" s="35" t="s">
        <v>105</v>
      </c>
      <c r="E163" s="25" t="s">
        <v>67</v>
      </c>
      <c r="L163" s="32"/>
      <c r="M163" s="43">
        <v>6334.3903500000024</v>
      </c>
      <c r="N163" s="33">
        <f t="shared" si="22"/>
        <v>6334.3903500000024</v>
      </c>
      <c r="O163" s="57">
        <f t="shared" si="23"/>
        <v>418069.76310000016</v>
      </c>
      <c r="P163" s="25" t="s">
        <v>12</v>
      </c>
      <c r="R163" s="26"/>
      <c r="S163" s="26"/>
    </row>
    <row r="164" spans="2:19" s="25" customFormat="1" ht="10.5" outlineLevel="1" x14ac:dyDescent="0.15">
      <c r="B164" s="78"/>
      <c r="C164" s="35" t="s">
        <v>106</v>
      </c>
      <c r="E164" s="25" t="s">
        <v>67</v>
      </c>
      <c r="L164" s="32"/>
      <c r="M164" s="43">
        <v>694.0557</v>
      </c>
      <c r="N164" s="33">
        <f t="shared" si="22"/>
        <v>694.0557</v>
      </c>
      <c r="O164" s="57">
        <f t="shared" si="23"/>
        <v>45807.676200000002</v>
      </c>
      <c r="P164" s="25" t="s">
        <v>12</v>
      </c>
      <c r="R164" s="26"/>
      <c r="S164" s="26"/>
    </row>
    <row r="165" spans="2:19" s="25" customFormat="1" ht="10.5" outlineLevel="1" x14ac:dyDescent="0.15">
      <c r="B165" s="78"/>
      <c r="C165" s="34" t="s">
        <v>107</v>
      </c>
      <c r="E165" s="25" t="s">
        <v>67</v>
      </c>
      <c r="L165" s="32"/>
      <c r="M165" s="43">
        <v>2346.6613600000001</v>
      </c>
      <c r="N165" s="33">
        <f t="shared" si="22"/>
        <v>2346.6613600000001</v>
      </c>
      <c r="O165" s="57">
        <f t="shared" si="23"/>
        <v>154879.64976</v>
      </c>
      <c r="P165" s="25" t="s">
        <v>12</v>
      </c>
      <c r="R165" s="26"/>
      <c r="S165" s="26"/>
    </row>
    <row r="166" spans="2:19" s="25" customFormat="1" ht="10.5" outlineLevel="1" x14ac:dyDescent="0.15">
      <c r="B166" s="78"/>
      <c r="C166" s="35" t="s">
        <v>109</v>
      </c>
      <c r="E166" s="25" t="s">
        <v>67</v>
      </c>
      <c r="L166" s="32"/>
      <c r="M166" s="43">
        <v>-7.7098500000000181</v>
      </c>
      <c r="N166" s="33">
        <f t="shared" si="22"/>
        <v>-7.7098500000000181</v>
      </c>
      <c r="O166" s="57">
        <f t="shared" si="23"/>
        <v>-508.85010000000119</v>
      </c>
      <c r="P166" s="25" t="s">
        <v>12</v>
      </c>
      <c r="R166" s="26"/>
      <c r="S166" s="26"/>
    </row>
    <row r="167" spans="2:19" s="25" customFormat="1" ht="10.5" outlineLevel="1" x14ac:dyDescent="0.15">
      <c r="B167" s="78"/>
      <c r="C167" s="35" t="s">
        <v>110</v>
      </c>
      <c r="E167" s="25" t="s">
        <v>67</v>
      </c>
      <c r="L167" s="32"/>
      <c r="M167" s="43">
        <v>1265.4358148000001</v>
      </c>
      <c r="N167" s="33">
        <f t="shared" si="22"/>
        <v>1265.4358148000001</v>
      </c>
      <c r="O167" s="57">
        <f t="shared" si="23"/>
        <v>83518.763776800013</v>
      </c>
      <c r="P167" s="25" t="s">
        <v>12</v>
      </c>
      <c r="R167" s="26"/>
      <c r="S167" s="26"/>
    </row>
    <row r="168" spans="2:19" s="25" customFormat="1" ht="10.5" outlineLevel="1" x14ac:dyDescent="0.15">
      <c r="B168" s="78" t="s">
        <v>78</v>
      </c>
      <c r="C168" s="35" t="s">
        <v>57</v>
      </c>
      <c r="E168" s="25" t="s">
        <v>67</v>
      </c>
      <c r="L168" s="32"/>
      <c r="M168" s="43">
        <v>2068.7025600000002</v>
      </c>
      <c r="N168" s="33">
        <f t="shared" si="22"/>
        <v>2068.7025600000002</v>
      </c>
      <c r="O168" s="57">
        <f t="shared" si="23"/>
        <v>136534.36896000002</v>
      </c>
      <c r="P168" s="25" t="s">
        <v>12</v>
      </c>
      <c r="R168" s="26"/>
      <c r="S168" s="26"/>
    </row>
    <row r="169" spans="2:19" s="25" customFormat="1" ht="10.5" outlineLevel="1" x14ac:dyDescent="0.15">
      <c r="B169" s="78"/>
      <c r="C169" s="35" t="s">
        <v>56</v>
      </c>
      <c r="E169" s="25" t="s">
        <v>67</v>
      </c>
      <c r="L169" s="32"/>
      <c r="M169" s="43">
        <v>951.44445000000019</v>
      </c>
      <c r="N169" s="33">
        <f t="shared" si="22"/>
        <v>951.44445000000019</v>
      </c>
      <c r="O169" s="57">
        <f t="shared" si="23"/>
        <v>62795.33370000001</v>
      </c>
      <c r="P169" s="25" t="s">
        <v>12</v>
      </c>
      <c r="R169" s="26"/>
      <c r="S169" s="26"/>
    </row>
    <row r="170" spans="2:19" s="25" customFormat="1" ht="10.5" outlineLevel="1" x14ac:dyDescent="0.15">
      <c r="B170" s="78"/>
      <c r="C170" s="35" t="s">
        <v>58</v>
      </c>
      <c r="E170" s="25" t="s">
        <v>67</v>
      </c>
      <c r="L170" s="32"/>
      <c r="M170" s="43">
        <v>1038.4118100000001</v>
      </c>
      <c r="N170" s="33">
        <f t="shared" si="22"/>
        <v>1038.4118100000001</v>
      </c>
      <c r="O170" s="57">
        <f t="shared" si="23"/>
        <v>68535.179459999999</v>
      </c>
      <c r="P170" s="25" t="s">
        <v>12</v>
      </c>
      <c r="R170" s="26"/>
      <c r="S170" s="26"/>
    </row>
    <row r="171" spans="2:19" s="25" customFormat="1" ht="10.5" outlineLevel="1" x14ac:dyDescent="0.15">
      <c r="B171" s="78"/>
      <c r="C171" s="35" t="s">
        <v>59</v>
      </c>
      <c r="E171" s="25" t="s">
        <v>67</v>
      </c>
      <c r="L171" s="32"/>
      <c r="M171" s="43">
        <v>1026.6000100000001</v>
      </c>
      <c r="N171" s="33">
        <f t="shared" si="22"/>
        <v>1026.6000100000001</v>
      </c>
      <c r="O171" s="57">
        <f t="shared" si="23"/>
        <v>67755.600660000011</v>
      </c>
      <c r="P171" s="25" t="s">
        <v>12</v>
      </c>
      <c r="R171" s="26"/>
      <c r="S171" s="26"/>
    </row>
    <row r="172" spans="2:19" s="25" customFormat="1" ht="10.5" outlineLevel="1" x14ac:dyDescent="0.15">
      <c r="B172" s="78"/>
      <c r="C172" s="35" t="s">
        <v>60</v>
      </c>
      <c r="E172" s="25" t="s">
        <v>67</v>
      </c>
      <c r="L172" s="32"/>
      <c r="M172" s="43">
        <v>80.167100000000005</v>
      </c>
      <c r="N172" s="33">
        <f t="shared" si="22"/>
        <v>80.167100000000005</v>
      </c>
      <c r="O172" s="57">
        <f t="shared" si="23"/>
        <v>5291.0286000000006</v>
      </c>
      <c r="P172" s="25" t="s">
        <v>12</v>
      </c>
      <c r="R172" s="26"/>
      <c r="S172" s="26"/>
    </row>
    <row r="173" spans="2:19" s="25" customFormat="1" ht="10.5" outlineLevel="1" x14ac:dyDescent="0.15">
      <c r="B173" s="78"/>
      <c r="C173" s="35" t="s">
        <v>61</v>
      </c>
      <c r="E173" s="25" t="s">
        <v>67</v>
      </c>
      <c r="L173" s="32"/>
      <c r="M173" s="43">
        <v>741.50263999999981</v>
      </c>
      <c r="N173" s="33">
        <f t="shared" si="22"/>
        <v>741.50263999999981</v>
      </c>
      <c r="O173" s="57">
        <f t="shared" si="23"/>
        <v>48939.174239999986</v>
      </c>
      <c r="P173" s="25" t="s">
        <v>12</v>
      </c>
      <c r="R173" s="26"/>
      <c r="S173" s="26"/>
    </row>
    <row r="174" spans="2:19" s="25" customFormat="1" ht="10.5" outlineLevel="1" x14ac:dyDescent="0.15">
      <c r="B174" s="78"/>
      <c r="C174" s="35" t="s">
        <v>111</v>
      </c>
      <c r="E174" s="25" t="s">
        <v>67</v>
      </c>
      <c r="L174" s="32"/>
      <c r="M174" s="43">
        <v>48.221000000000004</v>
      </c>
      <c r="N174" s="33">
        <f t="shared" si="22"/>
        <v>48.221000000000004</v>
      </c>
      <c r="O174" s="57">
        <f t="shared" si="23"/>
        <v>3182.5860000000002</v>
      </c>
      <c r="P174" s="25" t="s">
        <v>12</v>
      </c>
      <c r="R174" s="26"/>
      <c r="S174" s="26"/>
    </row>
    <row r="175" spans="2:19" s="25" customFormat="1" ht="10.5" outlineLevel="1" x14ac:dyDescent="0.15">
      <c r="B175" s="78" t="s">
        <v>62</v>
      </c>
      <c r="C175" s="47" t="s">
        <v>113</v>
      </c>
      <c r="E175" s="25" t="s">
        <v>67</v>
      </c>
      <c r="L175" s="32"/>
      <c r="M175" s="43">
        <v>54.980519999999999</v>
      </c>
      <c r="N175" s="33">
        <f t="shared" si="22"/>
        <v>54.980519999999999</v>
      </c>
      <c r="O175" s="57">
        <f t="shared" si="23"/>
        <v>3628.71432</v>
      </c>
      <c r="P175" s="25" t="s">
        <v>12</v>
      </c>
      <c r="R175" s="26"/>
      <c r="S175" s="26"/>
    </row>
    <row r="176" spans="2:19" s="25" customFormat="1" ht="10.5" outlineLevel="1" x14ac:dyDescent="0.15">
      <c r="B176" s="78"/>
      <c r="C176" s="34" t="s">
        <v>115</v>
      </c>
      <c r="E176" s="25" t="s">
        <v>67</v>
      </c>
      <c r="L176" s="32"/>
      <c r="M176" s="43">
        <v>12.576536800000001</v>
      </c>
      <c r="N176" s="33">
        <f t="shared" si="22"/>
        <v>12.576536800000001</v>
      </c>
      <c r="O176" s="57">
        <f t="shared" si="23"/>
        <v>830.05142880000005</v>
      </c>
      <c r="P176" s="25" t="s">
        <v>12</v>
      </c>
      <c r="R176" s="26"/>
      <c r="S176" s="26"/>
    </row>
    <row r="177" spans="2:19" s="25" customFormat="1" ht="11.25" customHeight="1" outlineLevel="1" x14ac:dyDescent="0.15">
      <c r="B177" s="78"/>
      <c r="C177" s="48" t="s">
        <v>68</v>
      </c>
      <c r="E177" s="25" t="s">
        <v>69</v>
      </c>
      <c r="L177" s="32"/>
      <c r="M177" s="43">
        <v>2326.7299839999996</v>
      </c>
      <c r="N177" s="33">
        <f t="shared" si="22"/>
        <v>2326.7299839999996</v>
      </c>
      <c r="O177" s="57">
        <f t="shared" si="23"/>
        <v>153564.17894399998</v>
      </c>
      <c r="P177" s="25" t="s">
        <v>12</v>
      </c>
      <c r="R177" s="26"/>
      <c r="S177" s="26"/>
    </row>
    <row r="178" spans="2:19" s="25" customFormat="1" ht="11.25" customHeight="1" outlineLevel="1" x14ac:dyDescent="0.15">
      <c r="B178" s="78"/>
      <c r="C178" s="36" t="s">
        <v>146</v>
      </c>
      <c r="E178" s="25" t="s">
        <v>64</v>
      </c>
      <c r="L178" s="32"/>
      <c r="M178" s="43">
        <v>6405.0349211606335</v>
      </c>
      <c r="N178" s="33">
        <f t="shared" ref="N178" si="34">(L178/$D$37)+M178</f>
        <v>6405.0349211606335</v>
      </c>
      <c r="O178" s="57">
        <f t="shared" ref="O178" si="35">N178*$D$37</f>
        <v>422732.30479660182</v>
      </c>
      <c r="P178" s="25" t="s">
        <v>12</v>
      </c>
      <c r="R178" s="26"/>
      <c r="S178" s="26"/>
    </row>
    <row r="179" spans="2:19" s="25" customFormat="1" ht="10.5" outlineLevel="1" x14ac:dyDescent="0.15">
      <c r="B179" s="78"/>
      <c r="C179" s="48" t="s">
        <v>114</v>
      </c>
      <c r="E179" s="25" t="s">
        <v>69</v>
      </c>
      <c r="L179" s="32"/>
      <c r="M179" s="43">
        <v>15723.289741435998</v>
      </c>
      <c r="N179" s="33">
        <f t="shared" ref="N179" si="36">(L179/$D$37)+M179</f>
        <v>15723.289741435998</v>
      </c>
      <c r="O179" s="57">
        <f t="shared" ref="O179" si="37">N179*$D$37</f>
        <v>1037737.1229347759</v>
      </c>
      <c r="P179" s="25" t="s">
        <v>12</v>
      </c>
      <c r="R179" s="26"/>
      <c r="S179" s="26"/>
    </row>
    <row r="181" spans="2:19" ht="10.5" x14ac:dyDescent="0.15">
      <c r="C181" s="26" t="s">
        <v>133</v>
      </c>
      <c r="L181" s="55">
        <v>10574777.199999999</v>
      </c>
      <c r="M181" s="56">
        <v>286788.20160408731</v>
      </c>
      <c r="N181" s="56">
        <f>SUM(N43:N180)</f>
        <v>447012.09857378434</v>
      </c>
      <c r="O181" s="55">
        <f>SUM(O43:O180)</f>
        <v>29502798.505869757</v>
      </c>
    </row>
    <row r="184" spans="2:19" x14ac:dyDescent="0.25">
      <c r="L184" s="55"/>
    </row>
    <row r="185" spans="2:19" x14ac:dyDescent="0.25">
      <c r="L185" s="55"/>
    </row>
  </sheetData>
  <mergeCells count="36">
    <mergeCell ref="B83:B84"/>
    <mergeCell ref="B85:B95"/>
    <mergeCell ref="B96:B100"/>
    <mergeCell ref="B150:B156"/>
    <mergeCell ref="B82:C82"/>
    <mergeCell ref="B104:C104"/>
    <mergeCell ref="B121:B125"/>
    <mergeCell ref="B128:C128"/>
    <mergeCell ref="B129:B137"/>
    <mergeCell ref="B138:B142"/>
    <mergeCell ref="B145:C145"/>
    <mergeCell ref="B105:B106"/>
    <mergeCell ref="B107:B120"/>
    <mergeCell ref="B101:B103"/>
    <mergeCell ref="B126:B127"/>
    <mergeCell ref="B143:B144"/>
    <mergeCell ref="B157:B161"/>
    <mergeCell ref="B162:B167"/>
    <mergeCell ref="B168:B174"/>
    <mergeCell ref="B146:B149"/>
    <mergeCell ref="B175:B179"/>
    <mergeCell ref="B80:B81"/>
    <mergeCell ref="B69:B74"/>
    <mergeCell ref="C5:G5"/>
    <mergeCell ref="C12:H12"/>
    <mergeCell ref="C23:H23"/>
    <mergeCell ref="B42:C42"/>
    <mergeCell ref="B44:B48"/>
    <mergeCell ref="B49:B53"/>
    <mergeCell ref="B57:C57"/>
    <mergeCell ref="B68:C68"/>
    <mergeCell ref="B60:B64"/>
    <mergeCell ref="B58:B59"/>
    <mergeCell ref="B54:B56"/>
    <mergeCell ref="B65:B67"/>
    <mergeCell ref="B75:B7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zoomScaleNormal="100" workbookViewId="0">
      <selection activeCell="A3" sqref="A3"/>
    </sheetView>
  </sheetViews>
  <sheetFormatPr defaultColWidth="8.85546875" defaultRowHeight="15" outlineLevelRow="1" outlineLevelCol="2" x14ac:dyDescent="0.25"/>
  <cols>
    <col min="1" max="1" width="8.85546875" style="26"/>
    <col min="2" max="2" width="11.7109375" style="26" customWidth="1"/>
    <col min="3" max="3" width="33" style="26" customWidth="1" outlineLevel="1"/>
    <col min="4" max="4" width="13.28515625" style="26" customWidth="1" outlineLevel="2"/>
    <col min="5" max="5" width="13.5703125" style="26" bestFit="1" customWidth="1" outlineLevel="2"/>
    <col min="6" max="6" width="15.28515625" style="26" bestFit="1" customWidth="1" outlineLevel="2"/>
    <col min="7" max="7" width="14.42578125" style="26" bestFit="1" customWidth="1" outlineLevel="1"/>
    <col min="8" max="8" width="7.85546875" style="26" customWidth="1" outlineLevel="2"/>
    <col min="9" max="9" width="9.42578125" style="26" customWidth="1" outlineLevel="2"/>
    <col min="10" max="10" width="20.28515625" style="26" customWidth="1" outlineLevel="2"/>
    <col min="11" max="11" width="13" style="26" customWidth="1" outlineLevel="2"/>
    <col min="12" max="12" width="15.85546875" style="26" bestFit="1" customWidth="1" outlineLevel="1"/>
    <col min="13" max="13" width="14.5703125" style="27" customWidth="1" outlineLevel="1"/>
    <col min="14" max="14" width="14.5703125" style="27" customWidth="1"/>
    <col min="15" max="15" width="21" style="28" customWidth="1"/>
    <col min="16" max="16" width="13.5703125" style="26" bestFit="1" customWidth="1"/>
    <col min="17" max="17" width="8.85546875" style="26"/>
    <col min="18" max="18" width="37.85546875" style="26" customWidth="1"/>
    <col min="19" max="19" width="18.28515625" style="26" customWidth="1"/>
    <col min="20" max="16384" width="8.85546875" style="26"/>
  </cols>
  <sheetData>
    <row r="1" spans="1:15" s="8" customFormat="1" ht="24" customHeight="1" x14ac:dyDescent="0.25">
      <c r="A1" s="60" t="s">
        <v>144</v>
      </c>
      <c r="B1" s="60"/>
      <c r="C1" s="60"/>
      <c r="D1" s="60"/>
      <c r="E1" s="60"/>
      <c r="F1" s="60"/>
      <c r="G1" s="60"/>
      <c r="H1" s="60"/>
      <c r="M1" s="9"/>
      <c r="N1" s="9"/>
      <c r="O1" s="10"/>
    </row>
    <row r="2" spans="1:15" s="66" customFormat="1" ht="16.149999999999999" customHeight="1" x14ac:dyDescent="0.25">
      <c r="A2" s="65" t="s">
        <v>142</v>
      </c>
      <c r="B2" s="65"/>
      <c r="C2" s="65"/>
      <c r="D2" s="65"/>
      <c r="E2" s="65"/>
      <c r="F2" s="65"/>
      <c r="G2" s="65"/>
      <c r="H2" s="65"/>
      <c r="M2" s="67"/>
      <c r="N2" s="67"/>
      <c r="O2" s="68"/>
    </row>
    <row r="3" spans="1:15" s="66" customFormat="1" ht="10.15" customHeight="1" x14ac:dyDescent="0.25">
      <c r="A3" s="65"/>
      <c r="B3" s="65"/>
      <c r="C3" s="65"/>
      <c r="D3" s="65"/>
      <c r="E3" s="65"/>
      <c r="F3" s="65"/>
      <c r="G3" s="65"/>
      <c r="H3" s="65"/>
      <c r="M3" s="67"/>
      <c r="N3" s="67"/>
      <c r="O3" s="68"/>
    </row>
    <row r="4" spans="1:15" s="8" customFormat="1" ht="15.75" x14ac:dyDescent="0.25">
      <c r="C4" s="11" t="s">
        <v>5</v>
      </c>
      <c r="D4" s="12"/>
      <c r="E4" s="12"/>
      <c r="F4" s="12"/>
      <c r="G4" s="12"/>
      <c r="H4" s="12"/>
      <c r="M4" s="9"/>
      <c r="N4" s="9"/>
      <c r="O4" s="10"/>
    </row>
    <row r="5" spans="1:15" s="8" customFormat="1" x14ac:dyDescent="0.25">
      <c r="C5" s="79" t="s">
        <v>6</v>
      </c>
      <c r="D5" s="79"/>
      <c r="E5" s="79"/>
      <c r="F5" s="79"/>
      <c r="G5" s="79"/>
      <c r="H5" s="12"/>
      <c r="M5" s="9"/>
      <c r="N5" s="9"/>
      <c r="O5" s="10"/>
    </row>
    <row r="6" spans="1:15" s="8" customFormat="1" ht="22.5" x14ac:dyDescent="0.25">
      <c r="C6" s="13" t="s">
        <v>7</v>
      </c>
      <c r="D6" s="13" t="s">
        <v>8</v>
      </c>
      <c r="E6" s="14" t="s">
        <v>9</v>
      </c>
      <c r="F6" s="14" t="s">
        <v>10</v>
      </c>
      <c r="G6" s="14" t="s">
        <v>11</v>
      </c>
      <c r="H6" s="12"/>
      <c r="M6" s="9"/>
      <c r="N6" s="9"/>
      <c r="O6" s="10"/>
    </row>
    <row r="7" spans="1:15" s="8" customFormat="1" outlineLevel="1" x14ac:dyDescent="0.25">
      <c r="C7" s="15" t="s">
        <v>12</v>
      </c>
      <c r="D7" s="16">
        <f>E21</f>
        <v>253799.27814957054</v>
      </c>
      <c r="E7" s="17">
        <f>D7/$D$36</f>
        <v>4.5529344382674787E-2</v>
      </c>
      <c r="F7" s="71">
        <f>E32</f>
        <v>16750752.357871659</v>
      </c>
      <c r="G7" s="18">
        <f>F7/$D$36</f>
        <v>3.0049367292565363</v>
      </c>
      <c r="H7" s="12"/>
      <c r="M7" s="9"/>
      <c r="N7" s="9"/>
      <c r="O7" s="10"/>
    </row>
    <row r="8" spans="1:15" s="8" customFormat="1" outlineLevel="1" x14ac:dyDescent="0.25">
      <c r="C8" s="15" t="s">
        <v>13</v>
      </c>
      <c r="D8" s="16">
        <f>D21</f>
        <v>151929.55681818182</v>
      </c>
      <c r="E8" s="17">
        <f>D8/$D$36</f>
        <v>2.7254817920347427E-2</v>
      </c>
      <c r="F8" s="71">
        <f>D32</f>
        <v>10027350.75</v>
      </c>
      <c r="G8" s="18">
        <f>F8/$D$36</f>
        <v>1.7988179827429303</v>
      </c>
      <c r="H8" s="12"/>
      <c r="J8" s="19"/>
      <c r="M8" s="9"/>
      <c r="N8" s="9"/>
      <c r="O8" s="10"/>
    </row>
    <row r="9" spans="1:15" s="8" customFormat="1" x14ac:dyDescent="0.25">
      <c r="C9" s="13" t="s">
        <v>14</v>
      </c>
      <c r="D9" s="72">
        <f>SUM(D7:D8)</f>
        <v>405728.83496775234</v>
      </c>
      <c r="E9" s="77">
        <f>SUM(E7:E8)</f>
        <v>7.2784162303022218E-2</v>
      </c>
      <c r="F9" s="74">
        <f>SUM(F7:F8)</f>
        <v>26778103.107871659</v>
      </c>
      <c r="G9" s="73">
        <f>SUM(G7:G8)</f>
        <v>4.803754711999467</v>
      </c>
      <c r="H9" s="20"/>
      <c r="K9" s="21"/>
      <c r="M9" s="9"/>
      <c r="N9" s="9"/>
      <c r="O9" s="10"/>
    </row>
    <row r="10" spans="1:15" s="8" customFormat="1" x14ac:dyDescent="0.25">
      <c r="C10" s="12"/>
      <c r="D10" s="12"/>
      <c r="E10" s="12"/>
      <c r="F10" s="12"/>
      <c r="G10" s="12"/>
      <c r="H10" s="12"/>
      <c r="M10" s="9"/>
      <c r="N10" s="9"/>
      <c r="O10" s="10"/>
    </row>
    <row r="11" spans="1:15" s="8" customFormat="1" x14ac:dyDescent="0.25">
      <c r="C11" s="12"/>
      <c r="D11" s="12"/>
      <c r="E11" s="12"/>
      <c r="F11" s="12"/>
      <c r="G11" s="12"/>
      <c r="H11" s="12"/>
      <c r="M11" s="9"/>
      <c r="N11" s="9"/>
      <c r="O11" s="10"/>
    </row>
    <row r="12" spans="1:15" s="8" customFormat="1" x14ac:dyDescent="0.25">
      <c r="C12" s="80" t="s">
        <v>15</v>
      </c>
      <c r="D12" s="80"/>
      <c r="E12" s="80"/>
      <c r="F12" s="80"/>
      <c r="G12" s="80"/>
      <c r="H12" s="80"/>
      <c r="M12" s="9"/>
      <c r="N12" s="9"/>
      <c r="O12" s="10"/>
    </row>
    <row r="13" spans="1:15" s="8" customFormat="1" x14ac:dyDescent="0.25">
      <c r="C13" s="13" t="s">
        <v>16</v>
      </c>
      <c r="D13" s="13" t="s">
        <v>13</v>
      </c>
      <c r="E13" s="13" t="s">
        <v>12</v>
      </c>
      <c r="F13" s="13" t="s">
        <v>17</v>
      </c>
      <c r="G13" s="13" t="s">
        <v>18</v>
      </c>
      <c r="L13" s="9"/>
      <c r="M13" s="9"/>
      <c r="N13" s="10"/>
    </row>
    <row r="14" spans="1:15" s="8" customFormat="1" outlineLevel="1" x14ac:dyDescent="0.25">
      <c r="C14" s="15" t="s">
        <v>19</v>
      </c>
      <c r="D14" s="16">
        <f>SUMIFS($N$43:$N$53, $P$43:$P$53, "Gov")</f>
        <v>0</v>
      </c>
      <c r="E14" s="16">
        <f>SUMIFS($N$43:$N$53, $P$43:$P$53, "DtWI")</f>
        <v>6873.9505621860026</v>
      </c>
      <c r="F14" s="16">
        <f t="shared" ref="F14:F20" si="0">SUM(D14:E14)</f>
        <v>6873.9505621860026</v>
      </c>
      <c r="G14" s="22">
        <f t="shared" ref="G14:G21" si="1">F14/$F$21</f>
        <v>1.6942228330240196E-2</v>
      </c>
      <c r="L14" s="9"/>
      <c r="M14" s="9"/>
      <c r="N14" s="10"/>
    </row>
    <row r="15" spans="1:15" s="8" customFormat="1" outlineLevel="1" x14ac:dyDescent="0.25">
      <c r="C15" s="15" t="s">
        <v>20</v>
      </c>
      <c r="D15" s="16">
        <f>SUMIFS($N$55:$N$61, $P$55:$P$61, "Gov")</f>
        <v>0</v>
      </c>
      <c r="E15" s="16">
        <f>SUMIFS($N$55:$N$61, $P$55:$P$61, "DtWI")</f>
        <v>16699.600616000003</v>
      </c>
      <c r="F15" s="16">
        <f t="shared" si="0"/>
        <v>16699.600616000003</v>
      </c>
      <c r="G15" s="22">
        <f t="shared" si="1"/>
        <v>4.1159511419313594E-2</v>
      </c>
      <c r="L15" s="9"/>
      <c r="M15" s="9"/>
      <c r="N15" s="10"/>
    </row>
    <row r="16" spans="1:15" s="8" customFormat="1" outlineLevel="1" x14ac:dyDescent="0.25">
      <c r="C16" s="15" t="s">
        <v>21</v>
      </c>
      <c r="D16" s="16">
        <f>SUMIFS($N$63:$N$71, $P$63:$P$71, "Gov")</f>
        <v>87758.168181818197</v>
      </c>
      <c r="E16" s="16">
        <f>SUMIFS($N$63:$N$71, $P$63:$P$71, "DtWI")</f>
        <v>11727.039555000005</v>
      </c>
      <c r="F16" s="16">
        <f t="shared" si="0"/>
        <v>99485.207736818207</v>
      </c>
      <c r="G16" s="22">
        <f t="shared" si="1"/>
        <v>0.24520122594866933</v>
      </c>
      <c r="L16" s="9"/>
      <c r="M16" s="9"/>
      <c r="N16" s="10"/>
    </row>
    <row r="17" spans="3:15" s="8" customFormat="1" outlineLevel="1" x14ac:dyDescent="0.25">
      <c r="C17" s="15" t="s">
        <v>22</v>
      </c>
      <c r="D17" s="16">
        <f>SUMIFS($N$73:$N$89, $P$73:$P$89, "Gov")</f>
        <v>28862.98106060606</v>
      </c>
      <c r="E17" s="16">
        <f>SUMIFS($N$73:$N$89, $P$73:$P$89, "DtWI")</f>
        <v>28694.419603920007</v>
      </c>
      <c r="F17" s="16">
        <f t="shared" si="0"/>
        <v>57557.400664526067</v>
      </c>
      <c r="G17" s="22">
        <f t="shared" si="1"/>
        <v>0.14186174534304613</v>
      </c>
      <c r="L17" s="9"/>
      <c r="M17" s="9"/>
      <c r="N17" s="10"/>
    </row>
    <row r="18" spans="3:15" s="8" customFormat="1" outlineLevel="1" x14ac:dyDescent="0.25">
      <c r="C18" s="15" t="s">
        <v>23</v>
      </c>
      <c r="D18" s="16">
        <f>SUMIFS($N$91:$N$109, $P$91:$P$109, "Gov")</f>
        <v>34971.286363636362</v>
      </c>
      <c r="E18" s="16">
        <f>SUMIFS($N$91:$N$109, $P$91:$P$109, "DtWI")</f>
        <v>11936.143388640003</v>
      </c>
      <c r="F18" s="16">
        <f t="shared" si="0"/>
        <v>46907.429752276366</v>
      </c>
      <c r="G18" s="22">
        <f t="shared" si="1"/>
        <v>0.11561275834882331</v>
      </c>
      <c r="L18" s="9"/>
      <c r="M18" s="9"/>
      <c r="N18" s="10"/>
    </row>
    <row r="19" spans="3:15" s="8" customFormat="1" outlineLevel="1" x14ac:dyDescent="0.25">
      <c r="C19" s="15" t="s">
        <v>24</v>
      </c>
      <c r="D19" s="16">
        <f>SUMIFS($N$111:$N$125, $P$111:$P$125, "Gov")</f>
        <v>337.12121212121212</v>
      </c>
      <c r="E19" s="16">
        <f>SUMIFS($N$111:$N$125, $P$111:$P$125, "DtWI")</f>
        <v>40183.931991999991</v>
      </c>
      <c r="F19" s="16">
        <f t="shared" si="0"/>
        <v>40521.053204121206</v>
      </c>
      <c r="G19" s="22">
        <f t="shared" si="1"/>
        <v>9.9872253859753041E-2</v>
      </c>
      <c r="L19" s="9"/>
      <c r="M19" s="9"/>
      <c r="N19" s="10"/>
    </row>
    <row r="20" spans="3:15" s="8" customFormat="1" outlineLevel="1" x14ac:dyDescent="0.25">
      <c r="C20" s="15" t="s">
        <v>25</v>
      </c>
      <c r="D20" s="16">
        <f>SUMIFS($N$127:$N$162, $P$127:$P$162, "Gov")</f>
        <v>0</v>
      </c>
      <c r="E20" s="16">
        <f>SUMIFS($N$127:$N$162, $P$127:$P$162, "DtWI")</f>
        <v>137684.19243182454</v>
      </c>
      <c r="F20" s="16">
        <f t="shared" si="0"/>
        <v>137684.19243182454</v>
      </c>
      <c r="G20" s="22">
        <f t="shared" si="1"/>
        <v>0.33935027675015456</v>
      </c>
      <c r="L20" s="9"/>
      <c r="M20" s="9"/>
      <c r="N20" s="10"/>
    </row>
    <row r="21" spans="3:15" s="8" customFormat="1" x14ac:dyDescent="0.25">
      <c r="C21" s="13" t="s">
        <v>14</v>
      </c>
      <c r="D21" s="72">
        <f>SUM(D14:D20)</f>
        <v>151929.55681818182</v>
      </c>
      <c r="E21" s="72">
        <f>SUM(E14:E20)</f>
        <v>253799.27814957054</v>
      </c>
      <c r="F21" s="72">
        <f>SUM(F14:F20)</f>
        <v>405728.83496775234</v>
      </c>
      <c r="G21" s="75">
        <f t="shared" si="1"/>
        <v>1</v>
      </c>
      <c r="L21" s="9"/>
      <c r="M21" s="9"/>
      <c r="N21" s="10"/>
    </row>
    <row r="22" spans="3:15" s="8" customFormat="1" x14ac:dyDescent="0.25">
      <c r="C22" s="23"/>
      <c r="D22" s="23"/>
      <c r="E22" s="23"/>
      <c r="F22" s="23"/>
      <c r="G22" s="23"/>
      <c r="H22" s="23"/>
      <c r="M22" s="9"/>
      <c r="N22" s="9"/>
      <c r="O22" s="10"/>
    </row>
    <row r="23" spans="3:15" s="8" customFormat="1" x14ac:dyDescent="0.25">
      <c r="C23" s="80" t="s">
        <v>26</v>
      </c>
      <c r="D23" s="80"/>
      <c r="E23" s="80"/>
      <c r="F23" s="80"/>
      <c r="G23" s="80"/>
      <c r="H23" s="80"/>
      <c r="M23" s="9"/>
      <c r="N23" s="9"/>
      <c r="O23" s="10"/>
    </row>
    <row r="24" spans="3:15" s="8" customFormat="1" x14ac:dyDescent="0.25">
      <c r="C24" s="13" t="s">
        <v>16</v>
      </c>
      <c r="D24" s="13" t="s">
        <v>13</v>
      </c>
      <c r="E24" s="13" t="s">
        <v>12</v>
      </c>
      <c r="F24" s="13" t="s">
        <v>17</v>
      </c>
      <c r="G24" s="13" t="s">
        <v>18</v>
      </c>
      <c r="L24" s="9"/>
      <c r="M24" s="9"/>
      <c r="N24" s="10"/>
    </row>
    <row r="25" spans="3:15" s="8" customFormat="1" ht="14.45" customHeight="1" outlineLevel="1" x14ac:dyDescent="0.25">
      <c r="C25" s="15" t="s">
        <v>19</v>
      </c>
      <c r="D25" s="71">
        <f>SUMIFS($O$43:$O$53, $P$43:$P$53, "Gov")</f>
        <v>0</v>
      </c>
      <c r="E25" s="71">
        <f>SUMIFS($O$43:$O$53, $P$43:$P$53, "DtWI")</f>
        <v>453680.73710427608</v>
      </c>
      <c r="F25" s="71">
        <f t="shared" ref="F25:F31" si="2">SUM(D25:E25)</f>
        <v>453680.73710427608</v>
      </c>
      <c r="G25" s="58">
        <f t="shared" ref="G25:G32" si="3">F25/$F$32</f>
        <v>1.694222833024019E-2</v>
      </c>
      <c r="L25" s="9"/>
      <c r="M25" s="9"/>
      <c r="N25" s="10"/>
    </row>
    <row r="26" spans="3:15" s="8" customFormat="1" outlineLevel="1" x14ac:dyDescent="0.25">
      <c r="C26" s="15" t="s">
        <v>20</v>
      </c>
      <c r="D26" s="71">
        <f>SUMIFS($O$55:$O$61, $P$55:$P$61, "Gov")</f>
        <v>0</v>
      </c>
      <c r="E26" s="71">
        <f>SUMIFS($O$55:$O$61, $P$55:$P$61, "DtWI")</f>
        <v>1102173.640656</v>
      </c>
      <c r="F26" s="71">
        <f t="shared" si="2"/>
        <v>1102173.640656</v>
      </c>
      <c r="G26" s="58">
        <f t="shared" si="3"/>
        <v>4.115951141931358E-2</v>
      </c>
      <c r="L26" s="9"/>
      <c r="M26" s="9"/>
      <c r="N26" s="10"/>
    </row>
    <row r="27" spans="3:15" s="8" customFormat="1" outlineLevel="1" x14ac:dyDescent="0.25">
      <c r="C27" s="15" t="s">
        <v>21</v>
      </c>
      <c r="D27" s="71">
        <f>SUMIFS($O$63:$O$71, $P$63:$P$71, "Gov")</f>
        <v>5792039.1000000006</v>
      </c>
      <c r="E27" s="71">
        <f>SUMIFS($O$63:$O$71, $P$63:$P$71, "DtWI")</f>
        <v>773984.61063000024</v>
      </c>
      <c r="F27" s="71">
        <f t="shared" si="2"/>
        <v>6566023.7106300006</v>
      </c>
      <c r="G27" s="58">
        <f t="shared" si="3"/>
        <v>0.24520122594866925</v>
      </c>
      <c r="L27" s="9"/>
      <c r="M27" s="9"/>
      <c r="N27" s="10"/>
    </row>
    <row r="28" spans="3:15" s="8" customFormat="1" outlineLevel="1" x14ac:dyDescent="0.25">
      <c r="C28" s="15" t="s">
        <v>22</v>
      </c>
      <c r="D28" s="71">
        <f>SUMIFS($O$73:$O$89, $P$73:$P$89, "Gov")</f>
        <v>1904956.75</v>
      </c>
      <c r="E28" s="71">
        <f>SUMIFS($O$73:$O$89, $P$73:$P$89, "DtWI")</f>
        <v>1893831.6938587201</v>
      </c>
      <c r="F28" s="71">
        <f t="shared" si="2"/>
        <v>3798788.4438587204</v>
      </c>
      <c r="G28" s="58">
        <f t="shared" si="3"/>
        <v>0.1418617453430461</v>
      </c>
      <c r="L28" s="9"/>
      <c r="M28" s="9"/>
      <c r="N28" s="10"/>
    </row>
    <row r="29" spans="3:15" s="8" customFormat="1" outlineLevel="1" x14ac:dyDescent="0.25">
      <c r="C29" s="15" t="s">
        <v>23</v>
      </c>
      <c r="D29" s="71">
        <f>SUMIFS($O$91:$O$109, $P$91:$P$109, "Gov")</f>
        <v>2308104.9</v>
      </c>
      <c r="E29" s="71">
        <f>SUMIFS($O$91:$O$109, $P$91:$P$109, "DtWI")</f>
        <v>787785.46365024045</v>
      </c>
      <c r="F29" s="71">
        <f t="shared" si="2"/>
        <v>3095890.3636502405</v>
      </c>
      <c r="G29" s="58">
        <f t="shared" si="3"/>
        <v>0.1156127583488233</v>
      </c>
      <c r="L29" s="9"/>
      <c r="M29" s="9"/>
      <c r="N29" s="10"/>
    </row>
    <row r="30" spans="3:15" s="8" customFormat="1" outlineLevel="1" x14ac:dyDescent="0.25">
      <c r="C30" s="15" t="s">
        <v>24</v>
      </c>
      <c r="D30" s="71">
        <f>SUMIFS($O$111:$O$125, $P$111:$P$125, "Gov")</f>
        <v>22250</v>
      </c>
      <c r="E30" s="71">
        <f>SUMIFS($O$111:$O$125, $P$111:$P$125, "DtWI")</f>
        <v>2652139.5114720003</v>
      </c>
      <c r="F30" s="71">
        <f t="shared" si="2"/>
        <v>2674389.5114720003</v>
      </c>
      <c r="G30" s="58">
        <f t="shared" si="3"/>
        <v>9.9872253859753041E-2</v>
      </c>
      <c r="L30" s="9"/>
      <c r="M30" s="9"/>
      <c r="N30" s="10"/>
    </row>
    <row r="31" spans="3:15" s="8" customFormat="1" outlineLevel="1" x14ac:dyDescent="0.25">
      <c r="C31" s="15" t="s">
        <v>25</v>
      </c>
      <c r="D31" s="71">
        <f>SUMIFS($O$127:$O$162, $P$127:$P$162, "Gov")</f>
        <v>0</v>
      </c>
      <c r="E31" s="71">
        <f>SUMIFS($O$127:$O$162, $P$127:$P$162, "DtWI")</f>
        <v>9087156.7005004212</v>
      </c>
      <c r="F31" s="71">
        <f t="shared" si="2"/>
        <v>9087156.7005004212</v>
      </c>
      <c r="G31" s="58">
        <f t="shared" si="3"/>
        <v>0.33935027675015456</v>
      </c>
      <c r="L31" s="9"/>
      <c r="M31" s="9"/>
      <c r="N31" s="10"/>
    </row>
    <row r="32" spans="3:15" s="8" customFormat="1" x14ac:dyDescent="0.25">
      <c r="C32" s="13" t="s">
        <v>17</v>
      </c>
      <c r="D32" s="74">
        <f>SUM(D25:D31)</f>
        <v>10027350.75</v>
      </c>
      <c r="E32" s="74">
        <f>SUM(E25:E31)</f>
        <v>16750752.357871659</v>
      </c>
      <c r="F32" s="74">
        <f>SUM(F25:F31)</f>
        <v>26778103.107871659</v>
      </c>
      <c r="G32" s="76">
        <f t="shared" si="3"/>
        <v>1</v>
      </c>
      <c r="L32" s="9"/>
      <c r="M32" s="9"/>
      <c r="N32" s="10"/>
    </row>
    <row r="33" spans="1:16" s="8" customFormat="1" x14ac:dyDescent="0.25">
      <c r="C33" s="12"/>
      <c r="D33" s="12"/>
      <c r="E33" s="12"/>
      <c r="F33" s="12"/>
      <c r="G33" s="12"/>
      <c r="H33" s="12"/>
      <c r="M33" s="9"/>
      <c r="N33" s="9"/>
      <c r="O33" s="10"/>
    </row>
    <row r="34" spans="1:16" s="8" customFormat="1" x14ac:dyDescent="0.25">
      <c r="C34" s="12"/>
      <c r="D34" s="12"/>
      <c r="E34" s="12"/>
      <c r="F34" s="12"/>
      <c r="G34" s="12"/>
      <c r="H34" s="12"/>
      <c r="M34" s="9"/>
      <c r="N34" s="9"/>
      <c r="O34" s="10"/>
    </row>
    <row r="35" spans="1:16" s="8" customFormat="1" ht="15.75" x14ac:dyDescent="0.25">
      <c r="C35" s="11" t="s">
        <v>27</v>
      </c>
      <c r="D35" s="12"/>
      <c r="E35" s="12"/>
      <c r="F35" s="12"/>
      <c r="G35" s="12"/>
      <c r="H35" s="12"/>
      <c r="M35" s="9"/>
      <c r="N35" s="9"/>
      <c r="O35" s="10"/>
    </row>
    <row r="36" spans="1:16" s="8" customFormat="1" x14ac:dyDescent="0.25">
      <c r="C36" s="15" t="s">
        <v>28</v>
      </c>
      <c r="D36" s="24">
        <v>5574411</v>
      </c>
      <c r="E36" s="12"/>
      <c r="F36" s="12"/>
      <c r="G36" s="12"/>
      <c r="H36" s="12"/>
      <c r="M36" s="9"/>
      <c r="N36" s="9"/>
      <c r="O36" s="10"/>
    </row>
    <row r="37" spans="1:16" s="8" customFormat="1" x14ac:dyDescent="0.25">
      <c r="C37" s="15" t="s">
        <v>29</v>
      </c>
      <c r="D37" s="15">
        <v>66</v>
      </c>
      <c r="E37" s="12"/>
      <c r="F37" s="12"/>
      <c r="G37" s="12"/>
      <c r="H37" s="12"/>
      <c r="M37" s="9"/>
      <c r="N37" s="9"/>
      <c r="O37" s="10"/>
    </row>
    <row r="38" spans="1:16" s="8" customFormat="1" x14ac:dyDescent="0.25">
      <c r="C38" s="12"/>
      <c r="D38" s="12"/>
      <c r="E38" s="12"/>
      <c r="F38" s="12"/>
      <c r="G38" s="12"/>
      <c r="H38" s="12"/>
      <c r="M38" s="9"/>
      <c r="N38" s="9"/>
      <c r="O38" s="10"/>
    </row>
    <row r="39" spans="1:16" s="8" customFormat="1" x14ac:dyDescent="0.25">
      <c r="C39" s="12"/>
      <c r="D39" s="12"/>
      <c r="E39" s="12"/>
      <c r="F39" s="12"/>
      <c r="G39" s="12"/>
      <c r="H39" s="12"/>
      <c r="M39" s="9"/>
      <c r="N39" s="9"/>
      <c r="O39" s="10"/>
    </row>
    <row r="40" spans="1:16" ht="16.149999999999999" customHeight="1" x14ac:dyDescent="0.25">
      <c r="A40" s="8"/>
      <c r="B40" s="8"/>
      <c r="C40" s="11" t="s">
        <v>30</v>
      </c>
      <c r="D40" s="25"/>
      <c r="E40" s="25"/>
      <c r="F40" s="25"/>
      <c r="G40" s="25"/>
      <c r="H40" s="25"/>
    </row>
    <row r="41" spans="1:16" s="25" customFormat="1" ht="21" x14ac:dyDescent="0.15">
      <c r="B41" s="25" t="s">
        <v>31</v>
      </c>
      <c r="C41" s="25" t="s">
        <v>32</v>
      </c>
      <c r="D41" s="25" t="s">
        <v>33</v>
      </c>
      <c r="E41" s="25" t="s">
        <v>34</v>
      </c>
      <c r="F41" s="25" t="s">
        <v>35</v>
      </c>
      <c r="G41" s="25" t="s">
        <v>36</v>
      </c>
      <c r="H41" s="25" t="s">
        <v>35</v>
      </c>
      <c r="I41" s="25" t="s">
        <v>37</v>
      </c>
      <c r="J41" s="25" t="s">
        <v>38</v>
      </c>
      <c r="K41" s="25" t="s">
        <v>39</v>
      </c>
      <c r="L41" s="29" t="s">
        <v>40</v>
      </c>
      <c r="M41" s="30" t="s">
        <v>41</v>
      </c>
      <c r="N41" s="30" t="s">
        <v>42</v>
      </c>
      <c r="O41" s="31" t="s">
        <v>43</v>
      </c>
      <c r="P41" s="25" t="s">
        <v>44</v>
      </c>
    </row>
    <row r="42" spans="1:16" s="25" customFormat="1" ht="10.5" x14ac:dyDescent="0.15">
      <c r="B42" s="81" t="s">
        <v>19</v>
      </c>
      <c r="C42" s="81"/>
      <c r="L42" s="32"/>
      <c r="M42" s="33"/>
      <c r="N42" s="33"/>
    </row>
    <row r="43" spans="1:16" s="25" customFormat="1" ht="10.5" x14ac:dyDescent="0.15">
      <c r="B43" s="40" t="s">
        <v>45</v>
      </c>
      <c r="C43" s="34" t="s">
        <v>46</v>
      </c>
      <c r="E43" s="25" t="s">
        <v>47</v>
      </c>
      <c r="L43" s="32"/>
      <c r="M43" s="33">
        <v>8.5946560000000005</v>
      </c>
      <c r="N43" s="33">
        <f>(L43/$D$37)+M43</f>
        <v>8.5946560000000005</v>
      </c>
      <c r="O43" s="32">
        <f>N43*$D$37</f>
        <v>567.24729600000001</v>
      </c>
      <c r="P43" s="25" t="s">
        <v>12</v>
      </c>
    </row>
    <row r="44" spans="1:16" s="25" customFormat="1" ht="10.5" outlineLevel="1" x14ac:dyDescent="0.15">
      <c r="B44" s="78" t="s">
        <v>49</v>
      </c>
      <c r="C44" s="35" t="s">
        <v>53</v>
      </c>
      <c r="E44" s="25" t="s">
        <v>47</v>
      </c>
      <c r="L44" s="32"/>
      <c r="M44" s="33">
        <v>397.55878400000006</v>
      </c>
      <c r="N44" s="33">
        <f t="shared" ref="N44:N109" si="4">(L44/$D$37)+M44</f>
        <v>397.55878400000006</v>
      </c>
      <c r="O44" s="32">
        <f t="shared" ref="O44:O109" si="5">N44*$D$37</f>
        <v>26238.879744000005</v>
      </c>
      <c r="P44" s="25" t="s">
        <v>12</v>
      </c>
    </row>
    <row r="45" spans="1:16" s="25" customFormat="1" ht="10.5" outlineLevel="1" x14ac:dyDescent="0.15">
      <c r="B45" s="78"/>
      <c r="C45" s="35" t="s">
        <v>54</v>
      </c>
      <c r="E45" s="25" t="s">
        <v>47</v>
      </c>
      <c r="L45" s="32"/>
      <c r="M45" s="33">
        <v>0.19062400000000004</v>
      </c>
      <c r="N45" s="33">
        <f t="shared" si="4"/>
        <v>0.19062400000000004</v>
      </c>
      <c r="O45" s="32">
        <f t="shared" si="5"/>
        <v>12.581184000000002</v>
      </c>
      <c r="P45" s="25" t="s">
        <v>12</v>
      </c>
    </row>
    <row r="46" spans="1:16" s="25" customFormat="1" ht="15" customHeight="1" outlineLevel="1" x14ac:dyDescent="0.15">
      <c r="B46" s="78" t="s">
        <v>55</v>
      </c>
      <c r="C46" s="35" t="s">
        <v>57</v>
      </c>
      <c r="E46" s="25" t="s">
        <v>47</v>
      </c>
      <c r="L46" s="32"/>
      <c r="M46" s="33">
        <v>1304.2244560000004</v>
      </c>
      <c r="N46" s="33">
        <f t="shared" si="4"/>
        <v>1304.2244560000004</v>
      </c>
      <c r="O46" s="32">
        <f t="shared" si="5"/>
        <v>86078.814096000031</v>
      </c>
      <c r="P46" s="25" t="s">
        <v>12</v>
      </c>
    </row>
    <row r="47" spans="1:16" s="25" customFormat="1" ht="10.5" outlineLevel="1" x14ac:dyDescent="0.15">
      <c r="B47" s="78"/>
      <c r="C47" s="35" t="s">
        <v>58</v>
      </c>
      <c r="E47" s="25" t="s">
        <v>47</v>
      </c>
      <c r="L47" s="32"/>
      <c r="M47" s="33">
        <v>1527.8557680000004</v>
      </c>
      <c r="N47" s="33">
        <f t="shared" si="4"/>
        <v>1527.8557680000004</v>
      </c>
      <c r="O47" s="32">
        <f t="shared" si="5"/>
        <v>100838.48068800003</v>
      </c>
      <c r="P47" s="25" t="s">
        <v>12</v>
      </c>
    </row>
    <row r="48" spans="1:16" s="25" customFormat="1" ht="10.5" outlineLevel="1" x14ac:dyDescent="0.15">
      <c r="B48" s="78"/>
      <c r="C48" s="35" t="s">
        <v>59</v>
      </c>
      <c r="E48" s="25" t="s">
        <v>47</v>
      </c>
      <c r="L48" s="32"/>
      <c r="M48" s="33">
        <v>1779.3477200000002</v>
      </c>
      <c r="N48" s="33">
        <f t="shared" si="4"/>
        <v>1779.3477200000002</v>
      </c>
      <c r="O48" s="32">
        <f t="shared" si="5"/>
        <v>117436.94952000001</v>
      </c>
      <c r="P48" s="25" t="s">
        <v>12</v>
      </c>
    </row>
    <row r="49" spans="2:16" s="25" customFormat="1" ht="10.5" outlineLevel="1" x14ac:dyDescent="0.15">
      <c r="B49" s="78"/>
      <c r="C49" s="35" t="s">
        <v>60</v>
      </c>
      <c r="E49" s="25" t="s">
        <v>47</v>
      </c>
      <c r="L49" s="32"/>
      <c r="M49" s="33">
        <v>203.84799000000004</v>
      </c>
      <c r="N49" s="33">
        <f t="shared" si="4"/>
        <v>203.84799000000004</v>
      </c>
      <c r="O49" s="32">
        <f t="shared" si="5"/>
        <v>13453.967340000003</v>
      </c>
      <c r="P49" s="25" t="s">
        <v>12</v>
      </c>
    </row>
    <row r="50" spans="2:16" s="25" customFormat="1" ht="10.5" outlineLevel="1" x14ac:dyDescent="0.15">
      <c r="B50" s="78"/>
      <c r="C50" s="35" t="s">
        <v>61</v>
      </c>
      <c r="E50" s="25" t="s">
        <v>47</v>
      </c>
      <c r="L50" s="32"/>
      <c r="M50" s="33">
        <v>480.51574399999998</v>
      </c>
      <c r="N50" s="33">
        <f t="shared" si="4"/>
        <v>480.51574399999998</v>
      </c>
      <c r="O50" s="32">
        <f t="shared" si="5"/>
        <v>31714.039103999999</v>
      </c>
      <c r="P50" s="25" t="s">
        <v>12</v>
      </c>
    </row>
    <row r="51" spans="2:16" s="25" customFormat="1" ht="10.5" outlineLevel="1" x14ac:dyDescent="0.15">
      <c r="B51" s="78" t="s">
        <v>62</v>
      </c>
      <c r="C51" s="36" t="s">
        <v>63</v>
      </c>
      <c r="E51" s="25" t="s">
        <v>64</v>
      </c>
      <c r="L51" s="32"/>
      <c r="M51" s="33">
        <v>39.407358300000006</v>
      </c>
      <c r="N51" s="33">
        <f t="shared" si="4"/>
        <v>39.407358300000006</v>
      </c>
      <c r="O51" s="32">
        <f t="shared" si="5"/>
        <v>2600.8856478000002</v>
      </c>
      <c r="P51" s="25" t="s">
        <v>12</v>
      </c>
    </row>
    <row r="52" spans="2:16" s="25" customFormat="1" ht="10.5" outlineLevel="1" x14ac:dyDescent="0.15">
      <c r="B52" s="78"/>
      <c r="C52" s="36" t="s">
        <v>146</v>
      </c>
      <c r="E52" s="25" t="s">
        <v>64</v>
      </c>
      <c r="L52" s="32"/>
      <c r="M52" s="33">
        <v>314.41596256600008</v>
      </c>
      <c r="N52" s="33">
        <f t="shared" ref="N52" si="6">(L52/$D$37)+M52</f>
        <v>314.41596256600008</v>
      </c>
      <c r="O52" s="32">
        <f t="shared" ref="O52" si="7">N52*$D$37</f>
        <v>20751.453529356004</v>
      </c>
      <c r="P52" s="25" t="s">
        <v>12</v>
      </c>
    </row>
    <row r="53" spans="2:16" s="25" customFormat="1" ht="10.5" outlineLevel="1" x14ac:dyDescent="0.15">
      <c r="B53" s="78"/>
      <c r="C53" s="36" t="s">
        <v>114</v>
      </c>
      <c r="E53" s="25" t="s">
        <v>64</v>
      </c>
      <c r="L53" s="32"/>
      <c r="M53" s="33">
        <v>817.99149932</v>
      </c>
      <c r="N53" s="33">
        <f t="shared" ref="N53" si="8">(L53/$D$37)+M53</f>
        <v>817.99149932</v>
      </c>
      <c r="O53" s="32">
        <f t="shared" ref="O53" si="9">N53*$D$37</f>
        <v>53987.43895512</v>
      </c>
      <c r="P53" s="25" t="s">
        <v>12</v>
      </c>
    </row>
    <row r="54" spans="2:16" s="25" customFormat="1" ht="10.5" outlineLevel="1" x14ac:dyDescent="0.15">
      <c r="B54" s="81" t="s">
        <v>20</v>
      </c>
      <c r="C54" s="81"/>
      <c r="L54" s="32"/>
      <c r="M54" s="33"/>
      <c r="N54" s="33"/>
      <c r="O54" s="32"/>
    </row>
    <row r="55" spans="2:16" s="25" customFormat="1" ht="42" outlineLevel="1" x14ac:dyDescent="0.15">
      <c r="B55" s="49" t="s">
        <v>49</v>
      </c>
      <c r="C55" s="36" t="s">
        <v>65</v>
      </c>
      <c r="D55" s="29" t="s">
        <v>66</v>
      </c>
      <c r="E55" s="25" t="s">
        <v>64</v>
      </c>
      <c r="L55" s="32"/>
      <c r="M55" s="33">
        <v>16174.964000000002</v>
      </c>
      <c r="N55" s="33">
        <f t="shared" si="4"/>
        <v>16174.964000000002</v>
      </c>
      <c r="O55" s="32">
        <f t="shared" si="5"/>
        <v>1067547.6240000001</v>
      </c>
      <c r="P55" s="25" t="s">
        <v>12</v>
      </c>
    </row>
    <row r="56" spans="2:16" s="25" customFormat="1" ht="10.5" outlineLevel="1" x14ac:dyDescent="0.15">
      <c r="B56" s="78" t="s">
        <v>55</v>
      </c>
      <c r="C56" s="35" t="s">
        <v>57</v>
      </c>
      <c r="D56" s="29"/>
      <c r="E56" s="25" t="s">
        <v>67</v>
      </c>
      <c r="L56" s="32"/>
      <c r="M56" s="33">
        <v>156.62248</v>
      </c>
      <c r="N56" s="33">
        <f t="shared" si="4"/>
        <v>156.62248</v>
      </c>
      <c r="O56" s="32">
        <f t="shared" si="5"/>
        <v>10337.08368</v>
      </c>
      <c r="P56" s="25" t="s">
        <v>12</v>
      </c>
    </row>
    <row r="57" spans="2:16" s="25" customFormat="1" ht="10.5" outlineLevel="1" x14ac:dyDescent="0.15">
      <c r="B57" s="78"/>
      <c r="C57" s="35" t="s">
        <v>58</v>
      </c>
      <c r="D57" s="29"/>
      <c r="E57" s="25" t="s">
        <v>67</v>
      </c>
      <c r="L57" s="32"/>
      <c r="M57" s="33">
        <v>115.26536000000002</v>
      </c>
      <c r="N57" s="33">
        <f t="shared" si="4"/>
        <v>115.26536000000002</v>
      </c>
      <c r="O57" s="32">
        <f t="shared" si="5"/>
        <v>7607.5137600000007</v>
      </c>
      <c r="P57" s="25" t="s">
        <v>12</v>
      </c>
    </row>
    <row r="58" spans="2:16" s="25" customFormat="1" ht="10.5" outlineLevel="1" x14ac:dyDescent="0.15">
      <c r="B58" s="78"/>
      <c r="C58" s="35" t="s">
        <v>59</v>
      </c>
      <c r="D58" s="29"/>
      <c r="E58" s="25" t="s">
        <v>67</v>
      </c>
      <c r="L58" s="32"/>
      <c r="M58" s="33">
        <v>147.18452000000002</v>
      </c>
      <c r="N58" s="33">
        <f t="shared" si="4"/>
        <v>147.18452000000002</v>
      </c>
      <c r="O58" s="32">
        <f t="shared" si="5"/>
        <v>9714.1783200000009</v>
      </c>
      <c r="P58" s="25" t="s">
        <v>12</v>
      </c>
    </row>
    <row r="59" spans="2:16" s="25" customFormat="1" ht="10.5" outlineLevel="1" x14ac:dyDescent="0.15">
      <c r="B59" s="78"/>
      <c r="C59" s="35" t="s">
        <v>60</v>
      </c>
      <c r="D59" s="29"/>
      <c r="E59" s="25" t="s">
        <v>67</v>
      </c>
      <c r="L59" s="32"/>
      <c r="M59" s="33">
        <v>0.91168000000000016</v>
      </c>
      <c r="N59" s="33">
        <f t="shared" si="4"/>
        <v>0.91168000000000016</v>
      </c>
      <c r="O59" s="32">
        <f t="shared" si="5"/>
        <v>60.170880000000011</v>
      </c>
      <c r="P59" s="25" t="s">
        <v>12</v>
      </c>
    </row>
    <row r="60" spans="2:16" s="25" customFormat="1" ht="15" customHeight="1" outlineLevel="1" x14ac:dyDescent="0.15">
      <c r="B60" s="78"/>
      <c r="C60" s="35" t="s">
        <v>61</v>
      </c>
      <c r="D60" s="29"/>
      <c r="E60" s="25" t="s">
        <v>67</v>
      </c>
      <c r="L60" s="32"/>
      <c r="M60" s="33">
        <v>104.48060000000001</v>
      </c>
      <c r="N60" s="33">
        <f t="shared" si="4"/>
        <v>104.48060000000001</v>
      </c>
      <c r="O60" s="32">
        <f t="shared" si="5"/>
        <v>6895.7196000000004</v>
      </c>
      <c r="P60" s="25" t="s">
        <v>12</v>
      </c>
    </row>
    <row r="61" spans="2:16" s="25" customFormat="1" ht="10.5" outlineLevel="1" x14ac:dyDescent="0.15">
      <c r="B61" s="69" t="s">
        <v>62</v>
      </c>
      <c r="C61" s="35" t="s">
        <v>54</v>
      </c>
      <c r="D61" s="29"/>
      <c r="E61" s="25" t="s">
        <v>67</v>
      </c>
      <c r="L61" s="32"/>
      <c r="M61" s="33">
        <v>0.17197600000000005</v>
      </c>
      <c r="N61" s="33">
        <f t="shared" si="4"/>
        <v>0.17197600000000005</v>
      </c>
      <c r="O61" s="32">
        <f t="shared" si="5"/>
        <v>11.350416000000003</v>
      </c>
      <c r="P61" s="25" t="s">
        <v>12</v>
      </c>
    </row>
    <row r="62" spans="2:16" s="25" customFormat="1" ht="10.5" outlineLevel="1" x14ac:dyDescent="0.15">
      <c r="B62" s="81" t="s">
        <v>21</v>
      </c>
      <c r="C62" s="81"/>
      <c r="L62" s="32"/>
      <c r="M62" s="33"/>
      <c r="N62" s="33"/>
      <c r="O62" s="32"/>
    </row>
    <row r="63" spans="2:16" s="25" customFormat="1" ht="10.5" outlineLevel="1" x14ac:dyDescent="0.15">
      <c r="B63" s="78" t="s">
        <v>49</v>
      </c>
      <c r="C63" s="35" t="s">
        <v>70</v>
      </c>
      <c r="E63" s="25" t="s">
        <v>67</v>
      </c>
      <c r="L63" s="32"/>
      <c r="M63" s="33">
        <v>7831.5680000000038</v>
      </c>
      <c r="N63" s="33">
        <f t="shared" si="4"/>
        <v>7831.5680000000038</v>
      </c>
      <c r="O63" s="32">
        <f t="shared" si="5"/>
        <v>516883.48800000024</v>
      </c>
      <c r="P63" s="25" t="s">
        <v>12</v>
      </c>
    </row>
    <row r="64" spans="2:16" s="25" customFormat="1" ht="10.5" outlineLevel="1" x14ac:dyDescent="0.15">
      <c r="B64" s="78"/>
      <c r="C64" s="35" t="s">
        <v>72</v>
      </c>
      <c r="E64" s="25" t="s">
        <v>67</v>
      </c>
      <c r="L64" s="32"/>
      <c r="M64" s="33">
        <v>64.883200000000002</v>
      </c>
      <c r="N64" s="33">
        <f t="shared" si="4"/>
        <v>64.883200000000002</v>
      </c>
      <c r="O64" s="32">
        <f t="shared" si="5"/>
        <v>4282.2912000000006</v>
      </c>
      <c r="P64" s="25" t="s">
        <v>12</v>
      </c>
    </row>
    <row r="65" spans="2:16" s="25" customFormat="1" ht="10.5" outlineLevel="1" x14ac:dyDescent="0.15">
      <c r="B65" s="78"/>
      <c r="C65" s="35" t="s">
        <v>73</v>
      </c>
      <c r="E65" s="25" t="s">
        <v>67</v>
      </c>
      <c r="L65" s="32"/>
      <c r="M65" s="33">
        <v>572.76</v>
      </c>
      <c r="N65" s="33">
        <f t="shared" si="4"/>
        <v>572.76</v>
      </c>
      <c r="O65" s="32">
        <f t="shared" si="5"/>
        <v>37802.159999999996</v>
      </c>
      <c r="P65" s="25" t="s">
        <v>12</v>
      </c>
    </row>
    <row r="66" spans="2:16" s="25" customFormat="1" ht="10.5" outlineLevel="1" x14ac:dyDescent="0.15">
      <c r="B66" s="78"/>
      <c r="C66" s="36" t="s">
        <v>140</v>
      </c>
      <c r="D66" s="25" t="s">
        <v>130</v>
      </c>
      <c r="E66" s="25" t="s">
        <v>64</v>
      </c>
      <c r="F66" s="59">
        <v>6435599</v>
      </c>
      <c r="G66" s="25" t="s">
        <v>131</v>
      </c>
      <c r="J66" s="32">
        <v>0.9</v>
      </c>
      <c r="K66" s="53">
        <f>J66/D37</f>
        <v>1.3636363636363637E-2</v>
      </c>
      <c r="L66" s="32">
        <v>5792039.1000000006</v>
      </c>
      <c r="M66" s="33">
        <v>0</v>
      </c>
      <c r="N66" s="33">
        <f t="shared" si="4"/>
        <v>87758.168181818197</v>
      </c>
      <c r="O66" s="32">
        <f t="shared" si="5"/>
        <v>5792039.1000000006</v>
      </c>
      <c r="P66" s="25" t="s">
        <v>52</v>
      </c>
    </row>
    <row r="67" spans="2:16" s="25" customFormat="1" ht="10.5" outlineLevel="1" x14ac:dyDescent="0.15">
      <c r="B67" s="78" t="s">
        <v>55</v>
      </c>
      <c r="C67" s="35" t="s">
        <v>58</v>
      </c>
      <c r="E67" s="25" t="s">
        <v>67</v>
      </c>
      <c r="L67" s="32"/>
      <c r="M67" s="33">
        <v>604.77240000000006</v>
      </c>
      <c r="N67" s="33">
        <f t="shared" si="4"/>
        <v>604.77240000000006</v>
      </c>
      <c r="O67" s="32">
        <f t="shared" si="5"/>
        <v>39914.978400000007</v>
      </c>
      <c r="P67" s="25" t="s">
        <v>12</v>
      </c>
    </row>
    <row r="68" spans="2:16" s="25" customFormat="1" ht="10.5" outlineLevel="1" x14ac:dyDescent="0.15">
      <c r="B68" s="78"/>
      <c r="C68" s="35" t="s">
        <v>59</v>
      </c>
      <c r="E68" s="25" t="s">
        <v>67</v>
      </c>
      <c r="L68" s="32"/>
      <c r="M68" s="33">
        <v>417.10840000000007</v>
      </c>
      <c r="N68" s="33">
        <f t="shared" si="4"/>
        <v>417.10840000000007</v>
      </c>
      <c r="O68" s="32">
        <f t="shared" si="5"/>
        <v>27529.154400000007</v>
      </c>
      <c r="P68" s="25" t="s">
        <v>12</v>
      </c>
    </row>
    <row r="69" spans="2:16" s="25" customFormat="1" ht="10.5" outlineLevel="1" x14ac:dyDescent="0.15">
      <c r="B69" s="78"/>
      <c r="C69" s="35" t="s">
        <v>60</v>
      </c>
      <c r="D69" s="29"/>
      <c r="E69" s="25" t="s">
        <v>67</v>
      </c>
      <c r="K69" s="37"/>
      <c r="L69" s="32"/>
      <c r="M69" s="33">
        <v>220.74200000000002</v>
      </c>
      <c r="N69" s="33">
        <f t="shared" si="4"/>
        <v>220.74200000000002</v>
      </c>
      <c r="O69" s="32">
        <f t="shared" si="5"/>
        <v>14568.972000000002</v>
      </c>
      <c r="P69" s="25" t="s">
        <v>12</v>
      </c>
    </row>
    <row r="70" spans="2:16" s="25" customFormat="1" ht="15" customHeight="1" outlineLevel="1" x14ac:dyDescent="0.15">
      <c r="B70" s="78" t="s">
        <v>62</v>
      </c>
      <c r="C70" s="36" t="s">
        <v>146</v>
      </c>
      <c r="E70" s="25" t="s">
        <v>64</v>
      </c>
      <c r="K70" s="37"/>
      <c r="L70" s="32"/>
      <c r="M70" s="33">
        <v>558.43045500000017</v>
      </c>
      <c r="N70" s="33">
        <f t="shared" ref="N70" si="10">(L70/$D$37)+M70</f>
        <v>558.43045500000017</v>
      </c>
      <c r="O70" s="32">
        <f t="shared" ref="O70" si="11">N70*$D$37</f>
        <v>36856.410030000014</v>
      </c>
      <c r="P70" s="25" t="s">
        <v>12</v>
      </c>
    </row>
    <row r="71" spans="2:16" s="25" customFormat="1" ht="10.5" outlineLevel="1" x14ac:dyDescent="0.15">
      <c r="B71" s="78"/>
      <c r="C71" s="39" t="s">
        <v>114</v>
      </c>
      <c r="D71" s="29"/>
      <c r="E71" s="25" t="s">
        <v>64</v>
      </c>
      <c r="K71" s="37"/>
      <c r="L71" s="32"/>
      <c r="M71" s="33">
        <v>1456.7751000000003</v>
      </c>
      <c r="N71" s="33">
        <f t="shared" si="4"/>
        <v>1456.7751000000003</v>
      </c>
      <c r="O71" s="32">
        <f t="shared" si="5"/>
        <v>96147.156600000017</v>
      </c>
      <c r="P71" s="25" t="s">
        <v>12</v>
      </c>
    </row>
    <row r="72" spans="2:16" s="25" customFormat="1" ht="10.5" outlineLevel="1" x14ac:dyDescent="0.15">
      <c r="B72" s="81" t="s">
        <v>22</v>
      </c>
      <c r="C72" s="81"/>
      <c r="D72" s="29"/>
      <c r="L72" s="32"/>
      <c r="M72" s="38"/>
      <c r="N72" s="33"/>
      <c r="O72" s="32"/>
    </row>
    <row r="73" spans="2:16" s="25" customFormat="1" ht="10.5" outlineLevel="1" x14ac:dyDescent="0.15">
      <c r="B73" s="40" t="s">
        <v>45</v>
      </c>
      <c r="C73" s="35" t="s">
        <v>96</v>
      </c>
      <c r="E73" s="25" t="s">
        <v>67</v>
      </c>
      <c r="L73" s="32"/>
      <c r="M73" s="33">
        <v>243.84479999999999</v>
      </c>
      <c r="N73" s="33">
        <f t="shared" si="4"/>
        <v>243.84479999999999</v>
      </c>
      <c r="O73" s="32">
        <f t="shared" si="5"/>
        <v>16093.756799999999</v>
      </c>
      <c r="P73" s="25" t="s">
        <v>12</v>
      </c>
    </row>
    <row r="74" spans="2:16" s="25" customFormat="1" ht="10.5" outlineLevel="1" x14ac:dyDescent="0.15">
      <c r="B74" s="78" t="s">
        <v>49</v>
      </c>
      <c r="C74" s="50" t="s">
        <v>121</v>
      </c>
      <c r="E74" s="25" t="s">
        <v>67</v>
      </c>
      <c r="L74" s="32">
        <v>1794448</v>
      </c>
      <c r="M74" s="33">
        <v>0</v>
      </c>
      <c r="N74" s="33">
        <f t="shared" si="4"/>
        <v>27188.60606060606</v>
      </c>
      <c r="O74" s="32">
        <f t="shared" si="5"/>
        <v>1794448</v>
      </c>
      <c r="P74" s="25" t="s">
        <v>52</v>
      </c>
    </row>
    <row r="75" spans="2:16" s="25" customFormat="1" ht="10.5" outlineLevel="1" x14ac:dyDescent="0.15">
      <c r="B75" s="78"/>
      <c r="C75" s="35" t="s">
        <v>75</v>
      </c>
      <c r="E75" s="25" t="s">
        <v>67</v>
      </c>
      <c r="L75" s="32"/>
      <c r="M75" s="33">
        <v>7679.2612000000036</v>
      </c>
      <c r="N75" s="33">
        <f t="shared" si="4"/>
        <v>7679.2612000000036</v>
      </c>
      <c r="O75" s="32">
        <f t="shared" si="5"/>
        <v>506831.23920000024</v>
      </c>
      <c r="P75" s="25" t="s">
        <v>12</v>
      </c>
    </row>
    <row r="76" spans="2:16" s="25" customFormat="1" ht="10.5" outlineLevel="1" x14ac:dyDescent="0.15">
      <c r="B76" s="78"/>
      <c r="C76" s="35" t="s">
        <v>76</v>
      </c>
      <c r="E76" s="25" t="s">
        <v>67</v>
      </c>
      <c r="F76" s="41"/>
      <c r="K76" s="37"/>
      <c r="L76" s="32"/>
      <c r="M76" s="33">
        <v>216.34640000000002</v>
      </c>
      <c r="N76" s="33">
        <f t="shared" si="4"/>
        <v>216.34640000000002</v>
      </c>
      <c r="O76" s="32">
        <f t="shared" si="5"/>
        <v>14278.862400000002</v>
      </c>
      <c r="P76" s="25" t="s">
        <v>12</v>
      </c>
    </row>
    <row r="77" spans="2:16" s="25" customFormat="1" ht="10.5" outlineLevel="1" x14ac:dyDescent="0.15">
      <c r="B77" s="78"/>
      <c r="C77" s="35" t="s">
        <v>116</v>
      </c>
      <c r="E77" s="25" t="s">
        <v>67</v>
      </c>
      <c r="F77" s="41"/>
      <c r="K77" s="37"/>
      <c r="L77" s="32"/>
      <c r="M77" s="33">
        <v>653.12400000000002</v>
      </c>
      <c r="N77" s="33">
        <f t="shared" si="4"/>
        <v>653.12400000000002</v>
      </c>
      <c r="O77" s="32">
        <f t="shared" si="5"/>
        <v>43106.184000000001</v>
      </c>
      <c r="P77" s="25" t="s">
        <v>12</v>
      </c>
    </row>
    <row r="78" spans="2:16" s="25" customFormat="1" ht="10.5" outlineLevel="1" x14ac:dyDescent="0.15">
      <c r="B78" s="78"/>
      <c r="C78" s="35" t="s">
        <v>72</v>
      </c>
      <c r="E78" s="25" t="s">
        <v>67</v>
      </c>
      <c r="L78" s="32"/>
      <c r="M78" s="33">
        <v>87.32</v>
      </c>
      <c r="N78" s="33">
        <f t="shared" si="4"/>
        <v>87.32</v>
      </c>
      <c r="O78" s="32">
        <f t="shared" si="5"/>
        <v>5763.12</v>
      </c>
      <c r="P78" s="25" t="s">
        <v>12</v>
      </c>
    </row>
    <row r="79" spans="2:16" s="25" customFormat="1" ht="10.5" outlineLevel="1" x14ac:dyDescent="0.15">
      <c r="B79" s="78"/>
      <c r="C79" s="35" t="s">
        <v>73</v>
      </c>
      <c r="E79" s="25" t="s">
        <v>67</v>
      </c>
      <c r="L79" s="32"/>
      <c r="M79" s="33">
        <v>663.78</v>
      </c>
      <c r="N79" s="33">
        <f t="shared" si="4"/>
        <v>663.78</v>
      </c>
      <c r="O79" s="32">
        <f t="shared" si="5"/>
        <v>43809.479999999996</v>
      </c>
      <c r="P79" s="25" t="s">
        <v>12</v>
      </c>
    </row>
    <row r="80" spans="2:16" s="25" customFormat="1" ht="10.5" outlineLevel="1" x14ac:dyDescent="0.15">
      <c r="B80" s="78"/>
      <c r="C80" s="35" t="s">
        <v>77</v>
      </c>
      <c r="E80" s="25" t="s">
        <v>67</v>
      </c>
      <c r="L80" s="32"/>
      <c r="M80" s="33">
        <v>3800.64</v>
      </c>
      <c r="N80" s="33">
        <f t="shared" si="4"/>
        <v>3800.64</v>
      </c>
      <c r="O80" s="32">
        <f t="shared" si="5"/>
        <v>250842.23999999999</v>
      </c>
      <c r="P80" s="25" t="s">
        <v>12</v>
      </c>
    </row>
    <row r="81" spans="2:19" s="25" customFormat="1" ht="10.5" outlineLevel="1" x14ac:dyDescent="0.15">
      <c r="B81" s="78"/>
      <c r="C81" s="35" t="s">
        <v>122</v>
      </c>
      <c r="E81" s="25" t="s">
        <v>67</v>
      </c>
      <c r="L81" s="32">
        <v>110508.75</v>
      </c>
      <c r="M81" s="33">
        <v>0</v>
      </c>
      <c r="N81" s="33">
        <f t="shared" si="4"/>
        <v>1674.375</v>
      </c>
      <c r="O81" s="32">
        <f t="shared" si="5"/>
        <v>110508.75</v>
      </c>
      <c r="P81" s="25" t="s">
        <v>52</v>
      </c>
    </row>
    <row r="82" spans="2:19" s="25" customFormat="1" ht="10.5" outlineLevel="1" x14ac:dyDescent="0.15">
      <c r="B82" s="78"/>
      <c r="C82" s="34" t="s">
        <v>54</v>
      </c>
      <c r="E82" s="25" t="s">
        <v>67</v>
      </c>
      <c r="L82" s="32"/>
      <c r="M82" s="33">
        <v>7243.6824000000006</v>
      </c>
      <c r="N82" s="33">
        <f t="shared" si="4"/>
        <v>7243.6824000000006</v>
      </c>
      <c r="O82" s="32">
        <f t="shared" si="5"/>
        <v>478083.03840000002</v>
      </c>
      <c r="P82" s="25" t="s">
        <v>12</v>
      </c>
    </row>
    <row r="83" spans="2:19" s="25" customFormat="1" ht="10.5" outlineLevel="1" x14ac:dyDescent="0.15">
      <c r="B83" s="78" t="s">
        <v>78</v>
      </c>
      <c r="C83" s="35" t="s">
        <v>57</v>
      </c>
      <c r="E83" s="25" t="s">
        <v>67</v>
      </c>
      <c r="L83" s="32"/>
      <c r="M83" s="33">
        <v>482.19880000000001</v>
      </c>
      <c r="N83" s="33">
        <f t="shared" si="4"/>
        <v>482.19880000000001</v>
      </c>
      <c r="O83" s="32">
        <f t="shared" si="5"/>
        <v>31825.120800000001</v>
      </c>
      <c r="P83" s="25" t="s">
        <v>12</v>
      </c>
    </row>
    <row r="84" spans="2:19" s="25" customFormat="1" ht="10.5" outlineLevel="1" x14ac:dyDescent="0.15">
      <c r="B84" s="78"/>
      <c r="C84" s="35" t="s">
        <v>58</v>
      </c>
      <c r="E84" s="25" t="s">
        <v>67</v>
      </c>
      <c r="L84" s="32"/>
      <c r="M84" s="33">
        <v>1116.3272960000002</v>
      </c>
      <c r="N84" s="33">
        <f t="shared" si="4"/>
        <v>1116.3272960000002</v>
      </c>
      <c r="O84" s="32">
        <f t="shared" si="5"/>
        <v>73677.601536000016</v>
      </c>
      <c r="P84" s="25" t="s">
        <v>12</v>
      </c>
    </row>
    <row r="85" spans="2:19" s="25" customFormat="1" ht="10.5" outlineLevel="1" x14ac:dyDescent="0.15">
      <c r="B85" s="78"/>
      <c r="C85" s="35" t="s">
        <v>59</v>
      </c>
      <c r="E85" s="25" t="s">
        <v>67</v>
      </c>
      <c r="L85" s="32"/>
      <c r="M85" s="33">
        <v>799.00759999999991</v>
      </c>
      <c r="N85" s="33">
        <f t="shared" si="4"/>
        <v>799.00759999999991</v>
      </c>
      <c r="O85" s="32">
        <f t="shared" si="5"/>
        <v>52734.501599999996</v>
      </c>
      <c r="P85" s="25" t="s">
        <v>12</v>
      </c>
    </row>
    <row r="86" spans="2:19" s="25" customFormat="1" ht="10.5" outlineLevel="1" x14ac:dyDescent="0.15">
      <c r="B86" s="78"/>
      <c r="C86" s="35" t="s">
        <v>60</v>
      </c>
      <c r="E86" s="25" t="s">
        <v>67</v>
      </c>
      <c r="L86" s="32"/>
      <c r="M86" s="33">
        <v>37.739999999999995</v>
      </c>
      <c r="N86" s="33">
        <f t="shared" si="4"/>
        <v>37.739999999999995</v>
      </c>
      <c r="O86" s="32">
        <f t="shared" si="5"/>
        <v>2490.8399999999997</v>
      </c>
      <c r="P86" s="25" t="s">
        <v>12</v>
      </c>
    </row>
    <row r="87" spans="2:19" s="25" customFormat="1" ht="9.75" customHeight="1" outlineLevel="1" x14ac:dyDescent="0.15">
      <c r="B87" s="78"/>
      <c r="C87" s="35" t="s">
        <v>61</v>
      </c>
      <c r="E87" s="25" t="s">
        <v>67</v>
      </c>
      <c r="L87" s="32"/>
      <c r="M87" s="33">
        <v>740.22199999999998</v>
      </c>
      <c r="N87" s="33">
        <f t="shared" si="4"/>
        <v>740.22199999999998</v>
      </c>
      <c r="O87" s="32">
        <f t="shared" si="5"/>
        <v>48854.652000000002</v>
      </c>
      <c r="P87" s="25" t="s">
        <v>12</v>
      </c>
    </row>
    <row r="88" spans="2:19" s="25" customFormat="1" ht="9.75" customHeight="1" outlineLevel="1" x14ac:dyDescent="0.15">
      <c r="B88" s="78" t="s">
        <v>62</v>
      </c>
      <c r="C88" s="36" t="s">
        <v>146</v>
      </c>
      <c r="E88" s="25" t="s">
        <v>64</v>
      </c>
      <c r="L88" s="32"/>
      <c r="M88" s="33">
        <v>1366.4009335200003</v>
      </c>
      <c r="N88" s="33">
        <f t="shared" ref="N88" si="12">(L88/$D$37)+M88</f>
        <v>1366.4009335200003</v>
      </c>
      <c r="O88" s="32">
        <f t="shared" ref="O88" si="13">N88*$D$37</f>
        <v>90182.461612320025</v>
      </c>
      <c r="P88" s="25" t="s">
        <v>12</v>
      </c>
    </row>
    <row r="89" spans="2:19" s="25" customFormat="1" ht="10.5" outlineLevel="1" x14ac:dyDescent="0.15">
      <c r="B89" s="78"/>
      <c r="C89" s="42" t="s">
        <v>114</v>
      </c>
      <c r="E89" s="25" t="s">
        <v>64</v>
      </c>
      <c r="L89" s="32"/>
      <c r="M89" s="33">
        <v>3564.5241744</v>
      </c>
      <c r="N89" s="33">
        <f t="shared" si="4"/>
        <v>3564.5241744</v>
      </c>
      <c r="O89" s="32">
        <f t="shared" si="5"/>
        <v>235258.59551039999</v>
      </c>
      <c r="P89" s="25" t="s">
        <v>12</v>
      </c>
      <c r="R89" s="26"/>
      <c r="S89" s="26"/>
    </row>
    <row r="90" spans="2:19" s="25" customFormat="1" ht="10.5" outlineLevel="1" x14ac:dyDescent="0.15">
      <c r="B90" s="81" t="s">
        <v>23</v>
      </c>
      <c r="C90" s="81"/>
      <c r="L90" s="32"/>
      <c r="M90" s="43"/>
      <c r="N90" s="33"/>
      <c r="O90" s="32"/>
      <c r="R90" s="26"/>
      <c r="S90" s="26"/>
    </row>
    <row r="91" spans="2:19" s="25" customFormat="1" ht="10.5" outlineLevel="1" x14ac:dyDescent="0.15">
      <c r="B91" s="78" t="s">
        <v>49</v>
      </c>
      <c r="C91" s="35" t="s">
        <v>81</v>
      </c>
      <c r="E91" s="25" t="s">
        <v>47</v>
      </c>
      <c r="L91" s="32">
        <v>427688</v>
      </c>
      <c r="M91" s="43">
        <v>0</v>
      </c>
      <c r="N91" s="33">
        <f t="shared" si="4"/>
        <v>6480.121212121212</v>
      </c>
      <c r="O91" s="32">
        <f t="shared" si="5"/>
        <v>427688</v>
      </c>
      <c r="P91" s="25" t="s">
        <v>52</v>
      </c>
      <c r="R91" s="26"/>
      <c r="S91" s="26"/>
    </row>
    <row r="92" spans="2:19" s="25" customFormat="1" ht="10.5" outlineLevel="1" x14ac:dyDescent="0.15">
      <c r="B92" s="78"/>
      <c r="C92" s="35" t="s">
        <v>126</v>
      </c>
      <c r="E92" s="25" t="s">
        <v>47</v>
      </c>
      <c r="L92" s="32">
        <v>245562.9</v>
      </c>
      <c r="M92" s="43">
        <v>0</v>
      </c>
      <c r="N92" s="33">
        <f t="shared" si="4"/>
        <v>3720.65</v>
      </c>
      <c r="O92" s="32">
        <f t="shared" si="5"/>
        <v>245562.9</v>
      </c>
      <c r="P92" s="25" t="s">
        <v>52</v>
      </c>
      <c r="R92" s="26"/>
      <c r="S92" s="26"/>
    </row>
    <row r="93" spans="2:19" s="25" customFormat="1" ht="10.5" outlineLevel="1" x14ac:dyDescent="0.15">
      <c r="B93" s="78"/>
      <c r="C93" s="35" t="s">
        <v>127</v>
      </c>
      <c r="E93" s="25" t="s">
        <v>47</v>
      </c>
      <c r="L93" s="32">
        <v>1634854</v>
      </c>
      <c r="M93" s="43">
        <v>0</v>
      </c>
      <c r="N93" s="33">
        <f t="shared" si="4"/>
        <v>24770.515151515152</v>
      </c>
      <c r="O93" s="32">
        <f t="shared" si="5"/>
        <v>1634854</v>
      </c>
      <c r="P93" s="25" t="s">
        <v>52</v>
      </c>
      <c r="Q93" s="25" t="s">
        <v>128</v>
      </c>
      <c r="R93" s="26"/>
      <c r="S93" s="26"/>
    </row>
    <row r="94" spans="2:19" s="25" customFormat="1" ht="10.5" outlineLevel="1" x14ac:dyDescent="0.15">
      <c r="B94" s="78"/>
      <c r="C94" s="35" t="s">
        <v>82</v>
      </c>
      <c r="E94" s="25" t="s">
        <v>47</v>
      </c>
      <c r="L94" s="32"/>
      <c r="M94" s="43">
        <v>524.28852000000006</v>
      </c>
      <c r="N94" s="33">
        <f t="shared" si="4"/>
        <v>524.28852000000006</v>
      </c>
      <c r="O94" s="32">
        <f t="shared" si="5"/>
        <v>34603.042320000008</v>
      </c>
      <c r="P94" s="25" t="s">
        <v>12</v>
      </c>
      <c r="R94" s="26"/>
      <c r="S94" s="26"/>
    </row>
    <row r="95" spans="2:19" s="25" customFormat="1" ht="10.5" outlineLevel="1" x14ac:dyDescent="0.15">
      <c r="B95" s="78"/>
      <c r="C95" s="34" t="s">
        <v>83</v>
      </c>
      <c r="E95" s="25" t="s">
        <v>47</v>
      </c>
      <c r="L95" s="32"/>
      <c r="M95" s="43">
        <v>1666.7913920000001</v>
      </c>
      <c r="N95" s="33">
        <f t="shared" si="4"/>
        <v>1666.7913920000001</v>
      </c>
      <c r="O95" s="32">
        <f t="shared" si="5"/>
        <v>110008.231872</v>
      </c>
      <c r="P95" s="25" t="s">
        <v>12</v>
      </c>
      <c r="R95" s="26"/>
      <c r="S95" s="26"/>
    </row>
    <row r="96" spans="2:19" s="25" customFormat="1" ht="10.5" outlineLevel="1" x14ac:dyDescent="0.15">
      <c r="B96" s="78"/>
      <c r="C96" s="44" t="s">
        <v>84</v>
      </c>
      <c r="E96" s="25" t="s">
        <v>47</v>
      </c>
      <c r="L96" s="32"/>
      <c r="M96" s="43">
        <v>481.124616</v>
      </c>
      <c r="N96" s="33">
        <f t="shared" si="4"/>
        <v>481.124616</v>
      </c>
      <c r="O96" s="32">
        <f t="shared" si="5"/>
        <v>31754.224655999999</v>
      </c>
      <c r="P96" s="25" t="s">
        <v>12</v>
      </c>
      <c r="R96" s="26"/>
      <c r="S96" s="26"/>
    </row>
    <row r="97" spans="2:19" s="25" customFormat="1" ht="10.5" outlineLevel="1" x14ac:dyDescent="0.15">
      <c r="B97" s="78"/>
      <c r="C97" s="35" t="s">
        <v>53</v>
      </c>
      <c r="E97" s="25" t="s">
        <v>47</v>
      </c>
      <c r="L97" s="32"/>
      <c r="M97" s="43">
        <v>0.12432000000000001</v>
      </c>
      <c r="N97" s="33">
        <f t="shared" si="4"/>
        <v>0.12432000000000001</v>
      </c>
      <c r="O97" s="32">
        <f t="shared" si="5"/>
        <v>8.2051200000000009</v>
      </c>
      <c r="P97" s="25" t="s">
        <v>12</v>
      </c>
      <c r="R97" s="26"/>
      <c r="S97" s="26"/>
    </row>
    <row r="98" spans="2:19" s="25" customFormat="1" ht="10.5" outlineLevel="1" x14ac:dyDescent="0.15">
      <c r="B98" s="78"/>
      <c r="C98" s="34" t="s">
        <v>85</v>
      </c>
      <c r="L98" s="32"/>
      <c r="M98" s="43">
        <v>2987.803280000001</v>
      </c>
      <c r="N98" s="33">
        <f t="shared" si="4"/>
        <v>2987.803280000001</v>
      </c>
      <c r="O98" s="32">
        <f t="shared" si="5"/>
        <v>197195.01648000008</v>
      </c>
      <c r="P98" s="25" t="s">
        <v>12</v>
      </c>
      <c r="R98" s="26"/>
      <c r="S98" s="26"/>
    </row>
    <row r="99" spans="2:19" s="25" customFormat="1" ht="10.5" outlineLevel="1" x14ac:dyDescent="0.15">
      <c r="B99" s="78"/>
      <c r="C99" s="34" t="s">
        <v>88</v>
      </c>
      <c r="L99" s="32"/>
      <c r="M99" s="43">
        <v>1605.8000000000002</v>
      </c>
      <c r="N99" s="33">
        <f t="shared" si="4"/>
        <v>1605.8000000000002</v>
      </c>
      <c r="O99" s="32">
        <f t="shared" si="5"/>
        <v>105982.80000000002</v>
      </c>
      <c r="P99" s="25" t="s">
        <v>12</v>
      </c>
      <c r="R99" s="26"/>
      <c r="S99" s="26"/>
    </row>
    <row r="100" spans="2:19" s="25" customFormat="1" ht="10.5" outlineLevel="1" x14ac:dyDescent="0.15">
      <c r="B100" s="78"/>
      <c r="C100" s="34" t="s">
        <v>87</v>
      </c>
      <c r="E100" s="25" t="s">
        <v>47</v>
      </c>
      <c r="L100" s="32"/>
      <c r="M100" s="43">
        <v>124.32000000000001</v>
      </c>
      <c r="N100" s="33">
        <f t="shared" si="4"/>
        <v>124.32000000000001</v>
      </c>
      <c r="O100" s="32">
        <f t="shared" si="5"/>
        <v>8205.1200000000008</v>
      </c>
      <c r="P100" s="25" t="s">
        <v>12</v>
      </c>
      <c r="R100" s="26"/>
      <c r="S100" s="26"/>
    </row>
    <row r="101" spans="2:19" s="25" customFormat="1" ht="10.5" outlineLevel="1" x14ac:dyDescent="0.15">
      <c r="B101" s="78"/>
      <c r="C101" s="35" t="s">
        <v>54</v>
      </c>
      <c r="E101" s="25" t="s">
        <v>47</v>
      </c>
      <c r="L101" s="32"/>
      <c r="M101" s="43">
        <v>1512.7464080000004</v>
      </c>
      <c r="N101" s="33">
        <f t="shared" si="4"/>
        <v>1512.7464080000004</v>
      </c>
      <c r="O101" s="32">
        <f t="shared" si="5"/>
        <v>99841.262928000026</v>
      </c>
      <c r="P101" s="25" t="s">
        <v>12</v>
      </c>
      <c r="R101" s="26"/>
      <c r="S101" s="26"/>
    </row>
    <row r="102" spans="2:19" s="25" customFormat="1" ht="10.5" outlineLevel="1" x14ac:dyDescent="0.15">
      <c r="B102" s="78" t="s">
        <v>55</v>
      </c>
      <c r="C102" s="35" t="s">
        <v>57</v>
      </c>
      <c r="E102" s="25" t="s">
        <v>47</v>
      </c>
      <c r="L102" s="32"/>
      <c r="M102" s="43">
        <v>347.40602400000006</v>
      </c>
      <c r="N102" s="33">
        <f t="shared" si="4"/>
        <v>347.40602400000006</v>
      </c>
      <c r="O102" s="32">
        <f t="shared" si="5"/>
        <v>22928.797584000004</v>
      </c>
      <c r="P102" s="25" t="s">
        <v>12</v>
      </c>
      <c r="R102" s="26"/>
      <c r="S102" s="26"/>
    </row>
    <row r="103" spans="2:19" s="25" customFormat="1" ht="10.5" outlineLevel="1" x14ac:dyDescent="0.15">
      <c r="B103" s="78"/>
      <c r="C103" s="35" t="s">
        <v>58</v>
      </c>
      <c r="E103" s="25" t="s">
        <v>47</v>
      </c>
      <c r="L103" s="32"/>
      <c r="M103" s="43">
        <v>121.24100800000005</v>
      </c>
      <c r="N103" s="33">
        <f t="shared" si="4"/>
        <v>121.24100800000005</v>
      </c>
      <c r="O103" s="32">
        <f t="shared" si="5"/>
        <v>8001.9065280000032</v>
      </c>
      <c r="P103" s="25" t="s">
        <v>12</v>
      </c>
      <c r="R103" s="26"/>
      <c r="S103" s="26"/>
    </row>
    <row r="104" spans="2:19" s="25" customFormat="1" ht="10.5" outlineLevel="1" x14ac:dyDescent="0.15">
      <c r="B104" s="78"/>
      <c r="C104" s="35" t="s">
        <v>60</v>
      </c>
      <c r="L104" s="32"/>
      <c r="M104" s="43">
        <v>35.984424000000004</v>
      </c>
      <c r="N104" s="33">
        <f t="shared" si="4"/>
        <v>35.984424000000004</v>
      </c>
      <c r="O104" s="32">
        <f t="shared" si="5"/>
        <v>2374.9719840000002</v>
      </c>
      <c r="P104" s="25" t="s">
        <v>12</v>
      </c>
      <c r="R104" s="26"/>
      <c r="S104" s="26"/>
    </row>
    <row r="105" spans="2:19" s="25" customFormat="1" ht="10.5" outlineLevel="1" x14ac:dyDescent="0.15">
      <c r="B105" s="78"/>
      <c r="C105" s="35" t="s">
        <v>59</v>
      </c>
      <c r="E105" s="25" t="s">
        <v>47</v>
      </c>
      <c r="L105" s="32"/>
      <c r="M105" s="43">
        <v>332.95471200000009</v>
      </c>
      <c r="N105" s="33">
        <f t="shared" si="4"/>
        <v>332.95471200000009</v>
      </c>
      <c r="O105" s="32">
        <f t="shared" si="5"/>
        <v>21975.010992000007</v>
      </c>
      <c r="P105" s="25" t="s">
        <v>12</v>
      </c>
      <c r="R105" s="26"/>
      <c r="S105" s="26"/>
    </row>
    <row r="106" spans="2:19" s="25" customFormat="1" ht="10.5" outlineLevel="1" x14ac:dyDescent="0.15">
      <c r="B106" s="78"/>
      <c r="C106" s="35" t="s">
        <v>61</v>
      </c>
      <c r="E106" s="25" t="s">
        <v>47</v>
      </c>
      <c r="L106" s="32"/>
      <c r="M106" s="43">
        <v>160.65932800000002</v>
      </c>
      <c r="N106" s="33">
        <f t="shared" si="4"/>
        <v>160.65932800000002</v>
      </c>
      <c r="O106" s="32">
        <f t="shared" si="5"/>
        <v>10603.515648000001</v>
      </c>
      <c r="P106" s="25" t="s">
        <v>12</v>
      </c>
      <c r="R106" s="26"/>
      <c r="S106" s="26"/>
    </row>
    <row r="107" spans="2:19" s="25" customFormat="1" ht="10.5" customHeight="1" outlineLevel="1" x14ac:dyDescent="0.15">
      <c r="B107" s="78" t="s">
        <v>62</v>
      </c>
      <c r="C107" s="35" t="s">
        <v>63</v>
      </c>
      <c r="E107" s="25" t="s">
        <v>69</v>
      </c>
      <c r="L107" s="32"/>
      <c r="M107" s="43">
        <v>88.4</v>
      </c>
      <c r="N107" s="33">
        <f t="shared" si="4"/>
        <v>88.4</v>
      </c>
      <c r="O107" s="32">
        <f t="shared" si="5"/>
        <v>5834.4000000000005</v>
      </c>
      <c r="P107" s="25" t="s">
        <v>12</v>
      </c>
      <c r="R107" s="26"/>
      <c r="S107" s="26"/>
    </row>
    <row r="108" spans="2:19" s="25" customFormat="1" ht="10.5" customHeight="1" outlineLevel="1" x14ac:dyDescent="0.15">
      <c r="B108" s="78"/>
      <c r="C108" s="36" t="s">
        <v>146</v>
      </c>
      <c r="E108" s="25" t="s">
        <v>64</v>
      </c>
      <c r="L108" s="32"/>
      <c r="M108" s="43">
        <v>539.41635184000029</v>
      </c>
      <c r="N108" s="33">
        <f t="shared" ref="N108" si="14">(L108/$D$37)+M108</f>
        <v>539.41635184000029</v>
      </c>
      <c r="O108" s="32">
        <f t="shared" ref="O108" si="15">N108*$D$37</f>
        <v>35601.479221440022</v>
      </c>
      <c r="P108" s="25" t="s">
        <v>12</v>
      </c>
      <c r="R108" s="26"/>
      <c r="S108" s="26"/>
    </row>
    <row r="109" spans="2:19" s="25" customFormat="1" ht="10.5" outlineLevel="1" x14ac:dyDescent="0.15">
      <c r="B109" s="78"/>
      <c r="C109" s="45" t="s">
        <v>114</v>
      </c>
      <c r="E109" s="25" t="s">
        <v>69</v>
      </c>
      <c r="L109" s="32"/>
      <c r="M109" s="43">
        <v>1407.0830048000009</v>
      </c>
      <c r="N109" s="33">
        <f t="shared" si="4"/>
        <v>1407.0830048000009</v>
      </c>
      <c r="O109" s="32">
        <f t="shared" si="5"/>
        <v>92867.478316800058</v>
      </c>
      <c r="P109" s="25" t="s">
        <v>12</v>
      </c>
      <c r="R109" s="26"/>
      <c r="S109" s="26"/>
    </row>
    <row r="110" spans="2:19" s="25" customFormat="1" ht="10.5" outlineLevel="1" x14ac:dyDescent="0.15">
      <c r="B110" s="81" t="s">
        <v>24</v>
      </c>
      <c r="C110" s="81"/>
      <c r="L110" s="32"/>
      <c r="M110" s="43"/>
      <c r="N110" s="33"/>
      <c r="O110" s="32"/>
      <c r="R110" s="26"/>
      <c r="S110" s="26"/>
    </row>
    <row r="111" spans="2:19" s="25" customFormat="1" ht="10.5" outlineLevel="1" x14ac:dyDescent="0.15">
      <c r="B111" s="51" t="s">
        <v>74</v>
      </c>
      <c r="C111" s="34" t="s">
        <v>46</v>
      </c>
      <c r="L111" s="32"/>
      <c r="M111" s="43">
        <v>15.948184000000005</v>
      </c>
      <c r="N111" s="33">
        <f t="shared" ref="N111:N159" si="16">(L111/$D$37)+M111</f>
        <v>15.948184000000005</v>
      </c>
      <c r="O111" s="32">
        <f t="shared" ref="O111:O162" si="17">N111*$D$37</f>
        <v>1052.5801440000002</v>
      </c>
      <c r="P111" s="25" t="s">
        <v>12</v>
      </c>
      <c r="R111" s="26"/>
      <c r="S111" s="26"/>
    </row>
    <row r="112" spans="2:19" s="25" customFormat="1" ht="10.5" outlineLevel="1" x14ac:dyDescent="0.15">
      <c r="B112" s="78" t="s">
        <v>49</v>
      </c>
      <c r="C112" s="35" t="s">
        <v>90</v>
      </c>
      <c r="E112" s="25" t="s">
        <v>47</v>
      </c>
      <c r="L112" s="32"/>
      <c r="M112" s="43">
        <v>6484.2795999999998</v>
      </c>
      <c r="N112" s="33">
        <f t="shared" si="16"/>
        <v>6484.2795999999998</v>
      </c>
      <c r="O112" s="32">
        <f t="shared" si="17"/>
        <v>427962.45360000001</v>
      </c>
      <c r="P112" s="25" t="s">
        <v>12</v>
      </c>
      <c r="R112" s="26"/>
      <c r="S112" s="26"/>
    </row>
    <row r="113" spans="2:19" s="25" customFormat="1" ht="10.5" outlineLevel="1" x14ac:dyDescent="0.15">
      <c r="B113" s="78"/>
      <c r="C113" s="35" t="s">
        <v>91</v>
      </c>
      <c r="E113" s="25" t="s">
        <v>47</v>
      </c>
      <c r="L113" s="32"/>
      <c r="M113" s="43">
        <v>25467.1</v>
      </c>
      <c r="N113" s="33">
        <f t="shared" si="16"/>
        <v>25467.1</v>
      </c>
      <c r="O113" s="32">
        <f t="shared" si="17"/>
        <v>1680828.5999999999</v>
      </c>
      <c r="P113" s="25" t="s">
        <v>12</v>
      </c>
      <c r="R113" s="26"/>
      <c r="S113" s="26"/>
    </row>
    <row r="114" spans="2:19" s="25" customFormat="1" ht="10.5" outlineLevel="1" x14ac:dyDescent="0.15">
      <c r="B114" s="78"/>
      <c r="C114" s="34" t="s">
        <v>87</v>
      </c>
      <c r="E114" s="25" t="s">
        <v>47</v>
      </c>
      <c r="L114" s="32"/>
      <c r="M114" s="43">
        <v>178.00344800000005</v>
      </c>
      <c r="N114" s="33">
        <f t="shared" si="16"/>
        <v>178.00344800000005</v>
      </c>
      <c r="O114" s="32">
        <f t="shared" si="17"/>
        <v>11748.227568000004</v>
      </c>
      <c r="P114" s="25" t="s">
        <v>12</v>
      </c>
      <c r="R114" s="26"/>
      <c r="S114" s="26"/>
    </row>
    <row r="115" spans="2:19" s="25" customFormat="1" ht="10.5" outlineLevel="1" x14ac:dyDescent="0.15">
      <c r="B115" s="78"/>
      <c r="C115" s="34" t="s">
        <v>53</v>
      </c>
      <c r="E115" s="25" t="s">
        <v>47</v>
      </c>
      <c r="L115" s="32"/>
      <c r="M115" s="43">
        <v>223.77600000000004</v>
      </c>
      <c r="N115" s="33">
        <f t="shared" si="16"/>
        <v>223.77600000000004</v>
      </c>
      <c r="O115" s="32">
        <f t="shared" si="17"/>
        <v>14769.216000000002</v>
      </c>
      <c r="P115" s="25" t="s">
        <v>12</v>
      </c>
      <c r="R115" s="26"/>
      <c r="S115" s="26"/>
    </row>
    <row r="116" spans="2:19" s="25" customFormat="1" ht="10.5" outlineLevel="1" x14ac:dyDescent="0.15">
      <c r="B116" s="78"/>
      <c r="C116" s="35" t="s">
        <v>124</v>
      </c>
      <c r="E116" s="25" t="s">
        <v>47</v>
      </c>
      <c r="L116" s="32">
        <v>22250</v>
      </c>
      <c r="M116" s="43">
        <v>0</v>
      </c>
      <c r="N116" s="33">
        <f t="shared" si="16"/>
        <v>337.12121212121212</v>
      </c>
      <c r="O116" s="32">
        <f t="shared" si="17"/>
        <v>22250</v>
      </c>
      <c r="P116" s="25" t="s">
        <v>52</v>
      </c>
      <c r="R116" s="26"/>
      <c r="S116" s="26"/>
    </row>
    <row r="117" spans="2:19" s="25" customFormat="1" ht="10.5" outlineLevel="1" x14ac:dyDescent="0.15">
      <c r="B117" s="78"/>
      <c r="C117" s="34" t="s">
        <v>92</v>
      </c>
      <c r="E117" s="25" t="s">
        <v>47</v>
      </c>
      <c r="L117" s="32"/>
      <c r="M117" s="43">
        <v>1900.0198560000003</v>
      </c>
      <c r="N117" s="33">
        <f t="shared" si="16"/>
        <v>1900.0198560000003</v>
      </c>
      <c r="O117" s="32">
        <f t="shared" si="17"/>
        <v>125401.31049600002</v>
      </c>
      <c r="P117" s="25" t="s">
        <v>12</v>
      </c>
      <c r="R117" s="26"/>
      <c r="S117" s="26"/>
    </row>
    <row r="118" spans="2:19" s="25" customFormat="1" ht="10.5" outlineLevel="1" x14ac:dyDescent="0.15">
      <c r="B118" s="78"/>
      <c r="C118" s="35" t="s">
        <v>54</v>
      </c>
      <c r="E118" s="25" t="s">
        <v>47</v>
      </c>
      <c r="L118" s="32"/>
      <c r="M118" s="43">
        <v>0.95312000000000019</v>
      </c>
      <c r="N118" s="33">
        <f t="shared" si="16"/>
        <v>0.95312000000000019</v>
      </c>
      <c r="O118" s="32">
        <f t="shared" si="17"/>
        <v>62.905920000000009</v>
      </c>
      <c r="P118" s="25" t="s">
        <v>12</v>
      </c>
      <c r="R118" s="26"/>
      <c r="S118" s="26"/>
    </row>
    <row r="119" spans="2:19" s="25" customFormat="1" ht="10.5" outlineLevel="1" x14ac:dyDescent="0.15">
      <c r="B119" s="78"/>
      <c r="C119" s="35" t="s">
        <v>72</v>
      </c>
      <c r="E119" s="25" t="s">
        <v>47</v>
      </c>
      <c r="L119" s="32"/>
      <c r="M119" s="43">
        <v>348.98400000000004</v>
      </c>
      <c r="N119" s="33">
        <f t="shared" si="16"/>
        <v>348.98400000000004</v>
      </c>
      <c r="O119" s="32">
        <f t="shared" si="17"/>
        <v>23032.944000000003</v>
      </c>
      <c r="P119" s="25" t="s">
        <v>12</v>
      </c>
      <c r="R119" s="26"/>
      <c r="S119" s="26"/>
    </row>
    <row r="120" spans="2:19" s="25" customFormat="1" ht="10.5" outlineLevel="1" x14ac:dyDescent="0.15">
      <c r="B120" s="78"/>
      <c r="C120" s="35" t="s">
        <v>73</v>
      </c>
      <c r="E120" s="25" t="s">
        <v>47</v>
      </c>
      <c r="L120" s="32"/>
      <c r="M120" s="43">
        <v>992.34</v>
      </c>
      <c r="N120" s="33">
        <f t="shared" si="16"/>
        <v>992.34</v>
      </c>
      <c r="O120" s="32">
        <f t="shared" si="17"/>
        <v>65494.44</v>
      </c>
      <c r="P120" s="25" t="s">
        <v>12</v>
      </c>
      <c r="R120" s="26"/>
      <c r="S120" s="26"/>
    </row>
    <row r="121" spans="2:19" s="25" customFormat="1" ht="10.5" outlineLevel="1" x14ac:dyDescent="0.15">
      <c r="B121" s="78" t="s">
        <v>55</v>
      </c>
      <c r="C121" s="35" t="s">
        <v>57</v>
      </c>
      <c r="E121" s="25" t="s">
        <v>47</v>
      </c>
      <c r="L121" s="32"/>
      <c r="M121" s="43">
        <v>774.16283999999996</v>
      </c>
      <c r="N121" s="33">
        <f t="shared" si="16"/>
        <v>774.16283999999996</v>
      </c>
      <c r="O121" s="32">
        <f t="shared" si="17"/>
        <v>51094.747439999999</v>
      </c>
      <c r="P121" s="25" t="s">
        <v>12</v>
      </c>
      <c r="R121" s="26"/>
      <c r="S121" s="26"/>
    </row>
    <row r="122" spans="2:19" s="25" customFormat="1" ht="10.5" outlineLevel="1" x14ac:dyDescent="0.15">
      <c r="B122" s="78"/>
      <c r="C122" s="35" t="s">
        <v>58</v>
      </c>
      <c r="E122" s="25" t="s">
        <v>47</v>
      </c>
      <c r="L122" s="32"/>
      <c r="M122" s="43">
        <v>1507.842944</v>
      </c>
      <c r="N122" s="33">
        <f t="shared" si="16"/>
        <v>1507.842944</v>
      </c>
      <c r="O122" s="32">
        <f t="shared" si="17"/>
        <v>99517.634304000007</v>
      </c>
      <c r="P122" s="25" t="s">
        <v>12</v>
      </c>
      <c r="R122" s="26"/>
      <c r="S122" s="26"/>
    </row>
    <row r="123" spans="2:19" s="25" customFormat="1" ht="10.5" outlineLevel="1" x14ac:dyDescent="0.15">
      <c r="B123" s="78"/>
      <c r="C123" s="35" t="s">
        <v>59</v>
      </c>
      <c r="E123" s="25" t="s">
        <v>47</v>
      </c>
      <c r="L123" s="32"/>
      <c r="M123" s="43">
        <v>989.08400000000006</v>
      </c>
      <c r="N123" s="33">
        <f t="shared" si="16"/>
        <v>989.08400000000006</v>
      </c>
      <c r="O123" s="32">
        <f t="shared" si="17"/>
        <v>65279.544000000002</v>
      </c>
      <c r="P123" s="25" t="s">
        <v>12</v>
      </c>
      <c r="R123" s="26"/>
      <c r="S123" s="26"/>
    </row>
    <row r="124" spans="2:19" s="25" customFormat="1" ht="10.5" outlineLevel="1" x14ac:dyDescent="0.15">
      <c r="B124" s="78"/>
      <c r="C124" s="35" t="s">
        <v>61</v>
      </c>
      <c r="E124" s="25" t="s">
        <v>47</v>
      </c>
      <c r="L124" s="32"/>
      <c r="M124" s="43">
        <v>1220.8520000000001</v>
      </c>
      <c r="N124" s="33">
        <f t="shared" si="16"/>
        <v>1220.8520000000001</v>
      </c>
      <c r="O124" s="32">
        <f t="shared" si="17"/>
        <v>80576.232000000004</v>
      </c>
      <c r="P124" s="25" t="s">
        <v>12</v>
      </c>
      <c r="R124" s="26"/>
      <c r="S124" s="26"/>
    </row>
    <row r="125" spans="2:19" s="25" customFormat="1" ht="10.5" outlineLevel="1" x14ac:dyDescent="0.15">
      <c r="B125" s="78"/>
      <c r="C125" s="35" t="s">
        <v>60</v>
      </c>
      <c r="E125" s="25" t="s">
        <v>47</v>
      </c>
      <c r="L125" s="32"/>
      <c r="M125" s="43">
        <v>80.585999999999999</v>
      </c>
      <c r="N125" s="33">
        <f t="shared" si="16"/>
        <v>80.585999999999999</v>
      </c>
      <c r="O125" s="32">
        <f t="shared" si="17"/>
        <v>5318.6759999999995</v>
      </c>
      <c r="P125" s="25" t="s">
        <v>12</v>
      </c>
      <c r="R125" s="26"/>
      <c r="S125" s="26"/>
    </row>
    <row r="126" spans="2:19" s="25" customFormat="1" ht="10.5" outlineLevel="1" x14ac:dyDescent="0.15">
      <c r="B126" s="81" t="s">
        <v>25</v>
      </c>
      <c r="C126" s="81"/>
      <c r="L126" s="32"/>
      <c r="M126" s="43"/>
      <c r="N126" s="33"/>
      <c r="O126" s="32"/>
      <c r="R126" s="26"/>
      <c r="S126" s="26"/>
    </row>
    <row r="127" spans="2:19" s="25" customFormat="1" ht="10.5" outlineLevel="1" x14ac:dyDescent="0.15">
      <c r="B127" s="78" t="s">
        <v>94</v>
      </c>
      <c r="C127" s="35" t="s">
        <v>95</v>
      </c>
      <c r="E127" s="25" t="s">
        <v>67</v>
      </c>
      <c r="L127" s="32"/>
      <c r="M127" s="43">
        <v>6113.5506639999976</v>
      </c>
      <c r="N127" s="33">
        <f t="shared" si="16"/>
        <v>6113.5506639999976</v>
      </c>
      <c r="O127" s="32">
        <f t="shared" si="17"/>
        <v>403494.34382399986</v>
      </c>
      <c r="P127" s="25" t="s">
        <v>12</v>
      </c>
      <c r="R127" s="26"/>
      <c r="S127" s="26"/>
    </row>
    <row r="128" spans="2:19" s="25" customFormat="1" ht="10.5" outlineLevel="1" x14ac:dyDescent="0.15">
      <c r="B128" s="78"/>
      <c r="C128" s="35" t="s">
        <v>96</v>
      </c>
      <c r="E128" s="25" t="s">
        <v>67</v>
      </c>
      <c r="L128" s="32"/>
      <c r="M128" s="43">
        <v>1678.7252240000003</v>
      </c>
      <c r="N128" s="33">
        <f t="shared" si="16"/>
        <v>1678.7252240000003</v>
      </c>
      <c r="O128" s="32">
        <f t="shared" si="17"/>
        <v>110795.86478400002</v>
      </c>
      <c r="P128" s="25" t="s">
        <v>12</v>
      </c>
      <c r="R128" s="26"/>
      <c r="S128" s="26"/>
    </row>
    <row r="129" spans="2:19" s="25" customFormat="1" ht="10.5" outlineLevel="1" x14ac:dyDescent="0.15">
      <c r="B129" s="78"/>
      <c r="C129" s="35" t="s">
        <v>97</v>
      </c>
      <c r="E129" s="25" t="s">
        <v>67</v>
      </c>
      <c r="L129" s="32"/>
      <c r="M129" s="43">
        <v>3741.7244559999972</v>
      </c>
      <c r="N129" s="33">
        <f t="shared" si="16"/>
        <v>3741.7244559999972</v>
      </c>
      <c r="O129" s="32">
        <f t="shared" si="17"/>
        <v>246953.81409599981</v>
      </c>
      <c r="P129" s="25" t="s">
        <v>12</v>
      </c>
      <c r="R129" s="26"/>
      <c r="S129" s="26"/>
    </row>
    <row r="130" spans="2:19" s="25" customFormat="1" ht="10.5" outlineLevel="1" x14ac:dyDescent="0.15">
      <c r="B130" s="78"/>
      <c r="C130" s="35" t="s">
        <v>98</v>
      </c>
      <c r="E130" s="25" t="s">
        <v>67</v>
      </c>
      <c r="L130" s="32"/>
      <c r="M130" s="43">
        <v>1022.06432</v>
      </c>
      <c r="N130" s="33">
        <f t="shared" si="16"/>
        <v>1022.06432</v>
      </c>
      <c r="O130" s="32">
        <f t="shared" si="17"/>
        <v>67456.245119999992</v>
      </c>
      <c r="P130" s="25" t="s">
        <v>12</v>
      </c>
      <c r="R130" s="26"/>
      <c r="S130" s="26"/>
    </row>
    <row r="131" spans="2:19" s="25" customFormat="1" ht="10.5" outlineLevel="1" x14ac:dyDescent="0.15">
      <c r="B131" s="78" t="s">
        <v>74</v>
      </c>
      <c r="C131" s="35" t="s">
        <v>79</v>
      </c>
      <c r="E131" s="25" t="s">
        <v>67</v>
      </c>
      <c r="L131" s="32"/>
      <c r="M131" s="43">
        <v>1307.1946559999997</v>
      </c>
      <c r="N131" s="33">
        <f t="shared" si="16"/>
        <v>1307.1946559999997</v>
      </c>
      <c r="O131" s="32">
        <f t="shared" si="17"/>
        <v>86274.847295999978</v>
      </c>
      <c r="P131" s="25" t="s">
        <v>12</v>
      </c>
      <c r="R131" s="26"/>
      <c r="S131" s="26"/>
    </row>
    <row r="132" spans="2:19" s="25" customFormat="1" ht="10.5" outlineLevel="1" x14ac:dyDescent="0.15">
      <c r="B132" s="78"/>
      <c r="C132" s="35" t="s">
        <v>48</v>
      </c>
      <c r="E132" s="25" t="s">
        <v>67</v>
      </c>
      <c r="L132" s="32"/>
      <c r="M132" s="43">
        <v>224.76569400000005</v>
      </c>
      <c r="N132" s="33">
        <f t="shared" si="16"/>
        <v>224.76569400000005</v>
      </c>
      <c r="O132" s="32">
        <f t="shared" si="17"/>
        <v>14834.535804000003</v>
      </c>
      <c r="P132" s="25" t="s">
        <v>12</v>
      </c>
      <c r="R132" s="26"/>
      <c r="S132" s="26"/>
    </row>
    <row r="133" spans="2:19" s="25" customFormat="1" ht="10.5" outlineLevel="1" x14ac:dyDescent="0.15">
      <c r="B133" s="78"/>
      <c r="C133" s="35" t="s">
        <v>99</v>
      </c>
      <c r="E133" s="25" t="s">
        <v>67</v>
      </c>
      <c r="L133" s="32"/>
      <c r="M133" s="43">
        <v>1574.9275420000004</v>
      </c>
      <c r="N133" s="33">
        <f t="shared" si="16"/>
        <v>1574.9275420000004</v>
      </c>
      <c r="O133" s="32">
        <f t="shared" si="17"/>
        <v>103945.21777200002</v>
      </c>
      <c r="P133" s="25" t="s">
        <v>12</v>
      </c>
      <c r="R133" s="26"/>
      <c r="S133" s="26"/>
    </row>
    <row r="134" spans="2:19" s="25" customFormat="1" ht="10.5" outlineLevel="1" x14ac:dyDescent="0.15">
      <c r="B134" s="78"/>
      <c r="C134" s="35" t="s">
        <v>46</v>
      </c>
      <c r="E134" s="25" t="s">
        <v>67</v>
      </c>
      <c r="L134" s="32"/>
      <c r="M134" s="43">
        <v>465.33495400000015</v>
      </c>
      <c r="N134" s="33">
        <f t="shared" si="16"/>
        <v>465.33495400000015</v>
      </c>
      <c r="O134" s="32">
        <f t="shared" si="17"/>
        <v>30712.10696400001</v>
      </c>
      <c r="P134" s="25" t="s">
        <v>12</v>
      </c>
      <c r="R134" s="26"/>
      <c r="S134" s="26"/>
    </row>
    <row r="135" spans="2:19" s="25" customFormat="1" ht="10.5" outlineLevel="1" x14ac:dyDescent="0.15">
      <c r="B135" s="78"/>
      <c r="C135" s="34" t="s">
        <v>100</v>
      </c>
      <c r="E135" s="25" t="s">
        <v>67</v>
      </c>
      <c r="L135" s="32"/>
      <c r="M135" s="43">
        <v>2419.2627600000001</v>
      </c>
      <c r="N135" s="33">
        <f t="shared" si="16"/>
        <v>2419.2627600000001</v>
      </c>
      <c r="O135" s="32">
        <f t="shared" si="17"/>
        <v>159671.34216</v>
      </c>
      <c r="P135" s="25" t="s">
        <v>12</v>
      </c>
      <c r="R135" s="26"/>
      <c r="S135" s="26"/>
    </row>
    <row r="136" spans="2:19" s="25" customFormat="1" ht="10.5" outlineLevel="1" x14ac:dyDescent="0.15">
      <c r="B136" s="78"/>
      <c r="C136" s="35" t="s">
        <v>93</v>
      </c>
      <c r="E136" s="25" t="s">
        <v>67</v>
      </c>
      <c r="L136" s="32"/>
      <c r="M136" s="43">
        <v>1073.7257359999999</v>
      </c>
      <c r="N136" s="33">
        <f t="shared" si="16"/>
        <v>1073.7257359999999</v>
      </c>
      <c r="O136" s="32">
        <f t="shared" si="17"/>
        <v>70865.898575999992</v>
      </c>
      <c r="P136" s="25" t="s">
        <v>12</v>
      </c>
      <c r="R136" s="26"/>
      <c r="S136" s="26"/>
    </row>
    <row r="137" spans="2:19" s="25" customFormat="1" ht="10.5" outlineLevel="1" x14ac:dyDescent="0.15">
      <c r="B137" s="78" t="s">
        <v>49</v>
      </c>
      <c r="C137" s="35" t="s">
        <v>54</v>
      </c>
      <c r="E137" s="25" t="s">
        <v>67</v>
      </c>
      <c r="L137" s="32"/>
      <c r="M137" s="43">
        <v>48.331730000000007</v>
      </c>
      <c r="N137" s="33">
        <f t="shared" si="16"/>
        <v>48.331730000000007</v>
      </c>
      <c r="O137" s="32">
        <f t="shared" si="17"/>
        <v>3189.8941800000007</v>
      </c>
      <c r="P137" s="25" t="s">
        <v>12</v>
      </c>
      <c r="R137" s="26"/>
      <c r="S137" s="26"/>
    </row>
    <row r="138" spans="2:19" s="25" customFormat="1" ht="10.5" outlineLevel="1" x14ac:dyDescent="0.15">
      <c r="B138" s="78"/>
      <c r="C138" s="54" t="s">
        <v>132</v>
      </c>
      <c r="E138" s="25" t="s">
        <v>67</v>
      </c>
      <c r="L138" s="32"/>
      <c r="M138" s="43">
        <v>101.25</v>
      </c>
      <c r="N138" s="33">
        <f t="shared" si="16"/>
        <v>101.25</v>
      </c>
      <c r="O138" s="32">
        <f t="shared" si="17"/>
        <v>6682.5</v>
      </c>
      <c r="P138" s="25" t="s">
        <v>12</v>
      </c>
      <c r="R138" s="26"/>
      <c r="S138" s="26"/>
    </row>
    <row r="139" spans="2:19" s="25" customFormat="1" ht="10.5" outlineLevel="1" x14ac:dyDescent="0.15">
      <c r="B139" s="78"/>
      <c r="C139" s="44" t="s">
        <v>102</v>
      </c>
      <c r="E139" s="25" t="s">
        <v>67</v>
      </c>
      <c r="L139" s="32"/>
      <c r="M139" s="43">
        <v>190.81545</v>
      </c>
      <c r="N139" s="33">
        <f t="shared" si="16"/>
        <v>190.81545</v>
      </c>
      <c r="O139" s="32">
        <f t="shared" si="17"/>
        <v>12593.8197</v>
      </c>
      <c r="P139" s="25" t="s">
        <v>12</v>
      </c>
      <c r="R139" s="26"/>
      <c r="S139" s="26"/>
    </row>
    <row r="140" spans="2:19" s="25" customFormat="1" ht="10.5" outlineLevel="1" x14ac:dyDescent="0.15">
      <c r="B140" s="78"/>
      <c r="C140" s="34" t="s">
        <v>108</v>
      </c>
      <c r="E140" s="25" t="s">
        <v>67</v>
      </c>
      <c r="L140" s="32"/>
      <c r="M140" s="43">
        <v>318.05200000000008</v>
      </c>
      <c r="N140" s="33">
        <f t="shared" si="16"/>
        <v>318.05200000000008</v>
      </c>
      <c r="O140" s="32">
        <f t="shared" si="17"/>
        <v>20991.432000000004</v>
      </c>
      <c r="P140" s="25" t="s">
        <v>12</v>
      </c>
      <c r="R140" s="26"/>
      <c r="S140" s="26"/>
    </row>
    <row r="141" spans="2:19" s="25" customFormat="1" ht="10.5" outlineLevel="1" x14ac:dyDescent="0.15">
      <c r="B141" s="78"/>
      <c r="C141" s="35" t="s">
        <v>50</v>
      </c>
      <c r="E141" s="25" t="s">
        <v>67</v>
      </c>
      <c r="L141" s="32"/>
      <c r="M141" s="43">
        <v>6242.0840499999995</v>
      </c>
      <c r="N141" s="33">
        <f t="shared" si="16"/>
        <v>6242.0840499999995</v>
      </c>
      <c r="O141" s="32">
        <f t="shared" si="17"/>
        <v>411977.54729999998</v>
      </c>
      <c r="P141" s="25" t="s">
        <v>12</v>
      </c>
      <c r="R141" s="26"/>
      <c r="S141" s="26"/>
    </row>
    <row r="142" spans="2:19" s="25" customFormat="1" ht="10.5" outlineLevel="1" x14ac:dyDescent="0.15">
      <c r="B142" s="78"/>
      <c r="C142" s="35" t="s">
        <v>53</v>
      </c>
      <c r="E142" s="25" t="s">
        <v>67</v>
      </c>
      <c r="L142" s="32"/>
      <c r="M142" s="43">
        <v>2621.6871740000001</v>
      </c>
      <c r="N142" s="33">
        <f t="shared" si="16"/>
        <v>2621.6871740000001</v>
      </c>
      <c r="O142" s="32">
        <f t="shared" si="17"/>
        <v>173031.35348400002</v>
      </c>
      <c r="P142" s="25" t="s">
        <v>12</v>
      </c>
      <c r="R142" s="26"/>
      <c r="S142" s="26"/>
    </row>
    <row r="143" spans="2:19" s="25" customFormat="1" ht="10.5" outlineLevel="1" x14ac:dyDescent="0.15">
      <c r="B143" s="78" t="s">
        <v>103</v>
      </c>
      <c r="C143" s="35" t="s">
        <v>104</v>
      </c>
      <c r="E143" s="25" t="s">
        <v>67</v>
      </c>
      <c r="L143" s="32"/>
      <c r="M143" s="43">
        <v>53889.552248000007</v>
      </c>
      <c r="N143" s="33">
        <f t="shared" si="16"/>
        <v>53889.552248000007</v>
      </c>
      <c r="O143" s="32">
        <f t="shared" si="17"/>
        <v>3556710.4483680003</v>
      </c>
      <c r="P143" s="25" t="s">
        <v>12</v>
      </c>
      <c r="R143" s="26"/>
      <c r="S143" s="26"/>
    </row>
    <row r="144" spans="2:19" s="25" customFormat="1" ht="10.5" outlineLevel="1" x14ac:dyDescent="0.15">
      <c r="B144" s="78"/>
      <c r="C144" s="35" t="s">
        <v>105</v>
      </c>
      <c r="E144" s="25" t="s">
        <v>67</v>
      </c>
      <c r="L144" s="32"/>
      <c r="M144" s="43">
        <v>11942.79372</v>
      </c>
      <c r="N144" s="33">
        <f t="shared" si="16"/>
        <v>11942.79372</v>
      </c>
      <c r="O144" s="32">
        <f t="shared" si="17"/>
        <v>788224.38552000001</v>
      </c>
      <c r="P144" s="25" t="s">
        <v>12</v>
      </c>
      <c r="R144" s="26"/>
      <c r="S144" s="26"/>
    </row>
    <row r="145" spans="2:19" s="25" customFormat="1" ht="10.5" outlineLevel="1" x14ac:dyDescent="0.15">
      <c r="B145" s="78"/>
      <c r="C145" s="35" t="s">
        <v>106</v>
      </c>
      <c r="E145" s="25" t="s">
        <v>67</v>
      </c>
      <c r="L145" s="32"/>
      <c r="M145" s="43">
        <v>925.25408999999945</v>
      </c>
      <c r="N145" s="33">
        <f t="shared" si="16"/>
        <v>925.25408999999945</v>
      </c>
      <c r="O145" s="32">
        <f t="shared" si="17"/>
        <v>61066.769939999962</v>
      </c>
      <c r="P145" s="25" t="s">
        <v>12</v>
      </c>
      <c r="R145" s="26"/>
      <c r="S145" s="26"/>
    </row>
    <row r="146" spans="2:19" s="25" customFormat="1" ht="10.5" outlineLevel="1" x14ac:dyDescent="0.15">
      <c r="B146" s="78"/>
      <c r="C146" s="34" t="s">
        <v>107</v>
      </c>
      <c r="E146" s="25" t="s">
        <v>67</v>
      </c>
      <c r="L146" s="32"/>
      <c r="M146" s="43">
        <v>882.23688000000016</v>
      </c>
      <c r="N146" s="33">
        <f t="shared" si="16"/>
        <v>882.23688000000016</v>
      </c>
      <c r="O146" s="32">
        <f t="shared" si="17"/>
        <v>58227.634080000011</v>
      </c>
      <c r="P146" s="25" t="s">
        <v>12</v>
      </c>
      <c r="R146" s="26"/>
      <c r="S146" s="26"/>
    </row>
    <row r="147" spans="2:19" s="25" customFormat="1" ht="10.5" outlineLevel="1" x14ac:dyDescent="0.15">
      <c r="B147" s="78"/>
      <c r="C147" s="35" t="s">
        <v>109</v>
      </c>
      <c r="E147" s="25" t="s">
        <v>67</v>
      </c>
      <c r="L147" s="32"/>
      <c r="M147" s="43">
        <v>1073.3556600000002</v>
      </c>
      <c r="N147" s="33">
        <f t="shared" si="16"/>
        <v>1073.3556600000002</v>
      </c>
      <c r="O147" s="32">
        <f t="shared" si="17"/>
        <v>70841.473560000013</v>
      </c>
      <c r="P147" s="25" t="s">
        <v>12</v>
      </c>
      <c r="R147" s="26"/>
      <c r="S147" s="26"/>
    </row>
    <row r="148" spans="2:19" s="25" customFormat="1" ht="10.5" outlineLevel="1" x14ac:dyDescent="0.15">
      <c r="B148" s="78"/>
      <c r="C148" s="35" t="s">
        <v>110</v>
      </c>
      <c r="E148" s="25" t="s">
        <v>67</v>
      </c>
      <c r="L148" s="32"/>
      <c r="M148" s="43">
        <v>981.77127000000019</v>
      </c>
      <c r="N148" s="33">
        <f t="shared" si="16"/>
        <v>981.77127000000019</v>
      </c>
      <c r="O148" s="32">
        <f t="shared" si="17"/>
        <v>64796.903820000014</v>
      </c>
      <c r="P148" s="25" t="s">
        <v>12</v>
      </c>
      <c r="R148" s="26"/>
      <c r="S148" s="26"/>
    </row>
    <row r="149" spans="2:19" s="25" customFormat="1" ht="10.5" outlineLevel="1" x14ac:dyDescent="0.15">
      <c r="B149" s="78" t="s">
        <v>78</v>
      </c>
      <c r="C149" s="35" t="s">
        <v>57</v>
      </c>
      <c r="E149" s="25" t="s">
        <v>67</v>
      </c>
      <c r="L149" s="32"/>
      <c r="M149" s="43">
        <v>3421.852038</v>
      </c>
      <c r="N149" s="33">
        <f t="shared" si="16"/>
        <v>3421.852038</v>
      </c>
      <c r="O149" s="32">
        <f t="shared" si="17"/>
        <v>225842.23450799999</v>
      </c>
      <c r="P149" s="25" t="s">
        <v>12</v>
      </c>
      <c r="R149" s="26"/>
      <c r="S149" s="26"/>
    </row>
    <row r="150" spans="2:19" s="25" customFormat="1" ht="10.5" outlineLevel="1" x14ac:dyDescent="0.15">
      <c r="B150" s="78"/>
      <c r="C150" s="35" t="s">
        <v>56</v>
      </c>
      <c r="E150" s="25" t="s">
        <v>67</v>
      </c>
      <c r="L150" s="32"/>
      <c r="M150" s="43">
        <v>857.97645</v>
      </c>
      <c r="N150" s="33">
        <f t="shared" si="16"/>
        <v>857.97645</v>
      </c>
      <c r="O150" s="32">
        <f t="shared" si="17"/>
        <v>56626.445699999997</v>
      </c>
      <c r="P150" s="25" t="s">
        <v>12</v>
      </c>
      <c r="R150" s="26"/>
      <c r="S150" s="26"/>
    </row>
    <row r="151" spans="2:19" s="25" customFormat="1" ht="10.5" outlineLevel="1" x14ac:dyDescent="0.15">
      <c r="B151" s="78"/>
      <c r="C151" s="35" t="s">
        <v>58</v>
      </c>
      <c r="E151" s="25" t="s">
        <v>67</v>
      </c>
      <c r="L151" s="32"/>
      <c r="M151" s="43">
        <v>1637.9747515200004</v>
      </c>
      <c r="N151" s="33">
        <f t="shared" si="16"/>
        <v>1637.9747515200004</v>
      </c>
      <c r="O151" s="32">
        <f t="shared" si="17"/>
        <v>108106.33360032002</v>
      </c>
      <c r="P151" s="25" t="s">
        <v>12</v>
      </c>
      <c r="R151" s="26"/>
      <c r="S151" s="26"/>
    </row>
    <row r="152" spans="2:19" s="25" customFormat="1" ht="10.5" outlineLevel="1" x14ac:dyDescent="0.15">
      <c r="B152" s="78"/>
      <c r="C152" s="35" t="s">
        <v>59</v>
      </c>
      <c r="E152" s="25" t="s">
        <v>67</v>
      </c>
      <c r="L152" s="32"/>
      <c r="M152" s="43">
        <v>5229.0227959999993</v>
      </c>
      <c r="N152" s="33">
        <f t="shared" si="16"/>
        <v>5229.0227959999993</v>
      </c>
      <c r="O152" s="32">
        <f t="shared" si="17"/>
        <v>345115.50453599996</v>
      </c>
      <c r="P152" s="25" t="s">
        <v>12</v>
      </c>
      <c r="R152" s="26"/>
      <c r="S152" s="26"/>
    </row>
    <row r="153" spans="2:19" s="25" customFormat="1" ht="10.5" outlineLevel="1" x14ac:dyDescent="0.15">
      <c r="B153" s="78"/>
      <c r="C153" s="35" t="s">
        <v>60</v>
      </c>
      <c r="E153" s="25" t="s">
        <v>67</v>
      </c>
      <c r="L153" s="32"/>
      <c r="M153" s="43">
        <v>825.29288800000006</v>
      </c>
      <c r="N153" s="33">
        <f t="shared" si="16"/>
        <v>825.29288800000006</v>
      </c>
      <c r="O153" s="32">
        <f t="shared" si="17"/>
        <v>54469.330608000004</v>
      </c>
      <c r="P153" s="25" t="s">
        <v>12</v>
      </c>
      <c r="R153" s="26"/>
      <c r="S153" s="26"/>
    </row>
    <row r="154" spans="2:19" s="25" customFormat="1" ht="10.5" outlineLevel="1" x14ac:dyDescent="0.15">
      <c r="B154" s="78"/>
      <c r="C154" s="35" t="s">
        <v>61</v>
      </c>
      <c r="E154" s="25" t="s">
        <v>67</v>
      </c>
      <c r="L154" s="32"/>
      <c r="M154" s="43">
        <v>3662.1772532</v>
      </c>
      <c r="N154" s="33">
        <f t="shared" si="16"/>
        <v>3662.1772532</v>
      </c>
      <c r="O154" s="32">
        <f t="shared" si="17"/>
        <v>241703.69871120001</v>
      </c>
      <c r="P154" s="25" t="s">
        <v>12</v>
      </c>
      <c r="R154" s="26"/>
      <c r="S154" s="26"/>
    </row>
    <row r="155" spans="2:19" s="25" customFormat="1" ht="10.5" outlineLevel="1" x14ac:dyDescent="0.15">
      <c r="B155" s="78"/>
      <c r="C155" s="35" t="s">
        <v>111</v>
      </c>
      <c r="E155" s="25" t="s">
        <v>67</v>
      </c>
      <c r="L155" s="32"/>
      <c r="M155" s="43">
        <v>59.9</v>
      </c>
      <c r="N155" s="33">
        <f t="shared" si="16"/>
        <v>59.9</v>
      </c>
      <c r="O155" s="32">
        <f t="shared" si="17"/>
        <v>3953.4</v>
      </c>
      <c r="P155" s="25" t="s">
        <v>12</v>
      </c>
      <c r="R155" s="26"/>
      <c r="S155" s="26"/>
    </row>
    <row r="156" spans="2:19" s="25" customFormat="1" ht="10.5" outlineLevel="1" x14ac:dyDescent="0.15">
      <c r="B156" s="78"/>
      <c r="C156" s="34" t="s">
        <v>112</v>
      </c>
      <c r="E156" s="25" t="s">
        <v>67</v>
      </c>
      <c r="L156" s="32"/>
      <c r="M156" s="43">
        <v>12.980600000000003</v>
      </c>
      <c r="N156" s="33">
        <f t="shared" si="16"/>
        <v>12.980600000000003</v>
      </c>
      <c r="O156" s="32">
        <f t="shared" si="17"/>
        <v>856.71960000000013</v>
      </c>
      <c r="P156" s="25" t="s">
        <v>12</v>
      </c>
      <c r="R156" s="26"/>
      <c r="S156" s="26"/>
    </row>
    <row r="157" spans="2:19" s="25" customFormat="1" ht="10.5" outlineLevel="1" x14ac:dyDescent="0.15">
      <c r="B157" s="78" t="s">
        <v>62</v>
      </c>
      <c r="C157" s="47" t="s">
        <v>113</v>
      </c>
      <c r="E157" s="25" t="s">
        <v>67</v>
      </c>
      <c r="L157" s="32"/>
      <c r="M157" s="43">
        <v>172.73109600000001</v>
      </c>
      <c r="N157" s="33">
        <f t="shared" si="16"/>
        <v>172.73109600000001</v>
      </c>
      <c r="O157" s="32">
        <f t="shared" si="17"/>
        <v>11400.252336000001</v>
      </c>
      <c r="P157" s="25" t="s">
        <v>12</v>
      </c>
      <c r="R157" s="26"/>
      <c r="S157" s="26"/>
    </row>
    <row r="158" spans="2:19" s="25" customFormat="1" ht="10.5" outlineLevel="1" x14ac:dyDescent="0.15">
      <c r="B158" s="78"/>
      <c r="C158" s="34" t="s">
        <v>114</v>
      </c>
      <c r="E158" s="25" t="s">
        <v>67</v>
      </c>
      <c r="L158" s="32"/>
      <c r="M158" s="43">
        <v>66.453184000000007</v>
      </c>
      <c r="N158" s="33">
        <f t="shared" si="16"/>
        <v>66.453184000000007</v>
      </c>
      <c r="O158" s="32">
        <f t="shared" si="17"/>
        <v>4385.9101440000004</v>
      </c>
      <c r="P158" s="25" t="s">
        <v>12</v>
      </c>
      <c r="R158" s="26"/>
      <c r="S158" s="26"/>
    </row>
    <row r="159" spans="2:19" s="25" customFormat="1" ht="10.5" outlineLevel="1" x14ac:dyDescent="0.15">
      <c r="B159" s="78"/>
      <c r="C159" s="34" t="s">
        <v>115</v>
      </c>
      <c r="E159" s="25" t="s">
        <v>67</v>
      </c>
      <c r="L159" s="32"/>
      <c r="M159" s="43">
        <v>52.080612400000021</v>
      </c>
      <c r="N159" s="33">
        <f t="shared" si="16"/>
        <v>52.080612400000021</v>
      </c>
      <c r="O159" s="32">
        <f t="shared" si="17"/>
        <v>3437.3204184000015</v>
      </c>
      <c r="P159" s="25" t="s">
        <v>12</v>
      </c>
      <c r="R159" s="26"/>
      <c r="S159" s="26"/>
    </row>
    <row r="160" spans="2:19" s="25" customFormat="1" ht="10.5" outlineLevel="1" x14ac:dyDescent="0.15">
      <c r="B160" s="78"/>
      <c r="C160" s="48" t="s">
        <v>68</v>
      </c>
      <c r="E160" s="25" t="s">
        <v>69</v>
      </c>
      <c r="L160" s="32"/>
      <c r="M160" s="43">
        <v>4174.5611315000006</v>
      </c>
      <c r="N160" s="33">
        <f>(L160/$D$37)+M160</f>
        <v>4174.5611315000006</v>
      </c>
      <c r="O160" s="32">
        <f t="shared" si="17"/>
        <v>275521.03467900003</v>
      </c>
      <c r="P160" s="25" t="s">
        <v>12</v>
      </c>
      <c r="R160" s="26"/>
      <c r="S160" s="26"/>
    </row>
    <row r="161" spans="2:19" s="25" customFormat="1" ht="10.5" outlineLevel="1" x14ac:dyDescent="0.15">
      <c r="B161" s="78"/>
      <c r="C161" s="36" t="s">
        <v>146</v>
      </c>
      <c r="E161" s="25" t="s">
        <v>64</v>
      </c>
      <c r="L161" s="32"/>
      <c r="M161" s="43">
        <v>5188.2566357297419</v>
      </c>
      <c r="N161" s="33">
        <f>(L161/$D$37)+M161</f>
        <v>5188.2566357297419</v>
      </c>
      <c r="O161" s="32">
        <f t="shared" ref="O161" si="18">N161*$D$37</f>
        <v>342424.93795816298</v>
      </c>
      <c r="P161" s="25" t="s">
        <v>12</v>
      </c>
      <c r="R161" s="26"/>
      <c r="S161" s="26"/>
    </row>
    <row r="162" spans="2:19" s="25" customFormat="1" ht="10.5" outlineLevel="1" x14ac:dyDescent="0.15">
      <c r="B162" s="78"/>
      <c r="C162" s="48" t="s">
        <v>114</v>
      </c>
      <c r="E162" s="25" t="s">
        <v>69</v>
      </c>
      <c r="L162" s="32"/>
      <c r="M162" s="43">
        <v>13484.472717474804</v>
      </c>
      <c r="N162" s="33">
        <f>(L162/$D$37)+M162</f>
        <v>13484.472717474804</v>
      </c>
      <c r="O162" s="32">
        <f t="shared" si="17"/>
        <v>889975.19935333706</v>
      </c>
      <c r="P162" s="25" t="s">
        <v>12</v>
      </c>
      <c r="R162" s="26"/>
      <c r="S162" s="26"/>
    </row>
    <row r="164" spans="2:19" ht="10.5" x14ac:dyDescent="0.15">
      <c r="C164" s="26" t="s">
        <v>133</v>
      </c>
      <c r="L164" s="55">
        <v>10027350.75</v>
      </c>
      <c r="M164" s="56">
        <v>253799.27814957057</v>
      </c>
      <c r="N164" s="56">
        <f>SUM(N43:N163)</f>
        <v>405728.83496775269</v>
      </c>
      <c r="O164" s="55">
        <f>SUM(O43:O163)</f>
        <v>26778103.107871652</v>
      </c>
    </row>
    <row r="168" spans="2:19" x14ac:dyDescent="0.25">
      <c r="L168" s="55"/>
    </row>
    <row r="169" spans="2:19" x14ac:dyDescent="0.25">
      <c r="L169" s="55"/>
      <c r="M169" s="26"/>
    </row>
    <row r="170" spans="2:19" x14ac:dyDescent="0.25">
      <c r="L170" s="55"/>
    </row>
  </sheetData>
  <mergeCells count="31">
    <mergeCell ref="B107:B109"/>
    <mergeCell ref="B131:B136"/>
    <mergeCell ref="B137:B142"/>
    <mergeCell ref="B143:B148"/>
    <mergeCell ref="B149:B156"/>
    <mergeCell ref="B157:B162"/>
    <mergeCell ref="B110:C110"/>
    <mergeCell ref="B112:B120"/>
    <mergeCell ref="B121:B125"/>
    <mergeCell ref="B126:C126"/>
    <mergeCell ref="B127:B130"/>
    <mergeCell ref="B83:B87"/>
    <mergeCell ref="B90:C90"/>
    <mergeCell ref="B91:B101"/>
    <mergeCell ref="B102:B106"/>
    <mergeCell ref="B56:B60"/>
    <mergeCell ref="B62:C62"/>
    <mergeCell ref="B63:B66"/>
    <mergeCell ref="B74:B82"/>
    <mergeCell ref="B67:B69"/>
    <mergeCell ref="B72:C72"/>
    <mergeCell ref="B88:B89"/>
    <mergeCell ref="B70:B71"/>
    <mergeCell ref="C5:G5"/>
    <mergeCell ref="C12:H12"/>
    <mergeCell ref="C23:H23"/>
    <mergeCell ref="B42:C42"/>
    <mergeCell ref="B54:C54"/>
    <mergeCell ref="B44:B45"/>
    <mergeCell ref="B46:B50"/>
    <mergeCell ref="B51:B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2017-11-20T23:54:26Z</dcterms:created>
  <dcterms:modified xsi:type="dcterms:W3CDTF">2017-11-20T23:54:30Z</dcterms:modified>
</cp:coreProperties>
</file>