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bookViews>
    <workbookView xWindow="0" yWindow="0" windowWidth="9570" windowHeight="6345" tabRatio="603"/>
  </bookViews>
  <sheets>
    <sheet name="Introduction" sheetId="2" r:id="rId1"/>
    <sheet name="Costing Model" sheetId="4"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LLL4">'[1]Costs ratios'!$AD$2:$AD$68</definedName>
    <definedName name="ACCOUNT" localSheetId="1">'[2]Costs ratios'!$AD$2:$AD$68</definedName>
    <definedName name="ACCOUNT">'[3]Costs ratios'!$AD$2:$AD$71</definedName>
    <definedName name="Air_DLT">'[4]Price List'!$D$29</definedName>
    <definedName name="Air_SAE">'[4]Price List'!$D$33</definedName>
    <definedName name="Air_TTS">'[4]Price List'!$D$30</definedName>
    <definedName name="Barazaperzone">[4]Assumptions!$E$22</definedName>
    <definedName name="BoxFile">'[4]Price List'!$D$18</definedName>
    <definedName name="ChartofAccounts">[5]ProjectClasses!$A$38:$A$101</definedName>
    <definedName name="chatofAccountsNew">'[6]ChartofAccounts New'!$G$6:$G$121</definedName>
    <definedName name="d" localSheetId="1">#REF!</definedName>
    <definedName name="d" localSheetId="0">#REF!</definedName>
    <definedName name="d">#REF!</definedName>
    <definedName name="DD_oversight_transp">'[4]Price List'!$D$41</definedName>
    <definedName name="Dist_Vars_byName">'[4]District Level Variables'!$B$1:$BD$97</definedName>
    <definedName name="District_Vars">'[4]District Level Variables'!$A$1:$BD$105</definedName>
    <definedName name="DistrictHall">'[4]Price List'!$D$20</definedName>
    <definedName name="DistrictLT">[4]Assumptions!$E$3</definedName>
    <definedName name="DistTrainDays">[4]Assumptions!$E$8</definedName>
    <definedName name="Div_dist_transport">'[4]Price List'!$D$40</definedName>
    <definedName name="DivisionLT">[4]Assumptions!$E$4</definedName>
    <definedName name="DivTTSTrainers">[4]Assumptions!$E$7</definedName>
    <definedName name="DLMGuide">'[4]Price List'!$D$3</definedName>
    <definedName name="DOL">'[7]YEAR 1 FINANCIAL INPUTS'!$AK$1</definedName>
    <definedName name="DrugDistGuide">'[4]Price List'!$D$6</definedName>
    <definedName name="DSForm">'[4]Price List'!$D$7</definedName>
    <definedName name="e">#REF!</definedName>
    <definedName name="Envel_school">[4]Assumptions!$E$18</definedName>
    <definedName name="Envel_zone">[4]Assumptions!$E$19</definedName>
    <definedName name="EnvelopeA4">'[4]Price List'!$D$17</definedName>
    <definedName name="er">'[8]Project Classes'!$G$1:$G$64</definedName>
    <definedName name="ERProjectClasses">'[9]Project Classes'!$A$2:$A$22</definedName>
    <definedName name="ExchRateGokDollars">'[10]Price List'!$D$62</definedName>
    <definedName name="extrapillshipment">'[4]Price List'!$D$49</definedName>
    <definedName name="fee_coordination">'[4]Price List'!$D$35</definedName>
    <definedName name="fee_DD_oversight">'[4]Price List'!$D$37</definedName>
    <definedName name="fee_secretarial">'[4]Price List'!$D$36</definedName>
    <definedName name="fee_training">'[4]Price List'!$D$34</definedName>
    <definedName name="FlipChart">'[4]Price List'!$D$11</definedName>
    <definedName name="FormAperzone">[4]Assumptions!$E$14</definedName>
    <definedName name="FormDperdist">[4]Assumptions!$E$15</definedName>
    <definedName name="FormDSperdist">[4]Assumptions!$E$17</definedName>
    <definedName name="FormEperschool">[4]Assumptions!$E$11</definedName>
    <definedName name="FormNperschool">[4]Assumptions!$E$12</definedName>
    <definedName name="forms_AEO_DEO">'[4]Price List'!$D$53</definedName>
    <definedName name="forms_sch_AEO">'[4]Price List'!$D$52</definedName>
    <definedName name="FormSperschool">[4]Assumptions!$E$13</definedName>
    <definedName name="FormZperdist">[4]Assumptions!$E$16</definedName>
    <definedName name="g">#REF!</definedName>
    <definedName name="GokPerDiem">'[4]GoK Per Diem'!$B$1:$G$22</definedName>
    <definedName name="GroupLunch">'[4]Price List'!$D$26</definedName>
    <definedName name="INDIA">'[3]Costs ratios'!$W$2:$W$47</definedName>
    <definedName name="inflation">'[11]Budget assumptions'!$D$5</definedName>
    <definedName name="JobGroups">[4]JobGroups!$A$1:$C$10</definedName>
    <definedName name="KKKK">[12]ProjectClasses!$A$2:$A$28</definedName>
    <definedName name="LCDprojector">'[4]Price List'!$D$23</definedName>
    <definedName name="LL">'[13]DATA '!#REF!</definedName>
    <definedName name="lo">[14]ProjectClasses!$A$2:$A$55</definedName>
    <definedName name="LocalHall">'[4]Price List'!$D$21</definedName>
    <definedName name="lok">'[15]Project Classes'!$G$1:$G$64</definedName>
    <definedName name="lokesha" localSheetId="1">'[16]DATA '!$H$3:$H$129</definedName>
    <definedName name="lokesha">'[13]DATA '!$H$3:$H$129</definedName>
    <definedName name="LOKESHKP">'[17]DATA '!$B$3:$B$48</definedName>
    <definedName name="LOKI">[18]DATA!$AK$3:$AK$6</definedName>
    <definedName name="Loudspkr">'[4]Price List'!$D$57</definedName>
    <definedName name="man">[19]ProjectClasses!$A$2:$A$53</definedName>
    <definedName name="MANJU">'[13]DATA '!#REF!</definedName>
    <definedName name="MANU">[20]Sheet1!$A$2:$A$78</definedName>
    <definedName name="Mtperteam">[4]Assumptions!$E$2</definedName>
    <definedName name="Mttrans_in_dist">'[4]Price List'!$D$44</definedName>
    <definedName name="MTtrans_nbo_dist">'[4]Price List'!$D$43</definedName>
    <definedName name="MTTravelDays">[4]Assumptions!$E$9</definedName>
    <definedName name="NANANINA">'[21]Costs ratios'!$IL$15:$IL$114</definedName>
    <definedName name="PAPU">'[13]DATA '!$B$3:$B$64</definedName>
    <definedName name="PensPaperSet">'[4]Price List'!$D$9</definedName>
    <definedName name="PRBanner">'[4]Price List'!$D$14</definedName>
    <definedName name="PRBaraza">'[4]Price List'!$D$58</definedName>
    <definedName name="Prof1_4" localSheetId="1">#REF!</definedName>
    <definedName name="Prof1_4" localSheetId="0">#REF!</definedName>
    <definedName name="Prof1_4">#REF!</definedName>
    <definedName name="Prof5_14" localSheetId="1">#REF!</definedName>
    <definedName name="Prof5_14" localSheetId="0">#REF!</definedName>
    <definedName name="Prof5_14">#REF!</definedName>
    <definedName name="ProfCovRate">'[4]Price List'!$D$64</definedName>
    <definedName name="ProfDeWorm" localSheetId="1">#REF!</definedName>
    <definedName name="ProfDeWorm" localSheetId="0">#REF!</definedName>
    <definedName name="ProfDeWorm">#REF!</definedName>
    <definedName name="ProfDistrict" localSheetId="1">#REF!</definedName>
    <definedName name="ProfDistrict" localSheetId="0">#REF!</definedName>
    <definedName name="ProfDistrict">#REF!</definedName>
    <definedName name="ProfDiv" localSheetId="1">#REF!</definedName>
    <definedName name="ProfDiv" localSheetId="0">#REF!</definedName>
    <definedName name="ProfDiv">#REF!</definedName>
    <definedName name="ProfEMIS" localSheetId="1">#REF!</definedName>
    <definedName name="ProfEMIS" localSheetId="0">#REF!</definedName>
    <definedName name="ProfEMIS">#REF!</definedName>
    <definedName name="ProfTTSessions" localSheetId="1">#REF!</definedName>
    <definedName name="ProfTTSessions" localSheetId="0">#REF!</definedName>
    <definedName name="ProfTTSessions">#REF!</definedName>
    <definedName name="ProfZones" localSheetId="1">#REF!</definedName>
    <definedName name="ProfZones" localSheetId="0">#REF!</definedName>
    <definedName name="ProfZones">#REF!</definedName>
    <definedName name="Projectclass">[6]ProjectClasses!$A$2:$A$53</definedName>
    <definedName name="ProjectClasses">[5]ProjectClasses!$A$2:$A$28</definedName>
    <definedName name="PRPoster">'[4]Price List'!$D$13</definedName>
    <definedName name="RAJ">[22]ProjectClasses!$A$38:$A$101</definedName>
    <definedName name="raje">[23]ProjectClasses!$A$2:$A$55</definedName>
    <definedName name="RAJESH">'[21]Costs ratios'!$IL$15:$IL$91</definedName>
    <definedName name="RAMESH">'[24]Project Classes'!$G$1:$G$64</definedName>
    <definedName name="Receipts">'[9]Project Classes'!$C$2:$C$3</definedName>
    <definedName name="Schoolgrowthrate">[4]Assumptions!$E$27</definedName>
    <definedName name="sks">'[25]Project Classes'!$G$1:$G$64</definedName>
    <definedName name="Snack">'[4]Price List'!$D$24</definedName>
    <definedName name="SSForm">'[4]Price List'!$D$8</definedName>
    <definedName name="Tea">'[4]Price List'!$D$25</definedName>
    <definedName name="TeacherHandout">'[4]Price List'!$D$5</definedName>
    <definedName name="Teacherlunchtransp">'[4]Price List'!$D$42</definedName>
    <definedName name="Teacherperschool">[4]Assumptions!$E$5</definedName>
    <definedName name="TimeAllocation">'[9]Project Classes'!$E$2:$E$4</definedName>
    <definedName name="ToT_Ayan_income" localSheetId="1">#REF!</definedName>
    <definedName name="ToT_Ayan_income" localSheetId="0">#REF!</definedName>
    <definedName name="ToT_Ayan_income">#REF!</definedName>
    <definedName name="ToT_Deepak_income" localSheetId="1">#REF!</definedName>
    <definedName name="ToT_Deepak_income" localSheetId="0">#REF!</definedName>
    <definedName name="ToT_Deepak_income">#REF!</definedName>
    <definedName name="TrainingForms">[4]Assumptions!$E$21</definedName>
    <definedName name="TrainingPoster">'[4]Price List'!$D$10</definedName>
    <definedName name="TTKit">'[4]Price List'!$D$4</definedName>
    <definedName name="v2DelhiY2" localSheetId="1">#REF!</definedName>
    <definedName name="v2DelhiY2" localSheetId="0">#REF!</definedName>
    <definedName name="v2DelhiY2">#REF!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4" l="1"/>
  <c r="D32" i="4"/>
  <c r="E31" i="4"/>
  <c r="E30" i="4"/>
  <c r="E29" i="4"/>
  <c r="E27" i="4"/>
  <c r="D27" i="4"/>
  <c r="E26" i="4"/>
  <c r="E21" i="4"/>
  <c r="D21" i="4"/>
  <c r="E20" i="4"/>
  <c r="E19" i="4"/>
  <c r="E18" i="4"/>
  <c r="E16" i="4"/>
  <c r="D16" i="4"/>
  <c r="E15" i="4"/>
  <c r="K193" i="4"/>
  <c r="L193" i="4" s="1"/>
  <c r="K154" i="4"/>
  <c r="L154" i="4" s="1"/>
  <c r="K131" i="4"/>
  <c r="L131" i="4" s="1"/>
  <c r="K105" i="4"/>
  <c r="L105" i="4" s="1"/>
  <c r="K77" i="4"/>
  <c r="L77" i="4" s="1"/>
  <c r="K67" i="4"/>
  <c r="L67" i="4" s="1"/>
  <c r="K57" i="4"/>
  <c r="L57" i="4" s="1"/>
  <c r="K192" i="4" l="1"/>
  <c r="L192" i="4" s="1"/>
  <c r="K104" i="4"/>
  <c r="L104" i="4" s="1"/>
  <c r="K76" i="4"/>
  <c r="L76" i="4" s="1"/>
  <c r="K66" i="4"/>
  <c r="L66" i="4" s="1"/>
  <c r="K130" i="4"/>
  <c r="L130" i="4" s="1"/>
  <c r="K153" i="4"/>
  <c r="L153" i="4" s="1"/>
  <c r="K56" i="4"/>
  <c r="L56" i="4" s="1"/>
  <c r="K126" i="4" l="1"/>
  <c r="L126" i="4" s="1"/>
  <c r="K55" i="4"/>
  <c r="L55" i="4" s="1"/>
  <c r="K69" i="4"/>
  <c r="K70" i="4"/>
  <c r="L70" i="4" s="1"/>
  <c r="K73" i="4"/>
  <c r="L73" i="4" s="1"/>
  <c r="K74" i="4"/>
  <c r="L74" i="4" s="1"/>
  <c r="K75" i="4"/>
  <c r="L75" i="4" s="1"/>
  <c r="K79" i="4"/>
  <c r="K80" i="4"/>
  <c r="L80" i="4" s="1"/>
  <c r="K81" i="4"/>
  <c r="L81" i="4" s="1"/>
  <c r="K82" i="4"/>
  <c r="L82" i="4" s="1"/>
  <c r="K83" i="4"/>
  <c r="L83" i="4" s="1"/>
  <c r="K84" i="4"/>
  <c r="L84" i="4" s="1"/>
  <c r="K85" i="4"/>
  <c r="L85" i="4" s="1"/>
  <c r="K87" i="4"/>
  <c r="L87" i="4" s="1"/>
  <c r="K88" i="4"/>
  <c r="L88" i="4" s="1"/>
  <c r="K89" i="4"/>
  <c r="L89" i="4" s="1"/>
  <c r="K90" i="4"/>
  <c r="L90" i="4" s="1"/>
  <c r="K91" i="4"/>
  <c r="L91" i="4" s="1"/>
  <c r="K92" i="4"/>
  <c r="L92" i="4" s="1"/>
  <c r="K93" i="4"/>
  <c r="L93" i="4" s="1"/>
  <c r="K94" i="4"/>
  <c r="L94" i="4" s="1"/>
  <c r="K95" i="4"/>
  <c r="L95" i="4" s="1"/>
  <c r="K97" i="4"/>
  <c r="L97" i="4" s="1"/>
  <c r="K98" i="4"/>
  <c r="L98" i="4" s="1"/>
  <c r="K99" i="4"/>
  <c r="L99" i="4" s="1"/>
  <c r="K100" i="4"/>
  <c r="L100" i="4" s="1"/>
  <c r="K101" i="4"/>
  <c r="L101" i="4" s="1"/>
  <c r="K102" i="4"/>
  <c r="L102" i="4" s="1"/>
  <c r="K103" i="4"/>
  <c r="K107" i="4"/>
  <c r="K108" i="4"/>
  <c r="L108" i="4" s="1"/>
  <c r="K109" i="4"/>
  <c r="L109" i="4" s="1"/>
  <c r="K110" i="4"/>
  <c r="L110" i="4" s="1"/>
  <c r="K111" i="4"/>
  <c r="L111" i="4" s="1"/>
  <c r="K112" i="4"/>
  <c r="L112" i="4" s="1"/>
  <c r="K113" i="4"/>
  <c r="L113" i="4" s="1"/>
  <c r="K114" i="4"/>
  <c r="L114" i="4" s="1"/>
  <c r="K115" i="4"/>
  <c r="L115" i="4" s="1"/>
  <c r="K119" i="4"/>
  <c r="L119" i="4" s="1"/>
  <c r="K121" i="4"/>
  <c r="L121" i="4" s="1"/>
  <c r="K122" i="4"/>
  <c r="L122" i="4" s="1"/>
  <c r="K123" i="4"/>
  <c r="L123" i="4" s="1"/>
  <c r="K124" i="4"/>
  <c r="L124" i="4" s="1"/>
  <c r="K125" i="4"/>
  <c r="L125" i="4" s="1"/>
  <c r="K127" i="4"/>
  <c r="L127" i="4" s="1"/>
  <c r="K128" i="4"/>
  <c r="L128" i="4" s="1"/>
  <c r="K129" i="4"/>
  <c r="K133" i="4"/>
  <c r="K134" i="4"/>
  <c r="L134" i="4" s="1"/>
  <c r="K135" i="4"/>
  <c r="L135" i="4" s="1"/>
  <c r="K136" i="4"/>
  <c r="L136" i="4" s="1"/>
  <c r="K137" i="4"/>
  <c r="L137" i="4" s="1"/>
  <c r="K138" i="4"/>
  <c r="L138" i="4" s="1"/>
  <c r="K139" i="4"/>
  <c r="L139" i="4" s="1"/>
  <c r="K140" i="4"/>
  <c r="L140" i="4" s="1"/>
  <c r="K141" i="4"/>
  <c r="L141" i="4" s="1"/>
  <c r="K144" i="4"/>
  <c r="L144" i="4" s="1"/>
  <c r="K145" i="4"/>
  <c r="L145" i="4" s="1"/>
  <c r="K146" i="4"/>
  <c r="L146" i="4" s="1"/>
  <c r="K147" i="4"/>
  <c r="L147" i="4" s="1"/>
  <c r="K148" i="4"/>
  <c r="L148" i="4" s="1"/>
  <c r="K149" i="4"/>
  <c r="L149" i="4" s="1"/>
  <c r="K150" i="4"/>
  <c r="L150" i="4" s="1"/>
  <c r="K151" i="4"/>
  <c r="L151" i="4" s="1"/>
  <c r="K152" i="4"/>
  <c r="L152" i="4" s="1"/>
  <c r="K156" i="4"/>
  <c r="K157" i="4"/>
  <c r="L157" i="4" s="1"/>
  <c r="K158" i="4"/>
  <c r="L158" i="4" s="1"/>
  <c r="K159" i="4"/>
  <c r="L159" i="4" s="1"/>
  <c r="K160" i="4"/>
  <c r="L160" i="4" s="1"/>
  <c r="K161" i="4"/>
  <c r="L161" i="4" s="1"/>
  <c r="K162" i="4"/>
  <c r="L162" i="4" s="1"/>
  <c r="K163" i="4"/>
  <c r="L163" i="4" s="1"/>
  <c r="K164" i="4"/>
  <c r="L164" i="4" s="1"/>
  <c r="K165" i="4"/>
  <c r="L165" i="4" s="1"/>
  <c r="K166" i="4"/>
  <c r="L166" i="4" s="1"/>
  <c r="K167" i="4"/>
  <c r="L167" i="4" s="1"/>
  <c r="K168" i="4"/>
  <c r="L168" i="4" s="1"/>
  <c r="K169" i="4"/>
  <c r="L169" i="4" s="1"/>
  <c r="K170" i="4"/>
  <c r="L170" i="4" s="1"/>
  <c r="K171" i="4"/>
  <c r="L171" i="4" s="1"/>
  <c r="K172" i="4"/>
  <c r="L172" i="4" s="1"/>
  <c r="K173" i="4"/>
  <c r="L173" i="4" s="1"/>
  <c r="K174" i="4"/>
  <c r="L174" i="4" s="1"/>
  <c r="K175" i="4"/>
  <c r="L175" i="4" s="1"/>
  <c r="K176" i="4"/>
  <c r="L176" i="4" s="1"/>
  <c r="K177" i="4"/>
  <c r="L177" i="4" s="1"/>
  <c r="K178" i="4"/>
  <c r="L178" i="4" s="1"/>
  <c r="K179" i="4"/>
  <c r="L179" i="4" s="1"/>
  <c r="K180" i="4"/>
  <c r="L180" i="4" s="1"/>
  <c r="K181" i="4"/>
  <c r="L181" i="4" s="1"/>
  <c r="K182" i="4"/>
  <c r="L182" i="4" s="1"/>
  <c r="K183" i="4"/>
  <c r="L183" i="4" s="1"/>
  <c r="K184" i="4"/>
  <c r="L184" i="4" s="1"/>
  <c r="K185" i="4"/>
  <c r="L185" i="4" s="1"/>
  <c r="K186" i="4"/>
  <c r="L186" i="4" s="1"/>
  <c r="K187" i="4"/>
  <c r="L187" i="4" s="1"/>
  <c r="K188" i="4"/>
  <c r="L188" i="4" s="1"/>
  <c r="K189" i="4"/>
  <c r="L189" i="4" s="1"/>
  <c r="K190" i="4"/>
  <c r="L190" i="4" s="1"/>
  <c r="K191" i="4"/>
  <c r="F21" i="4" l="1"/>
  <c r="F17" i="4"/>
  <c r="F19" i="4"/>
  <c r="L133" i="4"/>
  <c r="F31" i="4" s="1"/>
  <c r="F20" i="4"/>
  <c r="F18" i="4"/>
  <c r="L107" i="4"/>
  <c r="L79" i="4"/>
  <c r="L69" i="4"/>
  <c r="F28" i="4" s="1"/>
  <c r="L156" i="4"/>
  <c r="L191" i="4"/>
  <c r="L129" i="4"/>
  <c r="L103" i="4"/>
  <c r="K65" i="4"/>
  <c r="L65" i="4" s="1"/>
  <c r="K64" i="4"/>
  <c r="L64" i="4" s="1"/>
  <c r="K63" i="4"/>
  <c r="L63" i="4" s="1"/>
  <c r="K62" i="4"/>
  <c r="L62" i="4" s="1"/>
  <c r="K61" i="4"/>
  <c r="L61" i="4" s="1"/>
  <c r="K60" i="4"/>
  <c r="K48" i="4"/>
  <c r="L48" i="4" s="1"/>
  <c r="K51" i="4"/>
  <c r="L51" i="4" s="1"/>
  <c r="K47" i="4"/>
  <c r="L47" i="4" s="1"/>
  <c r="K54" i="4"/>
  <c r="L54" i="4" s="1"/>
  <c r="K50" i="4"/>
  <c r="L50" i="4" s="1"/>
  <c r="K52" i="4"/>
  <c r="L52" i="4" s="1"/>
  <c r="K53" i="4"/>
  <c r="L53" i="4" s="1"/>
  <c r="K49" i="4"/>
  <c r="L49" i="4" s="1"/>
  <c r="K45" i="4"/>
  <c r="L45" i="4" s="1"/>
  <c r="K44" i="4"/>
  <c r="F30" i="4" l="1"/>
  <c r="F32" i="4"/>
  <c r="F15" i="4"/>
  <c r="F29" i="4"/>
  <c r="L60" i="4"/>
  <c r="L44" i="4"/>
  <c r="F26" i="4" l="1"/>
  <c r="K72" i="4" l="1"/>
  <c r="E17" i="4" s="1"/>
  <c r="L72" i="4" l="1"/>
  <c r="E28" i="4" s="1"/>
  <c r="K143" i="4"/>
  <c r="L143" i="4" s="1"/>
  <c r="K142" i="4"/>
  <c r="D20" i="4" s="1"/>
  <c r="K118" i="4"/>
  <c r="L118" i="4" s="1"/>
  <c r="K120" i="4"/>
  <c r="L120" i="4" s="1"/>
  <c r="K117" i="4"/>
  <c r="L117" i="4" s="1"/>
  <c r="K116" i="4"/>
  <c r="K96" i="4"/>
  <c r="L96" i="4" s="1"/>
  <c r="K86" i="4"/>
  <c r="K71" i="4"/>
  <c r="D17" i="4" s="1"/>
  <c r="D19" i="4" l="1"/>
  <c r="D18" i="4"/>
  <c r="L71" i="4"/>
  <c r="D28" i="4" s="1"/>
  <c r="L86" i="4"/>
  <c r="D29" i="4" s="1"/>
  <c r="K46" i="4"/>
  <c r="L116" i="4"/>
  <c r="D30" i="4" s="1"/>
  <c r="L142" i="4"/>
  <c r="D31" i="4" s="1"/>
  <c r="D15" i="4" l="1"/>
  <c r="L46" i="4"/>
  <c r="D26" i="4" l="1"/>
  <c r="E33" i="4" l="1"/>
  <c r="F9" i="4" s="1"/>
  <c r="G9" i="4" s="1"/>
  <c r="D22" i="4"/>
  <c r="D8" i="4" s="1"/>
  <c r="E8" i="4" s="1"/>
  <c r="D33" i="4"/>
  <c r="F8" i="4" s="1"/>
  <c r="G8" i="4" s="1"/>
  <c r="K59" i="4" l="1"/>
  <c r="E22" i="4"/>
  <c r="D9" i="4" s="1"/>
  <c r="E9" i="4" s="1"/>
  <c r="G31" i="4"/>
  <c r="G20" i="4"/>
  <c r="G32" i="4"/>
  <c r="G21" i="4"/>
  <c r="G30" i="4"/>
  <c r="G19" i="4"/>
  <c r="G18" i="4"/>
  <c r="G29" i="4"/>
  <c r="G28" i="4"/>
  <c r="G17" i="4"/>
  <c r="F16" i="4" l="1"/>
  <c r="G16" i="4" s="1"/>
  <c r="K195" i="4"/>
  <c r="L59" i="4"/>
  <c r="G15" i="4"/>
  <c r="F27" i="4" l="1"/>
  <c r="G27" i="4" s="1"/>
  <c r="L195" i="4"/>
  <c r="F22" i="4"/>
  <c r="D7" i="4" s="1"/>
  <c r="E7" i="4" s="1"/>
  <c r="E10" i="4" s="1"/>
  <c r="G22" i="4"/>
  <c r="H15" i="4" s="1"/>
  <c r="G26" i="4"/>
  <c r="D10" i="4" l="1"/>
  <c r="F33" i="4"/>
  <c r="F7" i="4" s="1"/>
  <c r="F10" i="4" s="1"/>
  <c r="G33" i="4"/>
  <c r="H26" i="4" s="1"/>
  <c r="H22" i="4"/>
  <c r="H16" i="4"/>
  <c r="H17" i="4"/>
  <c r="H18" i="4"/>
  <c r="H20" i="4"/>
  <c r="H19" i="4"/>
  <c r="H21" i="4"/>
  <c r="G7" i="4" l="1"/>
  <c r="G10" i="4" s="1"/>
  <c r="H33" i="4"/>
  <c r="H27" i="4"/>
  <c r="H29" i="4"/>
  <c r="H31" i="4"/>
  <c r="H28" i="4"/>
  <c r="H30" i="4"/>
  <c r="H32" i="4"/>
</calcChain>
</file>

<file path=xl/sharedStrings.xml><?xml version="1.0" encoding="utf-8"?>
<sst xmlns="http://schemas.openxmlformats.org/spreadsheetml/2006/main" count="548" uniqueCount="153">
  <si>
    <t>I. Costing model assumptions and data sources</t>
  </si>
  <si>
    <t>a. Which costs are reported in this model</t>
  </si>
  <si>
    <t>2. These expenditures include costs to Evidence Action (including all donor contributions); partners such as the World Health Organization (WHO); and the Government of Bihar and its affiliates.</t>
  </si>
  <si>
    <t xml:space="preserve">b. Sources of this model's data  </t>
  </si>
  <si>
    <t xml:space="preserve">c. Costs associated with prevalence surveys  </t>
  </si>
  <si>
    <t xml:space="preserve">d. Costs associated with drugs </t>
  </si>
  <si>
    <t>Total</t>
  </si>
  <si>
    <t xml:space="preserve">I. Results </t>
  </si>
  <si>
    <t xml:space="preserve">Cost per Child </t>
  </si>
  <si>
    <t>Expensing Party</t>
  </si>
  <si>
    <t>Sum Total</t>
  </si>
  <si>
    <t>Cost per Child, USD</t>
  </si>
  <si>
    <t>Sum Total, local currency</t>
  </si>
  <si>
    <t xml:space="preserve">Cost per child, local currency </t>
  </si>
  <si>
    <t>DtWI</t>
  </si>
  <si>
    <t>Government</t>
  </si>
  <si>
    <t>Partners</t>
  </si>
  <si>
    <t xml:space="preserve">Total </t>
  </si>
  <si>
    <t xml:space="preserve">Cost by Program Area (USD) </t>
  </si>
  <si>
    <t xml:space="preserve">Cost Category </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</si>
  <si>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</si>
  <si>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</si>
  <si>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</si>
  <si>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</si>
  <si>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</si>
  <si>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</si>
  <si>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</si>
  <si>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</si>
  <si>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</si>
  <si>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</si>
  <si>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</si>
  <si>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</si>
  <si>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III. Calculations</t>
  </si>
  <si>
    <t>Cost Type</t>
  </si>
  <si>
    <t>Cost Category</t>
  </si>
  <si>
    <t>Detail</t>
  </si>
  <si>
    <t>Direct/Imputed</t>
  </si>
  <si>
    <t># Units</t>
  </si>
  <si>
    <t>Unit type</t>
  </si>
  <si>
    <t xml:space="preserve">Unit cost, local currency </t>
  </si>
  <si>
    <t>Evidence Action Spending, USD</t>
  </si>
  <si>
    <t>Total cost, USD</t>
  </si>
  <si>
    <t xml:space="preserve">Total cost, local currency </t>
  </si>
  <si>
    <t xml:space="preserve">Expensing Party </t>
  </si>
  <si>
    <t>Office Expenses</t>
  </si>
  <si>
    <t>Telephone</t>
  </si>
  <si>
    <t xml:space="preserve">Direct </t>
  </si>
  <si>
    <t>Implementation</t>
  </si>
  <si>
    <t>Travel</t>
  </si>
  <si>
    <t>Domestic Flights</t>
  </si>
  <si>
    <t xml:space="preserve">Ground Transportation </t>
  </si>
  <si>
    <t>Lodging</t>
  </si>
  <si>
    <t>Meals</t>
  </si>
  <si>
    <t>Per Diem</t>
  </si>
  <si>
    <t xml:space="preserve">Other </t>
  </si>
  <si>
    <t>Overhead</t>
  </si>
  <si>
    <t>Imputed</t>
  </si>
  <si>
    <t>Direct</t>
  </si>
  <si>
    <t>WHO</t>
  </si>
  <si>
    <t>Casual Labor</t>
  </si>
  <si>
    <t xml:space="preserve">Overhead </t>
  </si>
  <si>
    <t>Office Consumables (stationery, ink, water, etc)</t>
  </si>
  <si>
    <t>Network/Internet</t>
  </si>
  <si>
    <t>Computer Purchase and Maintenance</t>
  </si>
  <si>
    <t>Data Entry</t>
  </si>
  <si>
    <t>Office Rent</t>
  </si>
  <si>
    <t>Office Maintenance, Cleaning and Repairs</t>
  </si>
  <si>
    <t>Utilities: water and electricity</t>
  </si>
  <si>
    <t xml:space="preserve">Personnel </t>
  </si>
  <si>
    <t xml:space="preserve">Imputed </t>
  </si>
  <si>
    <t>District Coordinators: venue and refreshment costs</t>
  </si>
  <si>
    <t>District Coordinators: training cascade support</t>
  </si>
  <si>
    <t>Data Quality Assurance</t>
  </si>
  <si>
    <t>Promotional Items</t>
  </si>
  <si>
    <t xml:space="preserve">Printing and Reproduction </t>
  </si>
  <si>
    <t>Telecallers: computer and phone costs</t>
  </si>
  <si>
    <t>Telecaller Fees</t>
  </si>
  <si>
    <t>Independent Monitoring Agency</t>
  </si>
  <si>
    <t>Material Design</t>
  </si>
  <si>
    <t xml:space="preserve">Master Training: ground transportation </t>
  </si>
  <si>
    <t>Master Training: meals</t>
  </si>
  <si>
    <t xml:space="preserve">Telecallers: salaries </t>
  </si>
  <si>
    <t>Compensation - Non US</t>
  </si>
  <si>
    <t>M&amp;E Consultant Fees</t>
  </si>
  <si>
    <t>Consultant Fees</t>
  </si>
  <si>
    <t>Courier Costs</t>
  </si>
  <si>
    <t>SMS Costs</t>
  </si>
  <si>
    <t>Launch Events: venue, sound systems, refreshments</t>
  </si>
  <si>
    <t>Master Training: venue and refreshment costs</t>
  </si>
  <si>
    <t>Master Training: fee for facilitator/trainer</t>
  </si>
  <si>
    <t>Materials: training supplies</t>
  </si>
  <si>
    <t>NDD Inauguration Event- venue, refreshment, promotion</t>
  </si>
  <si>
    <t>District Coordinators: monitoring support</t>
  </si>
  <si>
    <t>SB Tax</t>
  </si>
  <si>
    <t>Meeting Venue &amp; Refreshment</t>
  </si>
  <si>
    <t>Implementation Costs (Amortized)</t>
  </si>
  <si>
    <t xml:space="preserve">Prevalence and intensity surveys for STH (estimate) </t>
  </si>
  <si>
    <t xml:space="preserve">Office Expenses </t>
  </si>
  <si>
    <t xml:space="preserve">Travel </t>
  </si>
  <si>
    <t xml:space="preserve">Occupancy </t>
  </si>
  <si>
    <t>Gov</t>
  </si>
  <si>
    <t xml:space="preserve">District Coordination Committee Meetings (GoI) </t>
  </si>
  <si>
    <t>Drug Transportation (GoI)</t>
  </si>
  <si>
    <t>District Level Training (GoI)</t>
  </si>
  <si>
    <t>Printing: Training Materials (GoI)</t>
  </si>
  <si>
    <t>District Level Launch Activities (GoI)</t>
  </si>
  <si>
    <t>Media awareness (GoI)</t>
  </si>
  <si>
    <t>Printing: IEC Materials (GoI)</t>
  </si>
  <si>
    <t>ASHA (Accredited Social Health Activist) Incentives (GoI)</t>
  </si>
  <si>
    <t>Field Monitoring of NDD (GoI)</t>
  </si>
  <si>
    <t>Printing: Monitoring Forms (GoI)</t>
  </si>
  <si>
    <t xml:space="preserve">Audit Fees </t>
  </si>
  <si>
    <t>Bank Charges</t>
  </si>
  <si>
    <t xml:space="preserve">Casual Labor </t>
  </si>
  <si>
    <t>Market Research - communication material design</t>
  </si>
  <si>
    <t>NDD APP Development</t>
  </si>
  <si>
    <t xml:space="preserve">Professional Development </t>
  </si>
  <si>
    <t>Promotional Costs: Video and Photographs of Deworming Day</t>
  </si>
  <si>
    <t xml:space="preserve">Public Relations </t>
  </si>
  <si>
    <t>Recruiting expenses</t>
  </si>
  <si>
    <t>Software Licenses and Fees</t>
  </si>
  <si>
    <t>Service Tax</t>
  </si>
  <si>
    <t>Travel Insurance</t>
  </si>
  <si>
    <t>Compensation - US</t>
  </si>
  <si>
    <t>Visas</t>
  </si>
  <si>
    <t>Employee Insurance</t>
  </si>
  <si>
    <t xml:space="preserve">Employee Benefits </t>
  </si>
  <si>
    <t>International Flights</t>
  </si>
  <si>
    <t>Office Equipment Purchase &amp; Rental</t>
  </si>
  <si>
    <t>Payroll Tax US</t>
  </si>
  <si>
    <t>Professional Fees</t>
  </si>
  <si>
    <t xml:space="preserve">Promotion &amp; PR </t>
  </si>
  <si>
    <t>Partner Spending, INR</t>
  </si>
  <si>
    <t>Albendazole</t>
  </si>
  <si>
    <t>tablets diseminated</t>
  </si>
  <si>
    <t>Totals</t>
  </si>
  <si>
    <t>2. Government and partner expenditures were aggregated by program area within a separate data sheet, and fed into the model.</t>
  </si>
  <si>
    <r>
      <t xml:space="preserve">3. Round 5 of the program took place between </t>
    </r>
    <r>
      <rPr>
        <b/>
        <sz val="11"/>
        <color theme="1"/>
        <rFont val="Calibri"/>
        <family val="2"/>
        <scheme val="minor"/>
      </rPr>
      <t>August 2015 - October 2016</t>
    </r>
    <r>
      <rPr>
        <sz val="11"/>
        <color theme="1"/>
        <rFont val="Calibri"/>
        <family val="2"/>
        <scheme val="minor"/>
      </rPr>
      <t xml:space="preserve">, so all costs included in the model fall within this range. This period is greater than 12 months because we are standardizing all Evidence Action-supported states in India to have better model alignment. Because a greater time period of costs are included in this year's model as compared to last year, the cost per child is most likely a slight overestimate of the true cost. </t>
    </r>
  </si>
  <si>
    <t>5. Service tax was calculated on all costs incurred by Evidence Action within India. A rate of 14% was applied to all costs incurred between August 2015-November 15th, 2015, a rate of 14.5% was applied to all costs incurred between November 15th 2015-May 30th, 2016, and a rate of 15% was applied to all costs incurred between June 2016-October 2016 .The rate has increased per government of India mandate.</t>
  </si>
  <si>
    <t>1. Round 5 expenditures from Evidence Action's financial statements were categorized by program area and aggregated by cost category (seen in columns B and C of the model) to feed into the costing model.</t>
  </si>
  <si>
    <r>
      <t>3. The "</t>
    </r>
    <r>
      <rPr>
        <b/>
        <sz val="11"/>
        <color theme="1"/>
        <rFont val="Calibri"/>
        <family val="2"/>
        <scheme val="minor"/>
      </rPr>
      <t>Approximate # children treated</t>
    </r>
    <r>
      <rPr>
        <sz val="11"/>
        <color theme="1"/>
        <rFont val="Calibri"/>
        <family val="2"/>
        <scheme val="minor"/>
      </rPr>
      <t xml:space="preserve">" (cell D38 in the model) is consistent with the Bihar government's reported treatment numbers for the 2016 year. </t>
    </r>
  </si>
  <si>
    <t xml:space="preserve">District Coordinator Consultant Fees </t>
  </si>
  <si>
    <t>Purchase/Donation of Tablets</t>
  </si>
  <si>
    <t xml:space="preserve">Bihar 2016 Cost per Child Analysis </t>
  </si>
  <si>
    <r>
      <t xml:space="preserve">Prevalence surveys are essential to informing treatment strategy, frequency, and the measurement of impact. For the Bihar program, a total of three prevalence surveys for STH are expected, across an expected eight rounds of treatment. The total costs of implementing these surveys, including Evidence Action's costs and all technical partner costs, are amortized across the eight year duration, as shown in the "AmortizingPrevsur" tab. Therefore, </t>
    </r>
    <r>
      <rPr>
        <b/>
        <sz val="11"/>
        <color theme="1"/>
        <rFont val="Calibri"/>
        <family val="2"/>
        <scheme val="minor"/>
      </rPr>
      <t>this model includes 1/8 of the total implementation-associated costs of the three surveys</t>
    </r>
    <r>
      <rPr>
        <sz val="11"/>
        <color theme="1"/>
        <rFont val="Calibri"/>
        <family val="2"/>
        <scheme val="minor"/>
      </rPr>
      <t xml:space="preserve">. *Note: the assumed number of treatment rounds (8) across which the prevalence survey costs are spread changed from the assumption used in the previous Round 4 costing model, as we have refined our knowledge around this input. In Round 4, prevalence survey costs were assumed to be spread across 7 treatment rounds, which resulted in an overestimate of amortization. </t>
    </r>
  </si>
  <si>
    <t>Drug costs are included in this model as an imputed cost. As deworming tablets were procured through the WHO donation program, they did not pose a direct cost to Evidence Action or the government. So, their imputed value is included in the model as an important incremental cost to running the program. The value of drugs in the model is calculated  based on the number of drugs distributed and the local market value of Albendazole. Given that no statewide policy is in place on the treatment of unused drugs, and there is no way to accurately capture how unused drugs are handled, this model assumes that the value of unused drugs remains a cost to the program.  Drug transportation to administration sites was handled by the Health Department, and associated expenditures are included as direct costs.</t>
  </si>
  <si>
    <t>Subcontract Fee</t>
  </si>
  <si>
    <t xml:space="preserve">4. A 12% and a 17% indirect cost rate was applied to all of Evidence Action's global costs for 2015 and 2016, respectively. </t>
  </si>
  <si>
    <r>
      <t xml:space="preserve">4. The </t>
    </r>
    <r>
      <rPr>
        <b/>
        <sz val="11"/>
        <color theme="1"/>
        <rFont val="Calibri"/>
        <family val="2"/>
        <scheme val="minor"/>
      </rPr>
      <t>exchange rate</t>
    </r>
    <r>
      <rPr>
        <sz val="11"/>
        <color theme="1"/>
        <rFont val="Calibri"/>
        <family val="2"/>
        <scheme val="minor"/>
      </rPr>
      <t xml:space="preserve"> for cost conversions (66 rupees; cell D39 in the model) is the average exchange rate over the time period of costs included in the model.</t>
    </r>
  </si>
  <si>
    <t xml:space="preserve">Bihar 2016 Cost per Child  </t>
  </si>
  <si>
    <t xml:space="preserve">Round 5: August 2015- October 2016 </t>
  </si>
  <si>
    <t>6. Evidence Action's personnel costs are accounted for under the Program Management activity even though they are applicable across program areas. This is due to the way these costs are captured by Evidence Action's accounting system.</t>
  </si>
  <si>
    <r>
      <t xml:space="preserve">1.This model includes </t>
    </r>
    <r>
      <rPr>
        <b/>
        <sz val="11"/>
        <color theme="1"/>
        <rFont val="Calibri"/>
        <family val="2"/>
        <scheme val="minor"/>
      </rPr>
      <t>all contributing expenditures</t>
    </r>
    <r>
      <rPr>
        <sz val="11"/>
        <color theme="1"/>
        <rFont val="Calibri"/>
        <family val="2"/>
        <scheme val="minor"/>
      </rPr>
      <t xml:space="preserve"> to Round 5 of Bihar's state school-based deworming program; treatment took place in February 2016. Although Bihar had planned to undertake biannual treatment beginning in 2016, an inability to procure drugs for the August round caused this round to be skipped.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</si>
</sst>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_(* #,##0_);_(* \(#,##0\);_(* &quot;-&quot;??_);_(@_)"/>
    <numFmt numFmtId="167" formatCode="[$INR]\ #,##0.00"/>
    <numFmt numFmtId="168" formatCode="[$INR]\ #,##0"/>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8"/>
      <name val="Tahoma"/>
      <family val="2"/>
    </font>
    <font>
      <sz val="10"/>
      <color rgb="FF000000"/>
      <name val="Arial"/>
      <family val="2"/>
    </font>
    <font>
      <sz val="8"/>
      <color theme="1"/>
      <name val="Calibri"/>
      <family val="2"/>
    </font>
    <font>
      <sz val="8"/>
      <color theme="1"/>
      <name val="Tahoma"/>
      <family val="2"/>
    </font>
    <font>
      <b/>
      <sz val="14"/>
      <name val="Tahoma"/>
      <family val="2"/>
    </font>
    <font>
      <sz val="12"/>
      <name val="Tahoma"/>
      <family val="2"/>
    </font>
  </fonts>
  <fills count="4">
    <fill>
      <patternFill patternType="none"/>
    </fill>
    <fill>
      <patternFill patternType="gray125"/>
    </fill>
    <fill>
      <patternFill patternType="solid">
        <fgColor theme="0"/>
        <bgColor indexed="64"/>
      </patternFill>
    </fill>
    <fill>
      <patternFill patternType="solid">
        <fgColor theme="9"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ABABAB"/>
      </left>
      <right/>
      <top style="thin">
        <color rgb="FFABABAB"/>
      </top>
      <bottom/>
      <diagonal/>
    </border>
    <border>
      <left style="thin">
        <color rgb="FFABABAB"/>
      </left>
      <right/>
      <top/>
      <bottom/>
      <diagonal/>
    </border>
  </borders>
  <cellStyleXfs count="15">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 fillId="0" borderId="0" applyFont="0" applyFill="0" applyBorder="0" applyAlignment="0" applyProtection="0"/>
    <xf numFmtId="0" fontId="13" fillId="0" borderId="0"/>
    <xf numFmtId="9" fontId="13" fillId="0" borderId="0" applyFont="0" applyFill="0" applyBorder="0" applyAlignment="0" applyProtection="0"/>
    <xf numFmtId="0" fontId="6" fillId="0" borderId="0"/>
    <xf numFmtId="44" fontId="13"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3" fillId="0" borderId="0" xfId="0" applyFont="1"/>
    <xf numFmtId="0" fontId="4" fillId="0" borderId="0" xfId="0" applyFont="1"/>
    <xf numFmtId="0" fontId="0" fillId="0" borderId="0" xfId="0" applyAlignment="1">
      <alignment horizontal="right" vertical="top"/>
    </xf>
    <xf numFmtId="0" fontId="5"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6" fillId="2" borderId="0" xfId="2" applyFill="1"/>
    <xf numFmtId="164" fontId="0" fillId="2" borderId="0" xfId="3" applyNumberFormat="1" applyFont="1" applyFill="1"/>
    <xf numFmtId="165" fontId="6" fillId="2" borderId="0" xfId="2" applyNumberFormat="1" applyFill="1"/>
    <xf numFmtId="0" fontId="8" fillId="2" borderId="0" xfId="2" applyFont="1" applyFill="1"/>
    <xf numFmtId="0" fontId="10" fillId="2" borderId="1" xfId="2" applyFont="1" applyFill="1" applyBorder="1"/>
    <xf numFmtId="0" fontId="10" fillId="2" borderId="1" xfId="2" applyFont="1" applyFill="1" applyBorder="1" applyAlignment="1">
      <alignment wrapText="1"/>
    </xf>
    <xf numFmtId="44" fontId="6" fillId="2" borderId="0" xfId="2" applyNumberFormat="1" applyFill="1"/>
    <xf numFmtId="164" fontId="6" fillId="2" borderId="0" xfId="2" applyNumberFormat="1" applyFill="1"/>
    <xf numFmtId="0" fontId="6" fillId="0" borderId="0" xfId="2"/>
    <xf numFmtId="164" fontId="0" fillId="0" borderId="0" xfId="3" applyNumberFormat="1" applyFont="1"/>
    <xf numFmtId="165" fontId="6" fillId="0" borderId="0" xfId="2" applyNumberFormat="1"/>
    <xf numFmtId="0" fontId="6" fillId="0" borderId="0" xfId="2" applyFont="1" applyAlignment="1">
      <alignment vertical="center"/>
    </xf>
    <xf numFmtId="0" fontId="6" fillId="0" borderId="0" xfId="2" applyFont="1" applyFill="1" applyBorder="1" applyAlignment="1">
      <alignment vertical="center"/>
    </xf>
    <xf numFmtId="0" fontId="6" fillId="0" borderId="0" xfId="2" applyFont="1" applyFill="1" applyAlignment="1">
      <alignment horizontal="left" vertical="top"/>
    </xf>
    <xf numFmtId="0" fontId="6" fillId="0" borderId="0" xfId="2" applyFont="1" applyFill="1"/>
    <xf numFmtId="0" fontId="6" fillId="0" borderId="0" xfId="2" applyFont="1" applyFill="1" applyBorder="1" applyAlignment="1">
      <alignment vertical="center" wrapText="1"/>
    </xf>
    <xf numFmtId="0" fontId="6" fillId="0" borderId="0" xfId="2" applyFont="1" applyAlignment="1">
      <alignment wrapText="1"/>
    </xf>
    <xf numFmtId="0" fontId="6" fillId="0" borderId="0" xfId="2" applyFont="1" applyFill="1" applyBorder="1" applyAlignment="1">
      <alignment horizontal="left"/>
    </xf>
    <xf numFmtId="0" fontId="11" fillId="0" borderId="0" xfId="2" applyFont="1" applyFill="1" applyBorder="1" applyAlignment="1">
      <alignment horizontal="left"/>
    </xf>
    <xf numFmtId="0" fontId="6" fillId="0" borderId="0" xfId="2" applyFont="1"/>
    <xf numFmtId="0" fontId="6" fillId="2" borderId="0" xfId="2" applyFont="1" applyFill="1"/>
    <xf numFmtId="0" fontId="6" fillId="2" borderId="1" xfId="2" applyFont="1" applyFill="1" applyBorder="1"/>
    <xf numFmtId="164" fontId="6" fillId="2" borderId="0" xfId="2" applyNumberFormat="1" applyFont="1" applyFill="1" applyBorder="1"/>
    <xf numFmtId="0" fontId="6" fillId="2" borderId="0" xfId="2" applyFont="1" applyFill="1" applyBorder="1"/>
    <xf numFmtId="164" fontId="6" fillId="2" borderId="1" xfId="3" applyNumberFormat="1" applyFont="1" applyFill="1" applyBorder="1"/>
    <xf numFmtId="44" fontId="6" fillId="2" borderId="1" xfId="3" applyFont="1" applyFill="1" applyBorder="1"/>
    <xf numFmtId="9" fontId="6" fillId="2" borderId="1" xfId="5" applyFont="1" applyFill="1" applyBorder="1"/>
    <xf numFmtId="166" fontId="6" fillId="2" borderId="1" xfId="4" applyNumberFormat="1" applyFont="1" applyFill="1" applyBorder="1"/>
    <xf numFmtId="0" fontId="6" fillId="0" borderId="0" xfId="2" applyFill="1"/>
    <xf numFmtId="0" fontId="6" fillId="0" borderId="0" xfId="0" applyFont="1" applyAlignment="1">
      <alignment horizontal="left"/>
    </xf>
    <xf numFmtId="165" fontId="6" fillId="0" borderId="0" xfId="2" applyNumberFormat="1" applyFont="1"/>
    <xf numFmtId="164" fontId="6" fillId="0" borderId="0" xfId="3" applyNumberFormat="1" applyFont="1" applyAlignment="1">
      <alignment wrapText="1"/>
    </xf>
    <xf numFmtId="164" fontId="6" fillId="0" borderId="0" xfId="3" applyNumberFormat="1" applyFont="1"/>
    <xf numFmtId="164" fontId="6" fillId="0" borderId="0" xfId="3" applyNumberFormat="1" applyFont="1" applyAlignment="1">
      <alignment horizontal="center"/>
    </xf>
    <xf numFmtId="166" fontId="6" fillId="0" borderId="0" xfId="4" applyNumberFormat="1" applyFont="1"/>
    <xf numFmtId="44" fontId="6" fillId="0" borderId="0" xfId="3" applyNumberFormat="1" applyFont="1"/>
    <xf numFmtId="167" fontId="6" fillId="0" borderId="0" xfId="2" applyNumberFormat="1" applyFont="1"/>
    <xf numFmtId="0" fontId="6" fillId="0" borderId="3" xfId="0" applyFont="1" applyBorder="1"/>
    <xf numFmtId="0" fontId="6" fillId="0" borderId="4" xfId="0" applyFont="1" applyBorder="1"/>
    <xf numFmtId="0" fontId="6" fillId="0" borderId="0" xfId="0" applyFont="1" applyBorder="1"/>
    <xf numFmtId="167" fontId="6" fillId="2" borderId="1" xfId="2" applyNumberFormat="1" applyFont="1" applyFill="1" applyBorder="1"/>
    <xf numFmtId="166" fontId="6" fillId="0" borderId="0" xfId="9" applyNumberFormat="1" applyFont="1"/>
    <xf numFmtId="167" fontId="6" fillId="0" borderId="0" xfId="3" applyNumberFormat="1" applyFont="1"/>
    <xf numFmtId="44" fontId="6" fillId="0" borderId="0" xfId="1" applyFont="1"/>
    <xf numFmtId="0" fontId="6" fillId="0" borderId="0" xfId="2" applyFont="1" applyAlignment="1">
      <alignment horizontal="center" vertical="center"/>
    </xf>
    <xf numFmtId="9" fontId="6" fillId="2" borderId="1" xfId="14" applyFont="1" applyFill="1" applyBorder="1"/>
    <xf numFmtId="0" fontId="14" fillId="0" borderId="0" xfId="0" applyFont="1" applyAlignment="1">
      <alignment horizontal="left"/>
    </xf>
    <xf numFmtId="0" fontId="7" fillId="3" borderId="0" xfId="2" applyFont="1" applyFill="1" applyAlignment="1">
      <alignment vertical="center"/>
    </xf>
    <xf numFmtId="0" fontId="15" fillId="2" borderId="0" xfId="2" applyFont="1" applyFill="1" applyAlignment="1">
      <alignment vertical="center"/>
    </xf>
    <xf numFmtId="0" fontId="11" fillId="2" borderId="0" xfId="2" applyFont="1" applyFill="1"/>
    <xf numFmtId="164" fontId="5" fillId="2" borderId="0" xfId="3" applyNumberFormat="1" applyFont="1" applyFill="1"/>
    <xf numFmtId="165" fontId="11" fillId="2" borderId="0" xfId="2" applyNumberFormat="1" applyFont="1" applyFill="1"/>
    <xf numFmtId="0" fontId="16" fillId="2" borderId="0" xfId="2" applyFont="1" applyFill="1" applyAlignment="1">
      <alignment vertical="center"/>
    </xf>
    <xf numFmtId="167" fontId="6" fillId="2" borderId="0" xfId="2" applyNumberFormat="1" applyFill="1"/>
    <xf numFmtId="167" fontId="6" fillId="0" borderId="0" xfId="2" applyNumberFormat="1"/>
    <xf numFmtId="164" fontId="6" fillId="0" borderId="0" xfId="2" applyNumberFormat="1"/>
    <xf numFmtId="44" fontId="6" fillId="0" borderId="0" xfId="2" applyNumberFormat="1"/>
    <xf numFmtId="168" fontId="6" fillId="2" borderId="1" xfId="2" applyNumberFormat="1" applyFont="1" applyFill="1" applyBorder="1"/>
    <xf numFmtId="164" fontId="10" fillId="2" borderId="1" xfId="2" applyNumberFormat="1" applyFont="1" applyFill="1" applyBorder="1"/>
    <xf numFmtId="44" fontId="10" fillId="2" borderId="1" xfId="1" applyFont="1" applyFill="1" applyBorder="1"/>
    <xf numFmtId="167" fontId="10" fillId="2" borderId="1" xfId="2" applyNumberFormat="1" applyFont="1" applyFill="1" applyBorder="1"/>
    <xf numFmtId="168" fontId="10" fillId="2" borderId="1" xfId="2" applyNumberFormat="1" applyFont="1" applyFill="1" applyBorder="1"/>
    <xf numFmtId="9" fontId="10" fillId="2" borderId="1" xfId="5" applyFont="1" applyFill="1" applyBorder="1"/>
    <xf numFmtId="9" fontId="10" fillId="2" borderId="1" xfId="14" applyFont="1" applyFill="1" applyBorder="1"/>
    <xf numFmtId="0" fontId="6" fillId="0" borderId="0" xfId="2" applyFont="1" applyAlignment="1">
      <alignment horizontal="center" vertical="center"/>
    </xf>
    <xf numFmtId="0" fontId="10" fillId="0" borderId="0" xfId="2" applyFont="1" applyAlignment="1">
      <alignment horizontal="left"/>
    </xf>
    <xf numFmtId="0" fontId="9" fillId="2" borderId="2" xfId="2" applyFont="1" applyFill="1" applyBorder="1" applyAlignment="1">
      <alignment horizontal="center"/>
    </xf>
    <xf numFmtId="0" fontId="9" fillId="2" borderId="0" xfId="2" applyFont="1" applyFill="1" applyAlignment="1">
      <alignment horizontal="center"/>
    </xf>
    <xf numFmtId="0" fontId="6" fillId="0" borderId="0" xfId="2" applyFont="1" applyAlignment="1">
      <alignment horizontal="center"/>
    </xf>
  </cellXfs>
  <cellStyles count="15">
    <cellStyle name="Comma" xfId="9" builtinId="3"/>
    <cellStyle name="Comma 2" xfId="4"/>
    <cellStyle name="Comma 2 2" xfId="8"/>
    <cellStyle name="Currency" xfId="1" builtinId="4"/>
    <cellStyle name="Currency 2" xfId="3"/>
    <cellStyle name="Currency 3" xfId="13"/>
    <cellStyle name="Normal" xfId="0" builtinId="0"/>
    <cellStyle name="Normal 2" xfId="2"/>
    <cellStyle name="Normal 2 2" xfId="6"/>
    <cellStyle name="Normal 2 4" xfId="12"/>
    <cellStyle name="Normal 3" xfId="7"/>
    <cellStyle name="Normal 4" xfId="10"/>
    <cellStyle name="Percent" xfId="14" builtinId="5"/>
    <cellStyle name="Percent 2" xfId="5"/>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 Type="http://schemas.openxmlformats.org/officeDocument/2006/relationships/externalLink" Target="externalLinks/externalLink1.xml"/><Relationship Id="rId21" Type="http://schemas.openxmlformats.org/officeDocument/2006/relationships/externalLink" Target="externalLinks/externalLink19.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theme" Target="theme/theme1.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tabSelected="1" zoomScaleNormal="100" workbookViewId="0"/>
  </sheetViews>
  <sheetFormatPr defaultRowHeight="15" x14ac:dyDescent="0.25"/>
  <cols>
    <col min="2" max="2" width="11.140625" customWidth="1"/>
    <col min="3" max="3" width="142.85546875" customWidth="1"/>
  </cols>
  <sheetData>
    <row r="1" spans="1:3" ht="17.45" x14ac:dyDescent="0.3">
      <c r="A1" s="55" t="s">
        <v>149</v>
      </c>
      <c r="B1" s="55"/>
      <c r="C1" s="55"/>
    </row>
    <row r="2" spans="1:3" ht="28.15" customHeight="1" x14ac:dyDescent="0.35">
      <c r="B2" s="1" t="s">
        <v>0</v>
      </c>
    </row>
    <row r="3" spans="1:3" ht="15.75" customHeight="1" x14ac:dyDescent="0.3">
      <c r="B3" s="2" t="s">
        <v>1</v>
      </c>
    </row>
    <row r="4" spans="1:3" ht="28.9" x14ac:dyDescent="0.3">
      <c r="C4" s="5" t="s">
        <v>152</v>
      </c>
    </row>
    <row r="5" spans="1:3" ht="28.9" x14ac:dyDescent="0.3">
      <c r="B5" s="3"/>
      <c r="C5" s="4" t="s">
        <v>2</v>
      </c>
    </row>
    <row r="6" spans="1:3" ht="43.15" x14ac:dyDescent="0.3">
      <c r="B6" s="3"/>
      <c r="C6" s="5" t="s">
        <v>137</v>
      </c>
    </row>
    <row r="7" spans="1:3" ht="14.45" x14ac:dyDescent="0.3">
      <c r="B7" s="3"/>
      <c r="C7" s="6" t="s">
        <v>147</v>
      </c>
    </row>
    <row r="8" spans="1:3" ht="43.15" x14ac:dyDescent="0.3">
      <c r="B8" s="3"/>
      <c r="C8" s="6" t="s">
        <v>138</v>
      </c>
    </row>
    <row r="9" spans="1:3" ht="28.9" x14ac:dyDescent="0.3">
      <c r="B9" s="3"/>
      <c r="C9" s="6" t="s">
        <v>151</v>
      </c>
    </row>
    <row r="10" spans="1:3" ht="14.45" x14ac:dyDescent="0.3">
      <c r="B10" s="2" t="s">
        <v>3</v>
      </c>
      <c r="C10" s="5"/>
    </row>
    <row r="11" spans="1:3" ht="30" x14ac:dyDescent="0.25">
      <c r="B11" s="3"/>
      <c r="C11" s="7" t="s">
        <v>139</v>
      </c>
    </row>
    <row r="12" spans="1:3" ht="15" customHeight="1" x14ac:dyDescent="0.25">
      <c r="B12" s="3"/>
      <c r="C12" s="7" t="s">
        <v>136</v>
      </c>
    </row>
    <row r="13" spans="1:3" x14ac:dyDescent="0.25">
      <c r="B13" s="3"/>
      <c r="C13" s="5" t="s">
        <v>140</v>
      </c>
    </row>
    <row r="14" spans="1:3" ht="17.25" customHeight="1" x14ac:dyDescent="0.25">
      <c r="B14" s="3"/>
      <c r="C14" s="5" t="s">
        <v>148</v>
      </c>
    </row>
    <row r="15" spans="1:3" x14ac:dyDescent="0.25">
      <c r="B15" s="2" t="s">
        <v>4</v>
      </c>
      <c r="C15" s="5"/>
    </row>
    <row r="16" spans="1:3" ht="90" x14ac:dyDescent="0.25">
      <c r="C16" s="5" t="s">
        <v>144</v>
      </c>
    </row>
    <row r="17" spans="2:3" x14ac:dyDescent="0.25">
      <c r="B17" s="2" t="s">
        <v>5</v>
      </c>
    </row>
    <row r="18" spans="2:3" ht="73.900000000000006" customHeight="1" x14ac:dyDescent="0.25">
      <c r="C18" s="4" t="s">
        <v>145</v>
      </c>
    </row>
    <row r="19" spans="2:3" x14ac:dyDescent="0.25">
      <c r="B19" s="2"/>
      <c r="C19" s="5"/>
    </row>
    <row r="20" spans="2:3" x14ac:dyDescent="0.25">
      <c r="B20" s="2"/>
      <c r="C20" s="5"/>
    </row>
    <row r="21" spans="2:3" x14ac:dyDescent="0.25">
      <c r="B21" s="2"/>
      <c r="C21" s="5"/>
    </row>
    <row r="22" spans="2:3" x14ac:dyDescent="0.25">
      <c r="B22" s="2"/>
      <c r="C22" s="5"/>
    </row>
    <row r="23" spans="2:3" x14ac:dyDescent="0.25">
      <c r="B23" s="2"/>
      <c r="C23" s="5"/>
    </row>
    <row r="24" spans="2:3" x14ac:dyDescent="0.25">
      <c r="B24" s="2"/>
      <c r="C24" s="5"/>
    </row>
    <row r="25" spans="2:3" ht="18.75" x14ac:dyDescent="0.3">
      <c r="B25"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3"/>
  <sheetViews>
    <sheetView zoomScaleNormal="100" workbookViewId="0"/>
  </sheetViews>
  <sheetFormatPr defaultColWidth="8.85546875" defaultRowHeight="15" outlineLevelRow="1" outlineLevelCol="2" x14ac:dyDescent="0.25"/>
  <cols>
    <col min="1" max="1" width="8.85546875" style="16"/>
    <col min="2" max="2" width="11.7109375" style="16" customWidth="1"/>
    <col min="3" max="3" width="33" style="16" customWidth="1" outlineLevel="1"/>
    <col min="4" max="4" width="13.28515625" style="16" customWidth="1" outlineLevel="2"/>
    <col min="5" max="5" width="14.42578125" style="16" bestFit="1" customWidth="1" outlineLevel="2"/>
    <col min="6" max="6" width="15.28515625" style="16" bestFit="1" customWidth="1" outlineLevel="2"/>
    <col min="7" max="7" width="14.85546875" style="16" customWidth="1" outlineLevel="1"/>
    <col min="8" max="8" width="11" style="16" customWidth="1" outlineLevel="2"/>
    <col min="9" max="9" width="14.42578125" style="16" bestFit="1" customWidth="1" outlineLevel="2"/>
    <col min="10" max="10" width="20.28515625" style="16" customWidth="1" outlineLevel="2"/>
    <col min="11" max="11" width="13" style="16" customWidth="1" outlineLevel="2"/>
    <col min="12" max="12" width="15.85546875" style="16" bestFit="1" customWidth="1" outlineLevel="1"/>
    <col min="13" max="13" width="14.5703125" style="17" customWidth="1" outlineLevel="1"/>
    <col min="14" max="14" width="14.5703125" style="17" customWidth="1"/>
    <col min="15" max="15" width="21" style="18" customWidth="1"/>
    <col min="16" max="16" width="13.5703125" style="16" bestFit="1" customWidth="1"/>
    <col min="17" max="17" width="8.85546875" style="16"/>
    <col min="18" max="18" width="37.85546875" style="16" customWidth="1"/>
    <col min="19" max="19" width="18.28515625" style="16" customWidth="1"/>
    <col min="20" max="16384" width="8.85546875" style="16"/>
  </cols>
  <sheetData>
    <row r="1" spans="1:15" s="8" customFormat="1" ht="18.95" customHeight="1" x14ac:dyDescent="0.3">
      <c r="A1" s="55" t="s">
        <v>143</v>
      </c>
      <c r="B1" s="55"/>
      <c r="C1" s="55"/>
      <c r="D1" s="55"/>
      <c r="E1" s="55"/>
      <c r="F1" s="55"/>
      <c r="G1" s="55"/>
      <c r="H1" s="55"/>
      <c r="M1" s="9"/>
      <c r="N1" s="9"/>
      <c r="O1" s="10"/>
    </row>
    <row r="2" spans="1:15" s="57" customFormat="1" ht="18" customHeight="1" x14ac:dyDescent="0.3">
      <c r="A2" s="60" t="s">
        <v>150</v>
      </c>
      <c r="B2" s="56"/>
      <c r="C2" s="56"/>
      <c r="D2" s="56"/>
      <c r="E2" s="56"/>
      <c r="F2" s="56"/>
      <c r="G2" s="56"/>
      <c r="H2" s="56"/>
      <c r="M2" s="58"/>
      <c r="N2" s="58"/>
      <c r="O2" s="59"/>
    </row>
    <row r="3" spans="1:15" s="57" customFormat="1" ht="10.15" customHeight="1" x14ac:dyDescent="0.3">
      <c r="A3" s="56"/>
      <c r="B3" s="56"/>
      <c r="C3" s="56"/>
      <c r="D3" s="56"/>
      <c r="E3" s="56"/>
      <c r="F3" s="56"/>
      <c r="G3" s="56"/>
      <c r="H3" s="56"/>
      <c r="M3" s="58"/>
      <c r="N3" s="58"/>
      <c r="O3" s="59"/>
    </row>
    <row r="4" spans="1:15" s="8" customFormat="1" ht="15.6" x14ac:dyDescent="0.3">
      <c r="C4" s="11" t="s">
        <v>7</v>
      </c>
      <c r="D4" s="28"/>
      <c r="E4" s="28"/>
      <c r="F4" s="28"/>
      <c r="G4" s="28"/>
      <c r="H4" s="28"/>
      <c r="M4" s="9"/>
      <c r="N4" s="9"/>
      <c r="O4" s="10"/>
    </row>
    <row r="5" spans="1:15" s="8" customFormat="1" ht="14.45" x14ac:dyDescent="0.3">
      <c r="C5" s="74" t="s">
        <v>8</v>
      </c>
      <c r="D5" s="74"/>
      <c r="E5" s="74"/>
      <c r="F5" s="74"/>
      <c r="G5" s="74"/>
      <c r="H5" s="28"/>
      <c r="M5" s="9"/>
      <c r="N5" s="9"/>
      <c r="O5" s="10"/>
    </row>
    <row r="6" spans="1:15" s="8" customFormat="1" ht="21.6" x14ac:dyDescent="0.3">
      <c r="C6" s="12" t="s">
        <v>9</v>
      </c>
      <c r="D6" s="12" t="s">
        <v>10</v>
      </c>
      <c r="E6" s="13" t="s">
        <v>11</v>
      </c>
      <c r="F6" s="13" t="s">
        <v>12</v>
      </c>
      <c r="G6" s="13" t="s">
        <v>13</v>
      </c>
      <c r="H6" s="28"/>
      <c r="M6" s="9"/>
      <c r="N6" s="9"/>
      <c r="O6" s="10"/>
    </row>
    <row r="7" spans="1:15" s="8" customFormat="1" ht="14.45" outlineLevel="1" x14ac:dyDescent="0.3">
      <c r="C7" s="29" t="s">
        <v>14</v>
      </c>
      <c r="D7" s="32">
        <f>F22</f>
        <v>508401.45144944981</v>
      </c>
      <c r="E7" s="33">
        <f>D7/$D$37</f>
        <v>1.467489969629192E-2</v>
      </c>
      <c r="F7" s="65">
        <f>F33</f>
        <v>33554495.795663685</v>
      </c>
      <c r="G7" s="48">
        <f>F7/$D$37</f>
        <v>0.96854337995526663</v>
      </c>
      <c r="H7" s="28"/>
      <c r="M7" s="9"/>
      <c r="N7" s="9"/>
      <c r="O7" s="10"/>
    </row>
    <row r="8" spans="1:15" s="8" customFormat="1" ht="14.45" outlineLevel="1" x14ac:dyDescent="0.3">
      <c r="C8" s="29" t="s">
        <v>15</v>
      </c>
      <c r="D8" s="32">
        <f>D22</f>
        <v>189843.49909099544</v>
      </c>
      <c r="E8" s="33">
        <f>D8/$D$37</f>
        <v>5.4797921980961313E-3</v>
      </c>
      <c r="F8" s="65">
        <f>D33</f>
        <v>12529670.940005701</v>
      </c>
      <c r="G8" s="48">
        <f>F8/$D$37</f>
        <v>0.36166628507434473</v>
      </c>
      <c r="H8" s="28"/>
      <c r="J8" s="14"/>
      <c r="M8" s="9"/>
      <c r="N8" s="9"/>
      <c r="O8" s="10"/>
    </row>
    <row r="9" spans="1:15" s="8" customFormat="1" ht="14.45" outlineLevel="1" x14ac:dyDescent="0.3">
      <c r="C9" s="29" t="s">
        <v>16</v>
      </c>
      <c r="D9" s="32">
        <f>E22</f>
        <v>626141.84848484851</v>
      </c>
      <c r="E9" s="33">
        <f>D9/$D$37</f>
        <v>1.8073451198790648E-2</v>
      </c>
      <c r="F9" s="65">
        <f>E33</f>
        <v>41325362</v>
      </c>
      <c r="G9" s="48">
        <f>F9/$D$37</f>
        <v>1.1928477791201828</v>
      </c>
      <c r="H9" s="28"/>
      <c r="M9" s="9"/>
      <c r="N9" s="9"/>
      <c r="O9" s="10"/>
    </row>
    <row r="10" spans="1:15" s="8" customFormat="1" ht="14.45" x14ac:dyDescent="0.3">
      <c r="C10" s="12" t="s">
        <v>17</v>
      </c>
      <c r="D10" s="66">
        <f>SUM(D7:D9)</f>
        <v>1324386.7990252939</v>
      </c>
      <c r="E10" s="67">
        <f>SUM(E7:E9)</f>
        <v>3.82281430931787E-2</v>
      </c>
      <c r="F10" s="69">
        <f>SUM(F7:F9)</f>
        <v>87409528.735669389</v>
      </c>
      <c r="G10" s="68">
        <f>SUM(G7:G9)</f>
        <v>2.5230574441497939</v>
      </c>
      <c r="H10" s="30"/>
      <c r="K10" s="15"/>
      <c r="M10" s="9"/>
      <c r="N10" s="9"/>
      <c r="O10" s="10"/>
    </row>
    <row r="11" spans="1:15" s="8" customFormat="1" ht="14.45" x14ac:dyDescent="0.3">
      <c r="C11" s="28"/>
      <c r="D11" s="28"/>
      <c r="E11" s="28"/>
      <c r="F11" s="28"/>
      <c r="G11" s="28"/>
      <c r="H11" s="28"/>
      <c r="M11" s="9"/>
      <c r="N11" s="9"/>
      <c r="O11" s="10"/>
    </row>
    <row r="12" spans="1:15" s="8" customFormat="1" ht="14.45" x14ac:dyDescent="0.3">
      <c r="C12" s="28"/>
      <c r="D12" s="28"/>
      <c r="E12" s="28"/>
      <c r="F12" s="28"/>
      <c r="G12" s="28"/>
      <c r="H12" s="28"/>
      <c r="M12" s="9"/>
      <c r="N12" s="9"/>
      <c r="O12" s="10"/>
    </row>
    <row r="13" spans="1:15" s="8" customFormat="1" ht="14.45" x14ac:dyDescent="0.3">
      <c r="C13" s="75" t="s">
        <v>18</v>
      </c>
      <c r="D13" s="75"/>
      <c r="E13" s="75"/>
      <c r="F13" s="75"/>
      <c r="G13" s="75"/>
      <c r="H13" s="75"/>
      <c r="M13" s="9"/>
      <c r="N13" s="9"/>
      <c r="O13" s="10"/>
    </row>
    <row r="14" spans="1:15" s="8" customFormat="1" ht="14.45" x14ac:dyDescent="0.3">
      <c r="C14" s="12" t="s">
        <v>19</v>
      </c>
      <c r="D14" s="12" t="s">
        <v>15</v>
      </c>
      <c r="E14" s="12" t="s">
        <v>16</v>
      </c>
      <c r="F14" s="12" t="s">
        <v>14</v>
      </c>
      <c r="G14" s="12" t="s">
        <v>6</v>
      </c>
      <c r="H14" s="12" t="s">
        <v>20</v>
      </c>
      <c r="M14" s="9"/>
      <c r="N14" s="9"/>
      <c r="O14" s="10"/>
    </row>
    <row r="15" spans="1:15" s="8" customFormat="1" ht="14.45" outlineLevel="1" x14ac:dyDescent="0.3">
      <c r="C15" s="29" t="s">
        <v>21</v>
      </c>
      <c r="D15" s="32">
        <f>SUMIFS($K$44:$K$57, $M$44:$M$57, "Gov")</f>
        <v>838.63636372727262</v>
      </c>
      <c r="E15" s="32">
        <f>SUMIFS($K$44:$K$57, $M$44:$M$57, "WHO")</f>
        <v>0</v>
      </c>
      <c r="F15" s="32">
        <f>SUMIFS($K$44:$K$57, $M$44:$M$57, "DtWI")</f>
        <v>21815.146082708001</v>
      </c>
      <c r="G15" s="32">
        <f>SUM(D15:F15)</f>
        <v>22653.782446435274</v>
      </c>
      <c r="H15" s="34">
        <f>G15/$G$22</f>
        <v>1.710511042779023E-2</v>
      </c>
      <c r="J15" s="61"/>
      <c r="K15" s="61"/>
      <c r="L15" s="61"/>
      <c r="M15" s="9"/>
      <c r="N15" s="9"/>
      <c r="O15" s="10"/>
    </row>
    <row r="16" spans="1:15" s="8" customFormat="1" outlineLevel="1" x14ac:dyDescent="0.25">
      <c r="C16" s="29" t="s">
        <v>22</v>
      </c>
      <c r="D16" s="32">
        <f>SUMIFS($K$59:$K$67, $M$59:$M$67, "Gov")</f>
        <v>0</v>
      </c>
      <c r="E16" s="32">
        <f>SUMIFS($K$59:$K$67, $M$59:$M$67, "WHO")</f>
        <v>0</v>
      </c>
      <c r="F16" s="32">
        <f>SUMIFS($K$59:$K$67, $M$59:$M$67, "DtWI")</f>
        <v>60376.582110485986</v>
      </c>
      <c r="G16" s="32">
        <f t="shared" ref="G16:G21" si="0">SUM(D16:F16)</f>
        <v>60376.582110485986</v>
      </c>
      <c r="H16" s="34">
        <f t="shared" ref="H16:H22" si="1">G16/$G$22</f>
        <v>4.5588329749980311E-2</v>
      </c>
      <c r="J16" s="61"/>
      <c r="K16" s="61"/>
      <c r="L16" s="61"/>
      <c r="M16" s="9"/>
      <c r="N16" s="9"/>
      <c r="O16" s="10"/>
    </row>
    <row r="17" spans="3:15" s="8" customFormat="1" outlineLevel="1" x14ac:dyDescent="0.25">
      <c r="C17" s="29" t="s">
        <v>23</v>
      </c>
      <c r="D17" s="32">
        <f>SUMIFS($K$69:$K$77, $M$69:$M$77, "Gov")</f>
        <v>7884.7772727272732</v>
      </c>
      <c r="E17" s="32">
        <f>SUMIFS($K$69:$K$77, $M$69:$M$77, "WHO")</f>
        <v>626141.84848484851</v>
      </c>
      <c r="F17" s="32">
        <f>SUMIFS($K$69:$K$77, $M$69:$M$77, "DtWI")</f>
        <v>3984.5340885000001</v>
      </c>
      <c r="G17" s="32">
        <f t="shared" si="0"/>
        <v>638011.15984607569</v>
      </c>
      <c r="H17" s="34">
        <f t="shared" si="1"/>
        <v>0.48174080284976528</v>
      </c>
      <c r="J17" s="61"/>
      <c r="K17" s="61"/>
      <c r="L17" s="61"/>
      <c r="M17" s="9"/>
      <c r="N17" s="9"/>
      <c r="O17" s="10"/>
    </row>
    <row r="18" spans="3:15" s="8" customFormat="1" outlineLevel="1" x14ac:dyDescent="0.25">
      <c r="C18" s="29" t="s">
        <v>24</v>
      </c>
      <c r="D18" s="32">
        <f>SUMIFS($K$79:$K$105, $M$79:$M$105, "Gov")</f>
        <v>10685.786666662121</v>
      </c>
      <c r="E18" s="32">
        <f>SUMIFS($K$79:$K$105, $M$79:$M$105, "WHO")</f>
        <v>0</v>
      </c>
      <c r="F18" s="32">
        <f>SUMIFS($K$79:$K$105, $M$79:$M$105, "DtWI")</f>
        <v>58580.975919269993</v>
      </c>
      <c r="G18" s="32">
        <f t="shared" si="0"/>
        <v>69266.762585932112</v>
      </c>
      <c r="H18" s="34">
        <f t="shared" si="1"/>
        <v>5.2301006501205109E-2</v>
      </c>
      <c r="J18" s="61"/>
      <c r="K18" s="61"/>
      <c r="L18" s="61"/>
      <c r="M18" s="9"/>
      <c r="N18" s="9"/>
      <c r="O18" s="10"/>
    </row>
    <row r="19" spans="3:15" s="8" customFormat="1" outlineLevel="1" x14ac:dyDescent="0.25">
      <c r="C19" s="29" t="s">
        <v>25</v>
      </c>
      <c r="D19" s="32">
        <f>SUMIFS($K$107:$K$131, $M$107:$M$131, "Gov")</f>
        <v>168617.22303030302</v>
      </c>
      <c r="E19" s="32">
        <f>SUMIFS($K$107:$K$131, $M$107:$M$131, "WHO")</f>
        <v>0</v>
      </c>
      <c r="F19" s="32">
        <f>SUMIFS($K$107:$K$131, $M$107:$M$131, "DtWI")</f>
        <v>35583.000212387997</v>
      </c>
      <c r="G19" s="32">
        <f t="shared" si="0"/>
        <v>204200.22324269102</v>
      </c>
      <c r="H19" s="34">
        <f t="shared" si="1"/>
        <v>0.15418473167580335</v>
      </c>
      <c r="J19" s="62"/>
      <c r="K19" s="61"/>
      <c r="L19" s="61"/>
      <c r="M19" s="9"/>
      <c r="N19" s="9"/>
      <c r="O19" s="10"/>
    </row>
    <row r="20" spans="3:15" s="8" customFormat="1" outlineLevel="1" x14ac:dyDescent="0.25">
      <c r="C20" s="29" t="s">
        <v>26</v>
      </c>
      <c r="D20" s="32">
        <f>SUMIFS($K$133:$K$154, $M$133:$M$154, "Gov")</f>
        <v>1817.0757575757575</v>
      </c>
      <c r="E20" s="32">
        <f>SUMIFS($K$133:$K$154, $M$133:$M$154, "WHO")</f>
        <v>0</v>
      </c>
      <c r="F20" s="32">
        <f>SUMIFS($K$133:$K$154, $M$133:$M$154, "DtWI")</f>
        <v>45028.365709406979</v>
      </c>
      <c r="G20" s="32">
        <f t="shared" si="0"/>
        <v>46845.441466982738</v>
      </c>
      <c r="H20" s="34">
        <f t="shared" si="1"/>
        <v>3.5371419815917439E-2</v>
      </c>
      <c r="J20" s="61"/>
      <c r="K20" s="61"/>
      <c r="L20" s="61"/>
      <c r="M20" s="9"/>
      <c r="N20" s="9"/>
      <c r="O20" s="10"/>
    </row>
    <row r="21" spans="3:15" s="8" customFormat="1" outlineLevel="1" x14ac:dyDescent="0.25">
      <c r="C21" s="29" t="s">
        <v>27</v>
      </c>
      <c r="D21" s="32">
        <f>SUMIFS($K$156:$K$193, $M$156:$M$193, "Gov")</f>
        <v>0</v>
      </c>
      <c r="E21" s="32">
        <f>SUMIFS($K$156:$K$193, $M$156:$M$193, "WHO")</f>
        <v>0</v>
      </c>
      <c r="F21" s="32">
        <f>SUMIFS($K$156:$K$193, $M$156:$M$193, "DtWI")</f>
        <v>283032.84732669085</v>
      </c>
      <c r="G21" s="32">
        <f t="shared" si="0"/>
        <v>283032.84732669085</v>
      </c>
      <c r="H21" s="34">
        <f t="shared" si="1"/>
        <v>0.21370859897953828</v>
      </c>
      <c r="J21" s="61"/>
      <c r="K21" s="61"/>
      <c r="L21" s="61"/>
      <c r="M21" s="9"/>
      <c r="N21" s="9"/>
      <c r="O21" s="10"/>
    </row>
    <row r="22" spans="3:15" s="8" customFormat="1" x14ac:dyDescent="0.25">
      <c r="C22" s="12" t="s">
        <v>17</v>
      </c>
      <c r="D22" s="66">
        <f>SUM(D15:D21)</f>
        <v>189843.49909099544</v>
      </c>
      <c r="E22" s="66">
        <f>SUM(E15:E21)</f>
        <v>626141.84848484851</v>
      </c>
      <c r="F22" s="66">
        <f>SUM(F15:F21)</f>
        <v>508401.45144944981</v>
      </c>
      <c r="G22" s="66">
        <f>SUM(G15:G21)</f>
        <v>1324386.7990252937</v>
      </c>
      <c r="H22" s="70">
        <f t="shared" si="1"/>
        <v>1</v>
      </c>
      <c r="J22" s="61"/>
      <c r="K22" s="61"/>
      <c r="L22" s="61"/>
      <c r="M22" s="9"/>
      <c r="N22" s="9"/>
      <c r="O22" s="10"/>
    </row>
    <row r="23" spans="3:15" s="8" customFormat="1" x14ac:dyDescent="0.25">
      <c r="C23" s="31"/>
      <c r="D23" s="31"/>
      <c r="E23" s="31"/>
      <c r="F23" s="31"/>
      <c r="G23" s="31"/>
      <c r="H23" s="31"/>
      <c r="M23" s="9"/>
      <c r="N23" s="9"/>
      <c r="O23" s="10"/>
    </row>
    <row r="24" spans="3:15" s="8" customFormat="1" x14ac:dyDescent="0.25">
      <c r="C24" s="75" t="s">
        <v>28</v>
      </c>
      <c r="D24" s="75"/>
      <c r="E24" s="75"/>
      <c r="F24" s="75"/>
      <c r="G24" s="75"/>
      <c r="H24" s="75"/>
      <c r="M24" s="9"/>
      <c r="N24" s="9"/>
      <c r="O24" s="10"/>
    </row>
    <row r="25" spans="3:15" s="8" customFormat="1" x14ac:dyDescent="0.25">
      <c r="C25" s="12" t="s">
        <v>19</v>
      </c>
      <c r="D25" s="12" t="s">
        <v>15</v>
      </c>
      <c r="E25" s="12" t="s">
        <v>16</v>
      </c>
      <c r="F25" s="12" t="s">
        <v>14</v>
      </c>
      <c r="G25" s="12" t="s">
        <v>6</v>
      </c>
      <c r="H25" s="12" t="s">
        <v>20</v>
      </c>
      <c r="M25" s="9"/>
      <c r="N25" s="9"/>
      <c r="O25" s="10"/>
    </row>
    <row r="26" spans="3:15" s="8" customFormat="1" ht="15.6" customHeight="1" outlineLevel="1" x14ac:dyDescent="0.25">
      <c r="C26" s="29" t="s">
        <v>21</v>
      </c>
      <c r="D26" s="65">
        <f>SUMIFS($L$44:$L$57, $M$44:$M$57, "Gov")</f>
        <v>55350.000005999995</v>
      </c>
      <c r="E26" s="65">
        <f>SUMIFS($L$44:$L$57, $M$44:$M$57, "WHO")</f>
        <v>0</v>
      </c>
      <c r="F26" s="65">
        <f>SUMIFS($L$44:$L$57, $M$44:$M$57, "DtWI")</f>
        <v>1439799.6414587281</v>
      </c>
      <c r="G26" s="65">
        <f>SUM(D26:F26)</f>
        <v>1495149.6414647282</v>
      </c>
      <c r="H26" s="53">
        <f>G26/$G$33</f>
        <v>1.7105110427790234E-2</v>
      </c>
      <c r="M26" s="9"/>
      <c r="N26" s="9"/>
      <c r="O26" s="10"/>
    </row>
    <row r="27" spans="3:15" s="8" customFormat="1" outlineLevel="1" x14ac:dyDescent="0.25">
      <c r="C27" s="29" t="s">
        <v>22</v>
      </c>
      <c r="D27" s="65">
        <f>(SUMIFS($L$59:$L$67,$M$59:$M$67,"Gov"))</f>
        <v>0</v>
      </c>
      <c r="E27" s="65">
        <f>SUMIFS($L$59:$L$67, $M$59:$M$67, "WHO")</f>
        <v>0</v>
      </c>
      <c r="F27" s="65">
        <f>SUMIFS($L$59:$L$67, $M$59:$M$67, "DtWI")</f>
        <v>3984854.419292076</v>
      </c>
      <c r="G27" s="65">
        <f t="shared" ref="G27:G32" si="2">SUM(D27:F27)</f>
        <v>3984854.419292076</v>
      </c>
      <c r="H27" s="53">
        <f t="shared" ref="H27:H33" si="3">G27/$G$33</f>
        <v>4.5588329749980325E-2</v>
      </c>
      <c r="M27" s="9"/>
      <c r="N27" s="9"/>
      <c r="O27" s="10"/>
    </row>
    <row r="28" spans="3:15" s="8" customFormat="1" outlineLevel="1" x14ac:dyDescent="0.25">
      <c r="C28" s="29" t="s">
        <v>23</v>
      </c>
      <c r="D28" s="65">
        <f>SUMIFS($L$69:$L$77, $M$69:$M$77, "Gov")</f>
        <v>520395.30000000005</v>
      </c>
      <c r="E28" s="65">
        <f>SUMIFS($L$69:$L$77, $M$69:$M$77, "WHO")</f>
        <v>41325362</v>
      </c>
      <c r="F28" s="65">
        <f>SUMIFS($L$69:$L$77, $M$69:$M$77, "DtWI")</f>
        <v>262979.24984100001</v>
      </c>
      <c r="G28" s="65">
        <f t="shared" si="2"/>
        <v>42108736.549840994</v>
      </c>
      <c r="H28" s="53">
        <f t="shared" si="3"/>
        <v>0.48174080284976528</v>
      </c>
      <c r="M28" s="9"/>
      <c r="N28" s="9"/>
      <c r="O28" s="10"/>
    </row>
    <row r="29" spans="3:15" s="8" customFormat="1" outlineLevel="1" x14ac:dyDescent="0.25">
      <c r="C29" s="29" t="s">
        <v>24</v>
      </c>
      <c r="D29" s="65">
        <f>SUMIFS($L$79:$L$105, $M$79:$M$105, "Gov")</f>
        <v>705261.91999970004</v>
      </c>
      <c r="E29" s="65">
        <f>SUMIFS($L$79:$L$105, $M$79:$M$105, "WHO")</f>
        <v>0</v>
      </c>
      <c r="F29" s="65">
        <f>SUMIFS($L$79:$L$105, $M$79:$M$105, "DtWI")</f>
        <v>3866344.4106718199</v>
      </c>
      <c r="G29" s="65">
        <f t="shared" si="2"/>
        <v>4571606.33067152</v>
      </c>
      <c r="H29" s="53">
        <f t="shared" si="3"/>
        <v>5.2301006501205123E-2</v>
      </c>
      <c r="M29" s="9"/>
      <c r="N29" s="9"/>
      <c r="O29" s="10"/>
    </row>
    <row r="30" spans="3:15" s="8" customFormat="1" outlineLevel="1" x14ac:dyDescent="0.25">
      <c r="C30" s="29" t="s">
        <v>25</v>
      </c>
      <c r="D30" s="65">
        <f>SUMIFS($L$107:$L$131, $M$107:$M$131, "Gov")</f>
        <v>11128736.720000001</v>
      </c>
      <c r="E30" s="65">
        <f>SUMIFS($L$107:$L$131, $M$107:$M$131, "WHO")</f>
        <v>0</v>
      </c>
      <c r="F30" s="65">
        <f>SUMIFS($L$107:$L$131, $M$107:$M$131, "DtWI")</f>
        <v>2348478.014017608</v>
      </c>
      <c r="G30" s="65">
        <f t="shared" si="2"/>
        <v>13477214.734017609</v>
      </c>
      <c r="H30" s="53">
        <f t="shared" si="3"/>
        <v>0.1541847316758034</v>
      </c>
      <c r="J30" s="36"/>
      <c r="M30" s="9"/>
      <c r="N30" s="9"/>
      <c r="O30" s="10"/>
    </row>
    <row r="31" spans="3:15" s="8" customFormat="1" outlineLevel="1" x14ac:dyDescent="0.25">
      <c r="C31" s="29" t="s">
        <v>26</v>
      </c>
      <c r="D31" s="65">
        <f>SUMIFS($L$133:$L$154, $M$133:$M$154, "Gov")</f>
        <v>119927</v>
      </c>
      <c r="E31" s="65">
        <f>SUMIFS($L$133:$L$154, $M$133:$M$154, "WHO")</f>
        <v>0</v>
      </c>
      <c r="F31" s="65">
        <f>SUMIFS($L$133:$L$154, $M$133:$M$154, "DtWI")</f>
        <v>2971872.136820863</v>
      </c>
      <c r="G31" s="65">
        <f t="shared" si="2"/>
        <v>3091799.136820863</v>
      </c>
      <c r="H31" s="53">
        <f t="shared" si="3"/>
        <v>3.5371419815917467E-2</v>
      </c>
      <c r="M31" s="9"/>
      <c r="N31" s="9"/>
      <c r="O31" s="10"/>
    </row>
    <row r="32" spans="3:15" s="8" customFormat="1" outlineLevel="1" x14ac:dyDescent="0.25">
      <c r="C32" s="29" t="s">
        <v>27</v>
      </c>
      <c r="D32" s="65">
        <f>SUMIFS($L$156:$L$193, $M$156:$M$193, "Gov")</f>
        <v>0</v>
      </c>
      <c r="E32" s="65">
        <f>SUMIFS($L$156:$L$193, $M$156:$M$193, "WHO")</f>
        <v>0</v>
      </c>
      <c r="F32" s="65">
        <f>SUMIFS($L$156:$L$193, $M$156:$M$193, "DtWI")</f>
        <v>18680167.923561592</v>
      </c>
      <c r="G32" s="65">
        <f t="shared" si="2"/>
        <v>18680167.923561592</v>
      </c>
      <c r="H32" s="53">
        <f t="shared" si="3"/>
        <v>0.21370859897953826</v>
      </c>
      <c r="M32" s="9"/>
      <c r="N32" s="9"/>
      <c r="O32" s="10"/>
    </row>
    <row r="33" spans="1:15" s="8" customFormat="1" x14ac:dyDescent="0.25">
      <c r="C33" s="12" t="s">
        <v>6</v>
      </c>
      <c r="D33" s="69">
        <f>SUM(D26:D32)</f>
        <v>12529670.940005701</v>
      </c>
      <c r="E33" s="69">
        <f>SUM(E26:E32)</f>
        <v>41325362</v>
      </c>
      <c r="F33" s="69">
        <f>SUM(F26:F32)</f>
        <v>33554495.795663685</v>
      </c>
      <c r="G33" s="69">
        <f>SUM(G26:G32)</f>
        <v>87409528.735669374</v>
      </c>
      <c r="H33" s="71">
        <f t="shared" si="3"/>
        <v>1</v>
      </c>
      <c r="M33" s="9"/>
      <c r="N33" s="9"/>
      <c r="O33" s="10"/>
    </row>
    <row r="34" spans="1:15" s="8" customFormat="1" x14ac:dyDescent="0.25">
      <c r="C34" s="28"/>
      <c r="D34" s="28"/>
      <c r="E34" s="28"/>
      <c r="F34" s="28"/>
      <c r="G34" s="28"/>
      <c r="H34" s="28"/>
      <c r="M34" s="9"/>
      <c r="N34" s="9"/>
      <c r="O34" s="10"/>
    </row>
    <row r="35" spans="1:15" s="8" customFormat="1" x14ac:dyDescent="0.25">
      <c r="C35" s="28"/>
      <c r="D35" s="28"/>
      <c r="E35" s="28"/>
      <c r="F35" s="28"/>
      <c r="G35" s="28"/>
      <c r="H35" s="28"/>
      <c r="M35" s="9"/>
      <c r="N35" s="9"/>
      <c r="O35" s="10"/>
    </row>
    <row r="36" spans="1:15" s="8" customFormat="1" ht="15.75" x14ac:dyDescent="0.25">
      <c r="C36" s="11" t="s">
        <v>29</v>
      </c>
      <c r="D36" s="28"/>
      <c r="E36" s="28"/>
      <c r="F36" s="28"/>
      <c r="G36" s="28"/>
      <c r="H36" s="28"/>
      <c r="M36" s="9"/>
      <c r="N36" s="9"/>
      <c r="O36" s="10"/>
    </row>
    <row r="37" spans="1:15" s="8" customFormat="1" x14ac:dyDescent="0.25">
      <c r="C37" s="29" t="s">
        <v>30</v>
      </c>
      <c r="D37" s="35">
        <v>34644288</v>
      </c>
      <c r="E37" s="28"/>
      <c r="F37" s="28"/>
      <c r="G37" s="28"/>
      <c r="H37" s="28"/>
      <c r="M37" s="9"/>
      <c r="N37" s="9"/>
      <c r="O37" s="10"/>
    </row>
    <row r="38" spans="1:15" s="8" customFormat="1" x14ac:dyDescent="0.25">
      <c r="C38" s="29" t="s">
        <v>31</v>
      </c>
      <c r="D38" s="29">
        <v>66</v>
      </c>
      <c r="E38" s="28"/>
      <c r="F38" s="28"/>
      <c r="G38" s="28"/>
      <c r="H38" s="28"/>
      <c r="M38" s="9"/>
      <c r="N38" s="9"/>
      <c r="O38" s="10"/>
    </row>
    <row r="39" spans="1:15" s="8" customFormat="1" x14ac:dyDescent="0.25">
      <c r="C39" s="28"/>
      <c r="D39" s="28"/>
      <c r="E39" s="28"/>
      <c r="F39" s="28"/>
      <c r="G39" s="28"/>
      <c r="H39" s="28"/>
      <c r="M39" s="9"/>
      <c r="N39" s="9"/>
      <c r="O39" s="10"/>
    </row>
    <row r="40" spans="1:15" s="8" customFormat="1" x14ac:dyDescent="0.25">
      <c r="C40" s="28"/>
      <c r="D40" s="28"/>
      <c r="E40" s="28"/>
      <c r="F40" s="28"/>
      <c r="G40" s="28"/>
      <c r="H40" s="28"/>
      <c r="M40" s="9"/>
      <c r="N40" s="9"/>
      <c r="O40" s="10"/>
    </row>
    <row r="41" spans="1:15" ht="16.149999999999999" customHeight="1" x14ac:dyDescent="0.25">
      <c r="A41" s="8"/>
      <c r="B41" s="8"/>
      <c r="C41" s="11" t="s">
        <v>32</v>
      </c>
      <c r="D41" s="27"/>
      <c r="E41" s="27"/>
      <c r="F41" s="27"/>
      <c r="G41" s="27"/>
      <c r="J41" s="17"/>
      <c r="K41" s="17"/>
      <c r="L41" s="18"/>
      <c r="M41" s="16"/>
      <c r="N41" s="16"/>
      <c r="O41" s="16"/>
    </row>
    <row r="42" spans="1:15" s="27" customFormat="1" ht="21" x14ac:dyDescent="0.15">
      <c r="B42" s="27" t="s">
        <v>33</v>
      </c>
      <c r="C42" s="27" t="s">
        <v>34</v>
      </c>
      <c r="D42" s="27" t="s">
        <v>35</v>
      </c>
      <c r="E42" s="27" t="s">
        <v>36</v>
      </c>
      <c r="F42" s="27" t="s">
        <v>37</v>
      </c>
      <c r="G42" s="27" t="s">
        <v>38</v>
      </c>
      <c r="H42" s="24" t="s">
        <v>39</v>
      </c>
      <c r="I42" s="24" t="s">
        <v>132</v>
      </c>
      <c r="J42" s="39" t="s">
        <v>40</v>
      </c>
      <c r="K42" s="39" t="s">
        <v>41</v>
      </c>
      <c r="L42" s="38" t="s">
        <v>42</v>
      </c>
      <c r="M42" s="27" t="s">
        <v>43</v>
      </c>
    </row>
    <row r="43" spans="1:15" s="27" customFormat="1" ht="9.75" customHeight="1" x14ac:dyDescent="0.15">
      <c r="B43" s="73" t="s">
        <v>21</v>
      </c>
      <c r="C43" s="73"/>
      <c r="H43" s="44"/>
      <c r="I43" s="44"/>
      <c r="J43" s="40"/>
      <c r="K43" s="40"/>
      <c r="L43" s="44"/>
    </row>
    <row r="44" spans="1:15" s="27" customFormat="1" ht="10.5" x14ac:dyDescent="0.15">
      <c r="B44" s="76" t="s">
        <v>44</v>
      </c>
      <c r="C44" s="46" t="s">
        <v>45</v>
      </c>
      <c r="E44" s="27" t="s">
        <v>46</v>
      </c>
      <c r="H44" s="44"/>
      <c r="I44" s="44"/>
      <c r="J44" s="40">
        <v>5.6226680000000009</v>
      </c>
      <c r="K44" s="40">
        <f>(I44/$D$38)+J44</f>
        <v>5.6226680000000009</v>
      </c>
      <c r="L44" s="44">
        <f>K44*$D$38</f>
        <v>371.09608800000007</v>
      </c>
      <c r="M44" s="27" t="s">
        <v>14</v>
      </c>
    </row>
    <row r="45" spans="1:15" s="27" customFormat="1" ht="10.5" outlineLevel="1" x14ac:dyDescent="0.15">
      <c r="B45" s="76"/>
      <c r="C45" s="37" t="s">
        <v>85</v>
      </c>
      <c r="E45" s="27" t="s">
        <v>46</v>
      </c>
      <c r="H45" s="44"/>
      <c r="I45" s="44"/>
      <c r="J45" s="40">
        <v>17.4344</v>
      </c>
      <c r="K45" s="40">
        <f t="shared" ref="K45:K112" si="4">(I45/$D$38)+J45</f>
        <v>17.4344</v>
      </c>
      <c r="L45" s="44">
        <f t="shared" ref="L45:L112" si="5">K45*$D$38</f>
        <v>1150.6704</v>
      </c>
      <c r="M45" s="27" t="s">
        <v>14</v>
      </c>
    </row>
    <row r="46" spans="1:15" s="27" customFormat="1" ht="15" customHeight="1" outlineLevel="1" x14ac:dyDescent="0.15">
      <c r="B46" s="72" t="s">
        <v>47</v>
      </c>
      <c r="C46" s="37" t="s">
        <v>101</v>
      </c>
      <c r="E46" s="27" t="s">
        <v>46</v>
      </c>
      <c r="H46" s="44"/>
      <c r="I46" s="44">
        <v>55350.000005999995</v>
      </c>
      <c r="J46" s="40">
        <v>0</v>
      </c>
      <c r="K46" s="40">
        <f t="shared" si="4"/>
        <v>838.63636372727262</v>
      </c>
      <c r="L46" s="44">
        <f t="shared" si="5"/>
        <v>55350.000005999995</v>
      </c>
      <c r="M46" s="27" t="s">
        <v>100</v>
      </c>
    </row>
    <row r="47" spans="1:15" s="27" customFormat="1" ht="15" customHeight="1" outlineLevel="1" x14ac:dyDescent="0.15">
      <c r="B47" s="72"/>
      <c r="C47" s="37" t="s">
        <v>84</v>
      </c>
      <c r="E47" s="27" t="s">
        <v>46</v>
      </c>
      <c r="H47" s="44"/>
      <c r="I47" s="44"/>
      <c r="J47" s="40">
        <v>3462.0005149999997</v>
      </c>
      <c r="K47" s="40">
        <f t="shared" si="4"/>
        <v>3462.0005149999997</v>
      </c>
      <c r="L47" s="44">
        <f t="shared" si="5"/>
        <v>228492.03398999997</v>
      </c>
      <c r="M47" s="27" t="s">
        <v>14</v>
      </c>
    </row>
    <row r="48" spans="1:15" s="27" customFormat="1" ht="10.5" outlineLevel="1" x14ac:dyDescent="0.15">
      <c r="B48" s="72"/>
      <c r="C48" s="37" t="s">
        <v>94</v>
      </c>
      <c r="E48" s="27" t="s">
        <v>46</v>
      </c>
      <c r="H48" s="44"/>
      <c r="I48" s="44"/>
      <c r="J48" s="40">
        <v>1399.3099560000001</v>
      </c>
      <c r="K48" s="40">
        <f t="shared" si="4"/>
        <v>1399.3099560000001</v>
      </c>
      <c r="L48" s="44">
        <f t="shared" si="5"/>
        <v>92354.457095999998</v>
      </c>
      <c r="M48" s="27" t="s">
        <v>14</v>
      </c>
    </row>
    <row r="49" spans="2:15" s="27" customFormat="1" ht="10.5" outlineLevel="1" x14ac:dyDescent="0.15">
      <c r="B49" s="72"/>
      <c r="C49" s="37" t="s">
        <v>74</v>
      </c>
      <c r="E49" s="27" t="s">
        <v>46</v>
      </c>
      <c r="H49" s="44"/>
      <c r="I49" s="44"/>
      <c r="J49" s="40">
        <v>395.49729200000002</v>
      </c>
      <c r="K49" s="40">
        <f t="shared" si="4"/>
        <v>395.49729200000002</v>
      </c>
      <c r="L49" s="44">
        <f t="shared" si="5"/>
        <v>26102.821272000001</v>
      </c>
      <c r="M49" s="27" t="s">
        <v>14</v>
      </c>
      <c r="O49" s="44"/>
    </row>
    <row r="50" spans="2:15" s="27" customFormat="1" ht="10.5" outlineLevel="1" x14ac:dyDescent="0.15">
      <c r="B50" s="72" t="s">
        <v>48</v>
      </c>
      <c r="C50" s="37" t="s">
        <v>49</v>
      </c>
      <c r="E50" s="27" t="s">
        <v>46</v>
      </c>
      <c r="H50" s="44"/>
      <c r="I50" s="44"/>
      <c r="J50" s="40">
        <v>4486.2601800000002</v>
      </c>
      <c r="K50" s="40">
        <f t="shared" si="4"/>
        <v>4486.2601800000002</v>
      </c>
      <c r="L50" s="44">
        <f t="shared" si="5"/>
        <v>296093.17188000004</v>
      </c>
      <c r="M50" s="27" t="s">
        <v>14</v>
      </c>
      <c r="O50" s="44"/>
    </row>
    <row r="51" spans="2:15" s="27" customFormat="1" ht="10.5" outlineLevel="1" x14ac:dyDescent="0.15">
      <c r="B51" s="72"/>
      <c r="C51" s="37" t="s">
        <v>50</v>
      </c>
      <c r="E51" s="27" t="s">
        <v>46</v>
      </c>
      <c r="H51" s="44"/>
      <c r="I51" s="44"/>
      <c r="J51" s="40">
        <v>4044.6675279999999</v>
      </c>
      <c r="K51" s="40">
        <f t="shared" si="4"/>
        <v>4044.6675279999999</v>
      </c>
      <c r="L51" s="44">
        <f t="shared" si="5"/>
        <v>266948.05684799998</v>
      </c>
      <c r="M51" s="27" t="s">
        <v>14</v>
      </c>
    </row>
    <row r="52" spans="2:15" s="27" customFormat="1" ht="10.5" outlineLevel="1" x14ac:dyDescent="0.15">
      <c r="B52" s="72"/>
      <c r="C52" s="37" t="s">
        <v>51</v>
      </c>
      <c r="E52" s="27" t="s">
        <v>46</v>
      </c>
      <c r="H52" s="44"/>
      <c r="I52" s="44"/>
      <c r="J52" s="40">
        <v>2003.88446</v>
      </c>
      <c r="K52" s="40">
        <f t="shared" si="4"/>
        <v>2003.88446</v>
      </c>
      <c r="L52" s="44">
        <f t="shared" si="5"/>
        <v>132256.37435999999</v>
      </c>
      <c r="M52" s="27" t="s">
        <v>14</v>
      </c>
    </row>
    <row r="53" spans="2:15" s="27" customFormat="1" ht="10.5" outlineLevel="1" x14ac:dyDescent="0.15">
      <c r="B53" s="72"/>
      <c r="C53" s="37" t="s">
        <v>52</v>
      </c>
      <c r="E53" s="27" t="s">
        <v>46</v>
      </c>
      <c r="H53" s="44"/>
      <c r="I53" s="44"/>
      <c r="J53" s="40">
        <v>1918.3234450000004</v>
      </c>
      <c r="K53" s="40">
        <f t="shared" si="4"/>
        <v>1918.3234450000004</v>
      </c>
      <c r="L53" s="44">
        <f t="shared" si="5"/>
        <v>126609.34737000003</v>
      </c>
      <c r="M53" s="27" t="s">
        <v>14</v>
      </c>
    </row>
    <row r="54" spans="2:15" s="27" customFormat="1" ht="10.5" outlineLevel="1" x14ac:dyDescent="0.15">
      <c r="B54" s="72"/>
      <c r="C54" s="37" t="s">
        <v>53</v>
      </c>
      <c r="E54" s="27" t="s">
        <v>46</v>
      </c>
      <c r="H54" s="44"/>
      <c r="I54" s="44"/>
      <c r="J54" s="40">
        <v>638.39637199999993</v>
      </c>
      <c r="K54" s="40">
        <f t="shared" si="4"/>
        <v>638.39637199999993</v>
      </c>
      <c r="L54" s="44">
        <f t="shared" si="5"/>
        <v>42134.160551999994</v>
      </c>
      <c r="M54" s="27" t="s">
        <v>14</v>
      </c>
    </row>
    <row r="55" spans="2:15" s="27" customFormat="1" ht="10.5" outlineLevel="1" x14ac:dyDescent="0.15">
      <c r="B55" s="72" t="s">
        <v>54</v>
      </c>
      <c r="C55" s="20" t="s">
        <v>55</v>
      </c>
      <c r="E55" s="27" t="s">
        <v>56</v>
      </c>
      <c r="H55" s="44"/>
      <c r="I55" s="44"/>
      <c r="J55" s="43">
        <v>438.43107344999999</v>
      </c>
      <c r="K55" s="40">
        <f t="shared" si="4"/>
        <v>438.43107344999999</v>
      </c>
      <c r="L55" s="44">
        <f t="shared" si="5"/>
        <v>28936.450847699998</v>
      </c>
      <c r="M55" s="27" t="s">
        <v>14</v>
      </c>
    </row>
    <row r="56" spans="2:15" s="27" customFormat="1" ht="10.5" outlineLevel="1" x14ac:dyDescent="0.15">
      <c r="B56" s="72"/>
      <c r="C56" s="20" t="s">
        <v>121</v>
      </c>
      <c r="E56" s="27" t="s">
        <v>56</v>
      </c>
      <c r="H56" s="44"/>
      <c r="I56" s="44"/>
      <c r="J56" s="43">
        <v>2158.6766099600004</v>
      </c>
      <c r="K56" s="40">
        <f t="shared" si="4"/>
        <v>2158.6766099600004</v>
      </c>
      <c r="L56" s="44">
        <f t="shared" si="5"/>
        <v>142472.65625736004</v>
      </c>
      <c r="M56" s="27" t="s">
        <v>14</v>
      </c>
    </row>
    <row r="57" spans="2:15" s="27" customFormat="1" ht="10.5" outlineLevel="1" x14ac:dyDescent="0.15">
      <c r="B57" s="72"/>
      <c r="C57" s="20" t="s">
        <v>146</v>
      </c>
      <c r="E57" s="27" t="s">
        <v>56</v>
      </c>
      <c r="H57" s="44"/>
      <c r="I57" s="44"/>
      <c r="J57" s="43">
        <v>846.64158329800011</v>
      </c>
      <c r="K57" s="40">
        <f t="shared" si="4"/>
        <v>846.64158329800011</v>
      </c>
      <c r="L57" s="44">
        <f t="shared" si="5"/>
        <v>55878.344497668004</v>
      </c>
      <c r="M57" s="27" t="s">
        <v>14</v>
      </c>
    </row>
    <row r="58" spans="2:15" s="27" customFormat="1" ht="10.5" outlineLevel="1" x14ac:dyDescent="0.15">
      <c r="B58" s="73" t="s">
        <v>22</v>
      </c>
      <c r="C58" s="73"/>
      <c r="H58" s="44"/>
      <c r="I58" s="44"/>
      <c r="J58" s="40"/>
      <c r="K58" s="40"/>
      <c r="L58" s="44"/>
    </row>
    <row r="59" spans="2:15" s="27" customFormat="1" ht="42" outlineLevel="1" x14ac:dyDescent="0.15">
      <c r="B59" s="19" t="s">
        <v>47</v>
      </c>
      <c r="C59" s="20" t="s">
        <v>95</v>
      </c>
      <c r="D59" s="24" t="s">
        <v>96</v>
      </c>
      <c r="E59" s="27" t="s">
        <v>56</v>
      </c>
      <c r="H59" s="44"/>
      <c r="I59" s="44"/>
      <c r="J59" s="40">
        <v>60000</v>
      </c>
      <c r="K59" s="40">
        <f t="shared" si="4"/>
        <v>60000</v>
      </c>
      <c r="L59" s="44">
        <f t="shared" si="5"/>
        <v>3960000</v>
      </c>
      <c r="M59" s="27" t="s">
        <v>14</v>
      </c>
    </row>
    <row r="60" spans="2:15" s="27" customFormat="1" ht="10.5" outlineLevel="1" x14ac:dyDescent="0.15">
      <c r="B60" s="72" t="s">
        <v>48</v>
      </c>
      <c r="C60" s="37" t="s">
        <v>49</v>
      </c>
      <c r="D60" s="24"/>
      <c r="E60" s="27" t="s">
        <v>57</v>
      </c>
      <c r="H60" s="44"/>
      <c r="I60" s="44"/>
      <c r="J60" s="40">
        <v>163.74305600000002</v>
      </c>
      <c r="K60" s="40">
        <f t="shared" si="4"/>
        <v>163.74305600000002</v>
      </c>
      <c r="L60" s="44">
        <f t="shared" si="5"/>
        <v>10807.041696000002</v>
      </c>
      <c r="M60" s="27" t="s">
        <v>14</v>
      </c>
    </row>
    <row r="61" spans="2:15" s="27" customFormat="1" ht="10.5" outlineLevel="1" x14ac:dyDescent="0.15">
      <c r="B61" s="72"/>
      <c r="C61" s="37" t="s">
        <v>50</v>
      </c>
      <c r="D61" s="24"/>
      <c r="E61" s="27" t="s">
        <v>57</v>
      </c>
      <c r="H61" s="44"/>
      <c r="I61" s="44"/>
      <c r="J61" s="40">
        <v>67.542760000000001</v>
      </c>
      <c r="K61" s="40">
        <f t="shared" si="4"/>
        <v>67.542760000000001</v>
      </c>
      <c r="L61" s="44">
        <f t="shared" si="5"/>
        <v>4457.8221599999997</v>
      </c>
      <c r="M61" s="27" t="s">
        <v>14</v>
      </c>
    </row>
    <row r="62" spans="2:15" s="27" customFormat="1" ht="10.5" outlineLevel="1" x14ac:dyDescent="0.15">
      <c r="B62" s="72"/>
      <c r="C62" s="37" t="s">
        <v>51</v>
      </c>
      <c r="D62" s="24"/>
      <c r="E62" s="27" t="s">
        <v>57</v>
      </c>
      <c r="H62" s="44"/>
      <c r="I62" s="44"/>
      <c r="J62" s="40">
        <v>73.592259999999996</v>
      </c>
      <c r="K62" s="40">
        <f t="shared" si="4"/>
        <v>73.592259999999996</v>
      </c>
      <c r="L62" s="44">
        <f t="shared" si="5"/>
        <v>4857.0891599999995</v>
      </c>
      <c r="M62" s="27" t="s">
        <v>14</v>
      </c>
    </row>
    <row r="63" spans="2:15" s="27" customFormat="1" ht="10.5" outlineLevel="1" x14ac:dyDescent="0.15">
      <c r="B63" s="72"/>
      <c r="C63" s="37" t="s">
        <v>52</v>
      </c>
      <c r="D63" s="24"/>
      <c r="E63" s="27" t="s">
        <v>57</v>
      </c>
      <c r="H63" s="44"/>
      <c r="I63" s="44"/>
      <c r="J63" s="40">
        <v>0.45584000000000008</v>
      </c>
      <c r="K63" s="40">
        <f t="shared" si="4"/>
        <v>0.45584000000000008</v>
      </c>
      <c r="L63" s="44">
        <f t="shared" si="5"/>
        <v>30.085440000000006</v>
      </c>
      <c r="M63" s="27" t="s">
        <v>14</v>
      </c>
    </row>
    <row r="64" spans="2:15" s="27" customFormat="1" ht="10.5" outlineLevel="1" x14ac:dyDescent="0.15">
      <c r="B64" s="72"/>
      <c r="C64" s="37" t="s">
        <v>53</v>
      </c>
      <c r="D64" s="24"/>
      <c r="E64" s="27" t="s">
        <v>57</v>
      </c>
      <c r="H64" s="44"/>
      <c r="I64" s="44"/>
      <c r="J64" s="40">
        <v>52.240300000000005</v>
      </c>
      <c r="K64" s="40">
        <f t="shared" si="4"/>
        <v>52.240300000000005</v>
      </c>
      <c r="L64" s="44">
        <f t="shared" si="5"/>
        <v>3447.8598000000002</v>
      </c>
      <c r="M64" s="27" t="s">
        <v>14</v>
      </c>
    </row>
    <row r="65" spans="2:13" s="27" customFormat="1" ht="15" customHeight="1" outlineLevel="1" x14ac:dyDescent="0.15">
      <c r="B65" s="72" t="s">
        <v>54</v>
      </c>
      <c r="C65" s="37" t="s">
        <v>74</v>
      </c>
      <c r="D65" s="24"/>
      <c r="E65" s="27" t="s">
        <v>57</v>
      </c>
      <c r="H65" s="44"/>
      <c r="I65" s="44"/>
      <c r="J65" s="40">
        <v>8.5988000000000023E-2</v>
      </c>
      <c r="K65" s="40">
        <f t="shared" si="4"/>
        <v>8.5988000000000023E-2</v>
      </c>
      <c r="L65" s="44">
        <f t="shared" si="5"/>
        <v>5.6752080000000014</v>
      </c>
      <c r="M65" s="27" t="s">
        <v>14</v>
      </c>
    </row>
    <row r="66" spans="2:13" s="27" customFormat="1" ht="10.5" outlineLevel="1" x14ac:dyDescent="0.15">
      <c r="B66" s="72"/>
      <c r="C66" s="20" t="s">
        <v>121</v>
      </c>
      <c r="E66" s="27" t="s">
        <v>56</v>
      </c>
      <c r="H66" s="44"/>
      <c r="I66" s="44"/>
      <c r="J66" s="40">
        <v>13.565767319999999</v>
      </c>
      <c r="K66" s="40">
        <f t="shared" si="4"/>
        <v>13.565767319999999</v>
      </c>
      <c r="L66" s="44">
        <f t="shared" si="5"/>
        <v>895.34064311999998</v>
      </c>
      <c r="M66" s="27" t="s">
        <v>14</v>
      </c>
    </row>
    <row r="67" spans="2:13" s="27" customFormat="1" ht="10.5" outlineLevel="1" x14ac:dyDescent="0.15">
      <c r="B67" s="72"/>
      <c r="C67" s="20" t="s">
        <v>146</v>
      </c>
      <c r="E67" s="27" t="s">
        <v>56</v>
      </c>
      <c r="H67" s="44"/>
      <c r="I67" s="44"/>
      <c r="J67" s="40">
        <v>5.3561391660000002</v>
      </c>
      <c r="K67" s="40">
        <f t="shared" si="4"/>
        <v>5.3561391660000002</v>
      </c>
      <c r="L67" s="44">
        <f t="shared" si="5"/>
        <v>353.50518495599999</v>
      </c>
      <c r="M67" s="27" t="s">
        <v>14</v>
      </c>
    </row>
    <row r="68" spans="2:13" s="27" customFormat="1" ht="10.5" outlineLevel="1" x14ac:dyDescent="0.15">
      <c r="B68" s="73" t="s">
        <v>23</v>
      </c>
      <c r="C68" s="73"/>
      <c r="H68" s="44"/>
      <c r="I68" s="44"/>
      <c r="J68" s="40"/>
      <c r="K68" s="40"/>
      <c r="L68" s="44"/>
    </row>
    <row r="69" spans="2:13" s="27" customFormat="1" ht="10.5" outlineLevel="1" x14ac:dyDescent="0.15">
      <c r="B69" s="27" t="s">
        <v>44</v>
      </c>
      <c r="C69" s="37" t="s">
        <v>45</v>
      </c>
      <c r="E69" s="27" t="s">
        <v>57</v>
      </c>
      <c r="H69" s="44"/>
      <c r="I69" s="44"/>
      <c r="J69" s="40">
        <v>162.56319999999999</v>
      </c>
      <c r="K69" s="40">
        <f t="shared" si="4"/>
        <v>162.56319999999999</v>
      </c>
      <c r="L69" s="44">
        <f t="shared" si="5"/>
        <v>10729.171199999999</v>
      </c>
      <c r="M69" s="27" t="s">
        <v>14</v>
      </c>
    </row>
    <row r="70" spans="2:13" s="27" customFormat="1" ht="10.5" outlineLevel="1" x14ac:dyDescent="0.15">
      <c r="B70" s="72" t="s">
        <v>47</v>
      </c>
      <c r="C70" s="54" t="s">
        <v>141</v>
      </c>
      <c r="E70" s="27" t="s">
        <v>57</v>
      </c>
      <c r="H70" s="44"/>
      <c r="I70" s="44"/>
      <c r="J70" s="40">
        <v>1929.6831999999999</v>
      </c>
      <c r="K70" s="40">
        <f t="shared" si="4"/>
        <v>1929.6831999999999</v>
      </c>
      <c r="L70" s="44">
        <f t="shared" si="5"/>
        <v>127359.0912</v>
      </c>
      <c r="M70" s="27" t="s">
        <v>14</v>
      </c>
    </row>
    <row r="71" spans="2:13" s="27" customFormat="1" ht="10.5" outlineLevel="1" x14ac:dyDescent="0.15">
      <c r="B71" s="72"/>
      <c r="C71" s="37" t="s">
        <v>102</v>
      </c>
      <c r="E71" s="27" t="s">
        <v>57</v>
      </c>
      <c r="H71" s="44"/>
      <c r="I71" s="44">
        <v>520395.30000000005</v>
      </c>
      <c r="J71" s="40">
        <v>0</v>
      </c>
      <c r="K71" s="40">
        <f t="shared" si="4"/>
        <v>7884.7772727272732</v>
      </c>
      <c r="L71" s="44">
        <f t="shared" si="5"/>
        <v>520395.30000000005</v>
      </c>
      <c r="M71" s="27" t="s">
        <v>100</v>
      </c>
    </row>
    <row r="72" spans="2:13" s="27" customFormat="1" ht="10.5" outlineLevel="1" x14ac:dyDescent="0.15">
      <c r="B72" s="72"/>
      <c r="C72" s="20" t="s">
        <v>142</v>
      </c>
      <c r="D72" s="27" t="s">
        <v>133</v>
      </c>
      <c r="E72" s="27" t="s">
        <v>56</v>
      </c>
      <c r="F72" s="49">
        <v>41325362</v>
      </c>
      <c r="G72" s="27" t="s">
        <v>134</v>
      </c>
      <c r="H72" s="44">
        <v>1</v>
      </c>
      <c r="I72" s="44">
        <v>41325362</v>
      </c>
      <c r="J72" s="40">
        <v>0</v>
      </c>
      <c r="K72" s="40">
        <f t="shared" si="4"/>
        <v>626141.84848484851</v>
      </c>
      <c r="L72" s="44">
        <f t="shared" si="5"/>
        <v>41325362</v>
      </c>
      <c r="M72" s="27" t="s">
        <v>58</v>
      </c>
    </row>
    <row r="73" spans="2:13" s="27" customFormat="1" ht="10.5" outlineLevel="1" x14ac:dyDescent="0.15">
      <c r="B73" s="72" t="s">
        <v>48</v>
      </c>
      <c r="C73" s="37" t="s">
        <v>50</v>
      </c>
      <c r="E73" s="27" t="s">
        <v>57</v>
      </c>
      <c r="H73" s="44"/>
      <c r="I73" s="44"/>
      <c r="J73" s="40">
        <v>586.154</v>
      </c>
      <c r="K73" s="40">
        <f t="shared" si="4"/>
        <v>586.154</v>
      </c>
      <c r="L73" s="44">
        <f t="shared" si="5"/>
        <v>38686.163999999997</v>
      </c>
      <c r="M73" s="27" t="s">
        <v>14</v>
      </c>
    </row>
    <row r="74" spans="2:13" s="27" customFormat="1" ht="10.5" outlineLevel="1" x14ac:dyDescent="0.15">
      <c r="B74" s="72"/>
      <c r="C74" s="37" t="s">
        <v>51</v>
      </c>
      <c r="E74" s="27" t="s">
        <v>57</v>
      </c>
      <c r="H74" s="44"/>
      <c r="I74" s="44"/>
      <c r="J74" s="40">
        <v>289.26600000000002</v>
      </c>
      <c r="K74" s="40">
        <f t="shared" si="4"/>
        <v>289.26600000000002</v>
      </c>
      <c r="L74" s="44">
        <f t="shared" si="5"/>
        <v>19091.556</v>
      </c>
      <c r="M74" s="27" t="s">
        <v>14</v>
      </c>
    </row>
    <row r="75" spans="2:13" s="27" customFormat="1" ht="10.5" outlineLevel="1" x14ac:dyDescent="0.15">
      <c r="B75" s="72"/>
      <c r="C75" s="37" t="s">
        <v>52</v>
      </c>
      <c r="D75" s="24"/>
      <c r="E75" s="27" t="s">
        <v>57</v>
      </c>
      <c r="H75" s="44"/>
      <c r="I75" s="44"/>
      <c r="J75" s="40">
        <v>346.46800000000002</v>
      </c>
      <c r="K75" s="40">
        <f t="shared" si="4"/>
        <v>346.46800000000002</v>
      </c>
      <c r="L75" s="44">
        <f t="shared" si="5"/>
        <v>22866.888000000003</v>
      </c>
      <c r="M75" s="27" t="s">
        <v>14</v>
      </c>
    </row>
    <row r="76" spans="2:13" s="27" customFormat="1" ht="10.5" outlineLevel="1" x14ac:dyDescent="0.15">
      <c r="B76" s="72" t="s">
        <v>54</v>
      </c>
      <c r="C76" s="23" t="s">
        <v>121</v>
      </c>
      <c r="D76" s="24"/>
      <c r="E76" s="27" t="s">
        <v>56</v>
      </c>
      <c r="H76" s="44"/>
      <c r="I76" s="44"/>
      <c r="J76" s="40">
        <v>480.6599700000001</v>
      </c>
      <c r="K76" s="40">
        <f t="shared" si="4"/>
        <v>480.6599700000001</v>
      </c>
      <c r="L76" s="44">
        <f t="shared" si="5"/>
        <v>31723.558020000008</v>
      </c>
      <c r="M76" s="27" t="s">
        <v>14</v>
      </c>
    </row>
    <row r="77" spans="2:13" s="27" customFormat="1" ht="10.5" outlineLevel="1" x14ac:dyDescent="0.15">
      <c r="B77" s="72"/>
      <c r="C77" s="20" t="s">
        <v>146</v>
      </c>
      <c r="D77" s="24"/>
      <c r="E77" s="27" t="s">
        <v>56</v>
      </c>
      <c r="H77" s="44"/>
      <c r="I77" s="44"/>
      <c r="J77" s="40">
        <v>189.73971850000007</v>
      </c>
      <c r="K77" s="40">
        <f t="shared" si="4"/>
        <v>189.73971850000007</v>
      </c>
      <c r="L77" s="44">
        <f t="shared" si="5"/>
        <v>12522.821421000004</v>
      </c>
      <c r="M77" s="27" t="s">
        <v>14</v>
      </c>
    </row>
    <row r="78" spans="2:13" s="27" customFormat="1" ht="10.5" outlineLevel="1" x14ac:dyDescent="0.15">
      <c r="B78" s="73" t="s">
        <v>24</v>
      </c>
      <c r="C78" s="73"/>
      <c r="D78" s="24"/>
      <c r="H78" s="44"/>
      <c r="I78" s="50"/>
      <c r="J78" s="41"/>
      <c r="K78" s="40"/>
      <c r="L78" s="44"/>
    </row>
    <row r="79" spans="2:13" s="27" customFormat="1" ht="10.5" outlineLevel="1" x14ac:dyDescent="0.15">
      <c r="B79" s="76" t="s">
        <v>97</v>
      </c>
      <c r="C79" s="37" t="s">
        <v>85</v>
      </c>
      <c r="E79" s="27" t="s">
        <v>57</v>
      </c>
      <c r="H79" s="44"/>
      <c r="I79" s="44"/>
      <c r="J79" s="40">
        <v>566.69200000000001</v>
      </c>
      <c r="K79" s="40">
        <f t="shared" si="4"/>
        <v>566.69200000000001</v>
      </c>
      <c r="L79" s="44">
        <f t="shared" si="5"/>
        <v>37401.671999999999</v>
      </c>
      <c r="M79" s="27" t="s">
        <v>14</v>
      </c>
    </row>
    <row r="80" spans="2:13" s="27" customFormat="1" ht="10.5" outlineLevel="1" x14ac:dyDescent="0.15">
      <c r="B80" s="76"/>
      <c r="C80" s="37" t="s">
        <v>128</v>
      </c>
      <c r="E80" s="27" t="s">
        <v>57</v>
      </c>
      <c r="H80" s="44"/>
      <c r="I80" s="44"/>
      <c r="J80" s="40">
        <v>128.76</v>
      </c>
      <c r="K80" s="40">
        <f t="shared" si="4"/>
        <v>128.76</v>
      </c>
      <c r="L80" s="44">
        <f t="shared" si="5"/>
        <v>8498.16</v>
      </c>
      <c r="M80" s="27" t="s">
        <v>14</v>
      </c>
    </row>
    <row r="81" spans="2:13" s="27" customFormat="1" ht="10.5" outlineLevel="1" x14ac:dyDescent="0.15">
      <c r="B81" s="72" t="s">
        <v>47</v>
      </c>
      <c r="C81" s="37" t="s">
        <v>59</v>
      </c>
      <c r="E81" s="27" t="s">
        <v>57</v>
      </c>
      <c r="H81" s="44"/>
      <c r="I81" s="44"/>
      <c r="J81" s="40">
        <v>11.47</v>
      </c>
      <c r="K81" s="40">
        <f t="shared" si="4"/>
        <v>11.47</v>
      </c>
      <c r="L81" s="44">
        <f t="shared" si="5"/>
        <v>757.0200000000001</v>
      </c>
      <c r="M81" s="27" t="s">
        <v>14</v>
      </c>
    </row>
    <row r="82" spans="2:13" s="27" customFormat="1" ht="10.5" outlineLevel="1" x14ac:dyDescent="0.15">
      <c r="B82" s="72"/>
      <c r="C82" s="37" t="s">
        <v>76</v>
      </c>
      <c r="E82" s="27" t="s">
        <v>57</v>
      </c>
      <c r="F82" s="42"/>
      <c r="H82" s="44"/>
      <c r="I82" s="50"/>
      <c r="J82" s="40">
        <v>2366.1648</v>
      </c>
      <c r="K82" s="40">
        <f t="shared" si="4"/>
        <v>2366.1648</v>
      </c>
      <c r="L82" s="44">
        <f t="shared" si="5"/>
        <v>156166.8768</v>
      </c>
      <c r="M82" s="27" t="s">
        <v>14</v>
      </c>
    </row>
    <row r="83" spans="2:13" s="27" customFormat="1" ht="10.5" outlineLevel="1" x14ac:dyDescent="0.15">
      <c r="B83" s="72"/>
      <c r="C83" s="37" t="s">
        <v>75</v>
      </c>
      <c r="E83" s="27" t="s">
        <v>57</v>
      </c>
      <c r="F83" s="42"/>
      <c r="H83" s="44"/>
      <c r="I83" s="50"/>
      <c r="J83" s="40">
        <v>97.68</v>
      </c>
      <c r="K83" s="40">
        <f t="shared" si="4"/>
        <v>97.68</v>
      </c>
      <c r="L83" s="44">
        <f t="shared" si="5"/>
        <v>6446.88</v>
      </c>
      <c r="M83" s="27" t="s">
        <v>14</v>
      </c>
    </row>
    <row r="84" spans="2:13" s="27" customFormat="1" ht="10.5" outlineLevel="1" x14ac:dyDescent="0.15">
      <c r="B84" s="72"/>
      <c r="C84" s="37" t="s">
        <v>71</v>
      </c>
      <c r="E84" s="27" t="s">
        <v>57</v>
      </c>
      <c r="H84" s="44"/>
      <c r="I84" s="44"/>
      <c r="J84" s="40">
        <v>1105.2936000000004</v>
      </c>
      <c r="K84" s="40">
        <f t="shared" si="4"/>
        <v>1105.2936000000004</v>
      </c>
      <c r="L84" s="44">
        <f t="shared" si="5"/>
        <v>72949.377600000022</v>
      </c>
      <c r="M84" s="27" t="s">
        <v>14</v>
      </c>
    </row>
    <row r="85" spans="2:13" s="27" customFormat="1" ht="10.5" outlineLevel="1" x14ac:dyDescent="0.15">
      <c r="B85" s="72"/>
      <c r="C85" s="37" t="s">
        <v>70</v>
      </c>
      <c r="E85" s="27" t="s">
        <v>57</v>
      </c>
      <c r="H85" s="44"/>
      <c r="I85" s="44"/>
      <c r="J85" s="40">
        <v>446.22</v>
      </c>
      <c r="K85" s="40">
        <f t="shared" si="4"/>
        <v>446.22</v>
      </c>
      <c r="L85" s="44">
        <f t="shared" si="5"/>
        <v>29450.52</v>
      </c>
      <c r="M85" s="27" t="s">
        <v>14</v>
      </c>
    </row>
    <row r="86" spans="2:13" s="27" customFormat="1" ht="10.5" outlineLevel="1" x14ac:dyDescent="0.15">
      <c r="B86" s="72"/>
      <c r="C86" s="37" t="s">
        <v>103</v>
      </c>
      <c r="E86" s="27" t="s">
        <v>57</v>
      </c>
      <c r="H86" s="44"/>
      <c r="I86" s="44">
        <v>38899.919999999998</v>
      </c>
      <c r="J86" s="40">
        <v>0</v>
      </c>
      <c r="K86" s="40">
        <f t="shared" si="4"/>
        <v>589.39272727272726</v>
      </c>
      <c r="L86" s="44">
        <f t="shared" si="5"/>
        <v>38899.919999999998</v>
      </c>
      <c r="M86" s="27" t="s">
        <v>100</v>
      </c>
    </row>
    <row r="87" spans="2:13" s="27" customFormat="1" ht="10.5" outlineLevel="1" x14ac:dyDescent="0.15">
      <c r="B87" s="72"/>
      <c r="C87" s="37" t="s">
        <v>89</v>
      </c>
      <c r="E87" s="27" t="s">
        <v>57</v>
      </c>
      <c r="H87" s="44"/>
      <c r="I87" s="44"/>
      <c r="J87" s="40">
        <v>1722.2168000000001</v>
      </c>
      <c r="K87" s="40">
        <f t="shared" si="4"/>
        <v>1722.2168000000001</v>
      </c>
      <c r="L87" s="44">
        <f t="shared" si="5"/>
        <v>113666.30880000001</v>
      </c>
      <c r="M87" s="27" t="s">
        <v>14</v>
      </c>
    </row>
    <row r="88" spans="2:13" s="27" customFormat="1" ht="10.5" outlineLevel="1" x14ac:dyDescent="0.15">
      <c r="B88" s="72"/>
      <c r="C88" s="37" t="s">
        <v>79</v>
      </c>
      <c r="E88" s="27" t="s">
        <v>57</v>
      </c>
      <c r="H88" s="44"/>
      <c r="I88" s="44"/>
      <c r="J88" s="40">
        <v>259</v>
      </c>
      <c r="K88" s="40">
        <f t="shared" si="4"/>
        <v>259</v>
      </c>
      <c r="L88" s="44">
        <f t="shared" si="5"/>
        <v>17094</v>
      </c>
      <c r="M88" s="27" t="s">
        <v>14</v>
      </c>
    </row>
    <row r="89" spans="2:13" s="27" customFormat="1" ht="10.5" outlineLevel="1" x14ac:dyDescent="0.15">
      <c r="B89" s="72"/>
      <c r="C89" s="37" t="s">
        <v>80</v>
      </c>
      <c r="E89" s="27" t="s">
        <v>57</v>
      </c>
      <c r="H89" s="44"/>
      <c r="I89" s="44"/>
      <c r="J89" s="40">
        <v>103.6</v>
      </c>
      <c r="K89" s="40">
        <f t="shared" si="4"/>
        <v>103.6</v>
      </c>
      <c r="L89" s="44">
        <f t="shared" si="5"/>
        <v>6837.5999999999995</v>
      </c>
      <c r="M89" s="27" t="s">
        <v>14</v>
      </c>
    </row>
    <row r="90" spans="2:13" s="27" customFormat="1" ht="10.5" outlineLevel="1" x14ac:dyDescent="0.15">
      <c r="B90" s="72"/>
      <c r="C90" s="37" t="s">
        <v>88</v>
      </c>
      <c r="E90" s="27" t="s">
        <v>57</v>
      </c>
      <c r="H90" s="44"/>
      <c r="I90" s="44"/>
      <c r="J90" s="40">
        <v>69.974400000000003</v>
      </c>
      <c r="K90" s="40">
        <f t="shared" si="4"/>
        <v>69.974400000000003</v>
      </c>
      <c r="L90" s="44">
        <f t="shared" si="5"/>
        <v>4618.3104000000003</v>
      </c>
      <c r="M90" s="27" t="s">
        <v>14</v>
      </c>
    </row>
    <row r="91" spans="2:13" s="27" customFormat="1" ht="10.5" outlineLevel="1" x14ac:dyDescent="0.15">
      <c r="B91" s="72"/>
      <c r="C91" s="54" t="s">
        <v>141</v>
      </c>
      <c r="E91" s="27" t="s">
        <v>57</v>
      </c>
      <c r="H91" s="44"/>
      <c r="I91" s="44"/>
      <c r="J91" s="40">
        <v>24899.623600000003</v>
      </c>
      <c r="K91" s="40">
        <f t="shared" si="4"/>
        <v>24899.623600000003</v>
      </c>
      <c r="L91" s="44">
        <f t="shared" si="5"/>
        <v>1643375.1576000003</v>
      </c>
      <c r="M91" s="27" t="s">
        <v>14</v>
      </c>
    </row>
    <row r="92" spans="2:13" s="27" customFormat="1" ht="10.5" outlineLevel="1" x14ac:dyDescent="0.15">
      <c r="B92" s="72"/>
      <c r="C92" s="37" t="s">
        <v>84</v>
      </c>
      <c r="E92" s="27" t="s">
        <v>57</v>
      </c>
      <c r="H92" s="44"/>
      <c r="I92" s="44"/>
      <c r="J92" s="40">
        <v>2700</v>
      </c>
      <c r="K92" s="40">
        <f t="shared" si="4"/>
        <v>2700</v>
      </c>
      <c r="L92" s="44">
        <f t="shared" si="5"/>
        <v>178200</v>
      </c>
      <c r="M92" s="27" t="s">
        <v>14</v>
      </c>
    </row>
    <row r="93" spans="2:13" s="27" customFormat="1" ht="10.5" outlineLevel="1" x14ac:dyDescent="0.15">
      <c r="B93" s="72"/>
      <c r="C93" s="37" t="s">
        <v>78</v>
      </c>
      <c r="E93" s="27" t="s">
        <v>57</v>
      </c>
      <c r="H93" s="44"/>
      <c r="I93" s="44"/>
      <c r="J93" s="40">
        <v>74</v>
      </c>
      <c r="K93" s="40">
        <f t="shared" si="4"/>
        <v>74</v>
      </c>
      <c r="L93" s="44">
        <f t="shared" si="5"/>
        <v>4884</v>
      </c>
      <c r="M93" s="27" t="s">
        <v>14</v>
      </c>
    </row>
    <row r="94" spans="2:13" s="27" customFormat="1" ht="10.5" outlineLevel="1" x14ac:dyDescent="0.15">
      <c r="B94" s="72"/>
      <c r="C94" s="37" t="s">
        <v>90</v>
      </c>
      <c r="E94" s="27" t="s">
        <v>57</v>
      </c>
      <c r="H94" s="44"/>
      <c r="I94" s="44"/>
      <c r="J94" s="40">
        <v>23.8872</v>
      </c>
      <c r="K94" s="40">
        <f t="shared" si="4"/>
        <v>23.8872</v>
      </c>
      <c r="L94" s="44">
        <f t="shared" si="5"/>
        <v>1576.5552</v>
      </c>
      <c r="M94" s="27" t="s">
        <v>14</v>
      </c>
    </row>
    <row r="95" spans="2:13" s="27" customFormat="1" ht="10.5" outlineLevel="1" x14ac:dyDescent="0.15">
      <c r="B95" s="72"/>
      <c r="C95" s="37" t="s">
        <v>86</v>
      </c>
      <c r="E95" s="27" t="s">
        <v>57</v>
      </c>
      <c r="H95" s="44"/>
      <c r="I95" s="44"/>
      <c r="J95" s="40">
        <v>3738.5392000000002</v>
      </c>
      <c r="K95" s="40">
        <f t="shared" si="4"/>
        <v>3738.5392000000002</v>
      </c>
      <c r="L95" s="44">
        <f t="shared" si="5"/>
        <v>246743.58720000001</v>
      </c>
      <c r="M95" s="27" t="s">
        <v>14</v>
      </c>
    </row>
    <row r="96" spans="2:13" s="27" customFormat="1" ht="10.5" outlineLevel="1" x14ac:dyDescent="0.15">
      <c r="B96" s="72"/>
      <c r="C96" s="37" t="s">
        <v>104</v>
      </c>
      <c r="E96" s="27" t="s">
        <v>57</v>
      </c>
      <c r="H96" s="44"/>
      <c r="I96" s="44">
        <v>666361.9999997</v>
      </c>
      <c r="J96" s="40">
        <v>0</v>
      </c>
      <c r="K96" s="40">
        <f t="shared" si="4"/>
        <v>10096.393939389394</v>
      </c>
      <c r="L96" s="44">
        <f t="shared" si="5"/>
        <v>666361.9999997</v>
      </c>
      <c r="M96" s="27" t="s">
        <v>100</v>
      </c>
    </row>
    <row r="97" spans="2:16" s="27" customFormat="1" ht="10.5" outlineLevel="1" x14ac:dyDescent="0.15">
      <c r="B97" s="72"/>
      <c r="C97" s="37" t="s">
        <v>74</v>
      </c>
      <c r="E97" s="27" t="s">
        <v>57</v>
      </c>
      <c r="H97" s="44"/>
      <c r="I97" s="44"/>
      <c r="J97" s="40">
        <v>6224.1799599999995</v>
      </c>
      <c r="K97" s="40">
        <f t="shared" si="4"/>
        <v>6224.1799599999995</v>
      </c>
      <c r="L97" s="44">
        <f t="shared" si="5"/>
        <v>410795.87735999998</v>
      </c>
      <c r="M97" s="27" t="s">
        <v>14</v>
      </c>
    </row>
    <row r="98" spans="2:16" s="27" customFormat="1" ht="10.5" outlineLevel="1" x14ac:dyDescent="0.15">
      <c r="B98" s="72" t="s">
        <v>98</v>
      </c>
      <c r="C98" s="37" t="s">
        <v>49</v>
      </c>
      <c r="E98" s="27" t="s">
        <v>57</v>
      </c>
      <c r="H98" s="44"/>
      <c r="I98" s="44"/>
      <c r="J98" s="40">
        <v>639.10839999999996</v>
      </c>
      <c r="K98" s="40">
        <f t="shared" si="4"/>
        <v>639.10839999999996</v>
      </c>
      <c r="L98" s="44">
        <f t="shared" si="5"/>
        <v>42181.154399999999</v>
      </c>
      <c r="M98" s="27" t="s">
        <v>14</v>
      </c>
    </row>
    <row r="99" spans="2:16" s="27" customFormat="1" ht="10.5" outlineLevel="1" x14ac:dyDescent="0.15">
      <c r="B99" s="72"/>
      <c r="C99" s="37" t="s">
        <v>50</v>
      </c>
      <c r="E99" s="27" t="s">
        <v>57</v>
      </c>
      <c r="H99" s="44"/>
      <c r="I99" s="44"/>
      <c r="J99" s="40">
        <v>1142.8820479999999</v>
      </c>
      <c r="K99" s="40">
        <f t="shared" si="4"/>
        <v>1142.8820479999999</v>
      </c>
      <c r="L99" s="44">
        <f t="shared" si="5"/>
        <v>75430.215167999995</v>
      </c>
      <c r="M99" s="27" t="s">
        <v>14</v>
      </c>
    </row>
    <row r="100" spans="2:16" s="27" customFormat="1" ht="10.5" outlineLevel="1" x14ac:dyDescent="0.15">
      <c r="B100" s="72"/>
      <c r="C100" s="37" t="s">
        <v>51</v>
      </c>
      <c r="E100" s="27" t="s">
        <v>57</v>
      </c>
      <c r="H100" s="44"/>
      <c r="I100" s="44"/>
      <c r="J100" s="40">
        <v>1213.7923999999998</v>
      </c>
      <c r="K100" s="40">
        <f t="shared" si="4"/>
        <v>1213.7923999999998</v>
      </c>
      <c r="L100" s="44">
        <f t="shared" si="5"/>
        <v>80110.298399999985</v>
      </c>
      <c r="M100" s="27" t="s">
        <v>14</v>
      </c>
    </row>
    <row r="101" spans="2:16" s="27" customFormat="1" ht="10.5" outlineLevel="1" x14ac:dyDescent="0.15">
      <c r="B101" s="72"/>
      <c r="C101" s="37" t="s">
        <v>52</v>
      </c>
      <c r="E101" s="27" t="s">
        <v>57</v>
      </c>
      <c r="H101" s="44"/>
      <c r="I101" s="44"/>
      <c r="J101" s="40">
        <v>999.62159999999994</v>
      </c>
      <c r="K101" s="40">
        <f t="shared" si="4"/>
        <v>999.62159999999994</v>
      </c>
      <c r="L101" s="44">
        <f t="shared" si="5"/>
        <v>65975.025599999994</v>
      </c>
      <c r="M101" s="27" t="s">
        <v>14</v>
      </c>
    </row>
    <row r="102" spans="2:16" s="27" customFormat="1" ht="11.25" customHeight="1" outlineLevel="1" x14ac:dyDescent="0.15">
      <c r="B102" s="72"/>
      <c r="C102" s="37" t="s">
        <v>53</v>
      </c>
      <c r="E102" s="27" t="s">
        <v>57</v>
      </c>
      <c r="H102" s="44"/>
      <c r="I102" s="44"/>
      <c r="J102" s="40">
        <v>374.73599999999999</v>
      </c>
      <c r="K102" s="40">
        <f t="shared" si="4"/>
        <v>374.73599999999999</v>
      </c>
      <c r="L102" s="44">
        <f t="shared" si="5"/>
        <v>24732.576000000001</v>
      </c>
      <c r="M102" s="27" t="s">
        <v>14</v>
      </c>
    </row>
    <row r="103" spans="2:16" s="27" customFormat="1" ht="10.5" outlineLevel="1" x14ac:dyDescent="0.15">
      <c r="B103" s="72" t="s">
        <v>54</v>
      </c>
      <c r="C103" s="25" t="s">
        <v>60</v>
      </c>
      <c r="E103" s="27" t="s">
        <v>56</v>
      </c>
      <c r="H103" s="44"/>
      <c r="I103" s="44"/>
      <c r="J103" s="40">
        <v>324</v>
      </c>
      <c r="K103" s="40">
        <f t="shared" si="4"/>
        <v>324</v>
      </c>
      <c r="L103" s="44">
        <f t="shared" si="5"/>
        <v>21384</v>
      </c>
      <c r="M103" s="27" t="s">
        <v>14</v>
      </c>
      <c r="O103" s="16"/>
      <c r="P103" s="16"/>
    </row>
    <row r="104" spans="2:16" s="27" customFormat="1" ht="10.5" outlineLevel="1" x14ac:dyDescent="0.15">
      <c r="B104" s="72"/>
      <c r="C104" s="25" t="s">
        <v>121</v>
      </c>
      <c r="E104" s="27" t="s">
        <v>56</v>
      </c>
      <c r="H104" s="44"/>
      <c r="I104" s="44"/>
      <c r="J104" s="40">
        <v>6703.9636294000011</v>
      </c>
      <c r="K104" s="40">
        <f t="shared" ref="K104:K105" si="6">(I104/$D$38)+J104</f>
        <v>6703.9636294000011</v>
      </c>
      <c r="L104" s="44">
        <f t="shared" ref="L104:L105" si="7">K104*$D$38</f>
        <v>442461.59954040009</v>
      </c>
      <c r="M104" s="27" t="s">
        <v>14</v>
      </c>
      <c r="O104" s="16"/>
      <c r="P104" s="16"/>
    </row>
    <row r="105" spans="2:16" s="27" customFormat="1" ht="10.5" outlineLevel="1" x14ac:dyDescent="0.15">
      <c r="B105" s="72"/>
      <c r="C105" s="20" t="s">
        <v>146</v>
      </c>
      <c r="E105" s="27" t="s">
        <v>56</v>
      </c>
      <c r="H105" s="44"/>
      <c r="I105" s="44"/>
      <c r="J105" s="40">
        <v>2645.5702818700011</v>
      </c>
      <c r="K105" s="40">
        <f t="shared" si="6"/>
        <v>2645.5702818700011</v>
      </c>
      <c r="L105" s="44">
        <f t="shared" si="7"/>
        <v>174607.63860342006</v>
      </c>
      <c r="M105" s="27" t="s">
        <v>14</v>
      </c>
      <c r="O105" s="16"/>
      <c r="P105" s="16"/>
    </row>
    <row r="106" spans="2:16" s="27" customFormat="1" ht="10.5" outlineLevel="1" x14ac:dyDescent="0.15">
      <c r="B106" s="73" t="s">
        <v>25</v>
      </c>
      <c r="C106" s="73"/>
      <c r="H106" s="44"/>
      <c r="I106" s="44"/>
      <c r="J106" s="43"/>
      <c r="K106" s="40"/>
      <c r="L106" s="44"/>
      <c r="O106" s="16"/>
      <c r="P106" s="16"/>
    </row>
    <row r="107" spans="2:16" s="27" customFormat="1" ht="10.5" outlineLevel="1" x14ac:dyDescent="0.15">
      <c r="B107" s="72" t="s">
        <v>97</v>
      </c>
      <c r="C107" s="37" t="s">
        <v>45</v>
      </c>
      <c r="E107" s="27" t="s">
        <v>46</v>
      </c>
      <c r="H107" s="44"/>
      <c r="I107" s="44"/>
      <c r="J107" s="43">
        <v>592</v>
      </c>
      <c r="K107" s="40">
        <f t="shared" si="4"/>
        <v>592</v>
      </c>
      <c r="L107" s="44">
        <f t="shared" si="5"/>
        <v>39072</v>
      </c>
      <c r="M107" s="27" t="s">
        <v>14</v>
      </c>
      <c r="O107" s="16"/>
      <c r="P107" s="16"/>
    </row>
    <row r="108" spans="2:16" s="27" customFormat="1" ht="10.5" outlineLevel="1" x14ac:dyDescent="0.15">
      <c r="B108" s="72"/>
      <c r="C108" s="46" t="s">
        <v>85</v>
      </c>
      <c r="E108" s="27" t="s">
        <v>46</v>
      </c>
      <c r="H108" s="44"/>
      <c r="I108" s="44"/>
      <c r="J108" s="43">
        <v>340.255404</v>
      </c>
      <c r="K108" s="40">
        <f t="shared" si="4"/>
        <v>340.255404</v>
      </c>
      <c r="L108" s="44">
        <f t="shared" si="5"/>
        <v>22456.856663999999</v>
      </c>
      <c r="M108" s="27" t="s">
        <v>14</v>
      </c>
      <c r="O108" s="16"/>
      <c r="P108" s="16"/>
    </row>
    <row r="109" spans="2:16" s="27" customFormat="1" ht="10.5" outlineLevel="1" x14ac:dyDescent="0.15">
      <c r="B109" s="72"/>
      <c r="C109" s="37" t="s">
        <v>61</v>
      </c>
      <c r="E109" s="27" t="s">
        <v>46</v>
      </c>
      <c r="H109" s="44"/>
      <c r="I109" s="44"/>
      <c r="J109" s="43">
        <v>69.630596000000011</v>
      </c>
      <c r="K109" s="40">
        <f t="shared" si="4"/>
        <v>69.630596000000011</v>
      </c>
      <c r="L109" s="44">
        <f t="shared" si="5"/>
        <v>4595.6193360000007</v>
      </c>
      <c r="M109" s="27" t="s">
        <v>14</v>
      </c>
      <c r="O109" s="16"/>
      <c r="P109" s="16"/>
    </row>
    <row r="110" spans="2:16" s="27" customFormat="1" ht="10.5" outlineLevel="1" x14ac:dyDescent="0.15">
      <c r="B110" s="72" t="s">
        <v>47</v>
      </c>
      <c r="C110" s="37" t="s">
        <v>87</v>
      </c>
      <c r="E110" s="27" t="s">
        <v>46</v>
      </c>
      <c r="H110" s="44"/>
      <c r="I110" s="44"/>
      <c r="J110" s="43">
        <v>6929.8324160000002</v>
      </c>
      <c r="K110" s="40">
        <f t="shared" si="4"/>
        <v>6929.8324160000002</v>
      </c>
      <c r="L110" s="44">
        <f t="shared" si="5"/>
        <v>457368.93945599999</v>
      </c>
      <c r="M110" s="27" t="s">
        <v>14</v>
      </c>
      <c r="O110" s="16"/>
      <c r="P110" s="16"/>
    </row>
    <row r="111" spans="2:16" s="27" customFormat="1" ht="10.5" outlineLevel="1" x14ac:dyDescent="0.15">
      <c r="B111" s="72"/>
      <c r="C111" s="46" t="s">
        <v>117</v>
      </c>
      <c r="E111" s="27" t="s">
        <v>46</v>
      </c>
      <c r="H111" s="44"/>
      <c r="I111" s="44"/>
      <c r="J111" s="43">
        <v>873.35569600000019</v>
      </c>
      <c r="K111" s="40">
        <f t="shared" si="4"/>
        <v>873.35569600000019</v>
      </c>
      <c r="L111" s="44">
        <f t="shared" si="5"/>
        <v>57641.47593600001</v>
      </c>
      <c r="M111" s="27" t="s">
        <v>14</v>
      </c>
      <c r="O111" s="16"/>
      <c r="P111" s="16"/>
    </row>
    <row r="112" spans="2:16" s="27" customFormat="1" ht="10.5" outlineLevel="1" x14ac:dyDescent="0.15">
      <c r="B112" s="72"/>
      <c r="C112" s="37" t="s">
        <v>94</v>
      </c>
      <c r="H112" s="44"/>
      <c r="I112" s="44"/>
      <c r="J112" s="43">
        <v>380.54396400000002</v>
      </c>
      <c r="K112" s="40">
        <f t="shared" si="4"/>
        <v>380.54396400000002</v>
      </c>
      <c r="L112" s="44">
        <f t="shared" si="5"/>
        <v>25115.901624000002</v>
      </c>
      <c r="M112" s="27" t="s">
        <v>14</v>
      </c>
      <c r="O112" s="16"/>
      <c r="P112" s="16"/>
    </row>
    <row r="113" spans="2:16" s="27" customFormat="1" ht="10.5" outlineLevel="1" x14ac:dyDescent="0.15">
      <c r="B113" s="72"/>
      <c r="C113" s="46" t="s">
        <v>114</v>
      </c>
      <c r="E113" s="27" t="s">
        <v>46</v>
      </c>
      <c r="H113" s="44"/>
      <c r="I113" s="44"/>
      <c r="J113" s="43">
        <v>1493.9016400000003</v>
      </c>
      <c r="K113" s="40">
        <f t="shared" ref="K113:K179" si="8">(I113/$D$38)+J113</f>
        <v>1493.9016400000003</v>
      </c>
      <c r="L113" s="44">
        <f t="shared" ref="L113:L179" si="9">K113*$D$38</f>
        <v>98597.508240000025</v>
      </c>
      <c r="M113" s="27" t="s">
        <v>14</v>
      </c>
      <c r="O113" s="16"/>
      <c r="P113" s="16"/>
    </row>
    <row r="114" spans="2:16" s="27" customFormat="1" ht="10.5" outlineLevel="1" x14ac:dyDescent="0.15">
      <c r="B114" s="72"/>
      <c r="C114" s="46" t="s">
        <v>113</v>
      </c>
      <c r="E114" s="27" t="s">
        <v>46</v>
      </c>
      <c r="H114" s="44"/>
      <c r="I114" s="44"/>
      <c r="J114" s="43">
        <v>22.452192</v>
      </c>
      <c r="K114" s="40">
        <f t="shared" si="8"/>
        <v>22.452192</v>
      </c>
      <c r="L114" s="44">
        <f t="shared" si="9"/>
        <v>1481.8446719999999</v>
      </c>
      <c r="M114" s="27" t="s">
        <v>14</v>
      </c>
      <c r="O114" s="16"/>
      <c r="P114" s="16"/>
    </row>
    <row r="115" spans="2:16" s="27" customFormat="1" ht="10.5" outlineLevel="1" x14ac:dyDescent="0.15">
      <c r="B115" s="72"/>
      <c r="C115" s="46" t="s">
        <v>78</v>
      </c>
      <c r="E115" s="27" t="s">
        <v>46</v>
      </c>
      <c r="H115" s="44"/>
      <c r="I115" s="44"/>
      <c r="J115" s="43">
        <v>3703.8133679999996</v>
      </c>
      <c r="K115" s="40">
        <f t="shared" si="8"/>
        <v>3703.8133679999996</v>
      </c>
      <c r="L115" s="44">
        <f t="shared" si="9"/>
        <v>244451.68228799998</v>
      </c>
      <c r="M115" s="27" t="s">
        <v>14</v>
      </c>
      <c r="O115" s="16"/>
      <c r="P115" s="16"/>
    </row>
    <row r="116" spans="2:16" s="27" customFormat="1" ht="10.5" outlineLevel="1" x14ac:dyDescent="0.15">
      <c r="B116" s="72"/>
      <c r="C116" s="37" t="s">
        <v>105</v>
      </c>
      <c r="E116" s="27" t="s">
        <v>46</v>
      </c>
      <c r="H116" s="44"/>
      <c r="I116" s="44">
        <v>111386</v>
      </c>
      <c r="J116" s="43">
        <v>0</v>
      </c>
      <c r="K116" s="40">
        <f t="shared" si="8"/>
        <v>1687.6666666666667</v>
      </c>
      <c r="L116" s="44">
        <f t="shared" si="9"/>
        <v>111386</v>
      </c>
      <c r="M116" s="27" t="s">
        <v>100</v>
      </c>
      <c r="O116" s="16"/>
      <c r="P116" s="16"/>
    </row>
    <row r="117" spans="2:16" s="27" customFormat="1" ht="10.5" outlineLevel="1" x14ac:dyDescent="0.15">
      <c r="B117" s="72"/>
      <c r="C117" s="37" t="s">
        <v>106</v>
      </c>
      <c r="E117" s="27" t="s">
        <v>46</v>
      </c>
      <c r="H117" s="44"/>
      <c r="I117" s="44">
        <v>794142.71999999997</v>
      </c>
      <c r="J117" s="43">
        <v>0</v>
      </c>
      <c r="K117" s="40">
        <f t="shared" si="8"/>
        <v>12032.465454545454</v>
      </c>
      <c r="L117" s="44">
        <f t="shared" si="9"/>
        <v>794142.71999999997</v>
      </c>
      <c r="M117" s="27" t="s">
        <v>100</v>
      </c>
      <c r="O117" s="16"/>
      <c r="P117" s="16"/>
    </row>
    <row r="118" spans="2:16" s="27" customFormat="1" ht="10.5" outlineLevel="1" x14ac:dyDescent="0.15">
      <c r="B118" s="72"/>
      <c r="C118" s="37" t="s">
        <v>108</v>
      </c>
      <c r="E118" s="27" t="s">
        <v>46</v>
      </c>
      <c r="H118" s="44"/>
      <c r="I118" s="44">
        <v>9000000</v>
      </c>
      <c r="J118" s="43">
        <v>0</v>
      </c>
      <c r="K118" s="40">
        <f t="shared" si="8"/>
        <v>136363.63636363635</v>
      </c>
      <c r="L118" s="44">
        <f t="shared" si="9"/>
        <v>9000000</v>
      </c>
      <c r="M118" s="27" t="s">
        <v>100</v>
      </c>
      <c r="O118" s="16"/>
      <c r="P118" s="16"/>
    </row>
    <row r="119" spans="2:16" s="27" customFormat="1" ht="10.5" outlineLevel="1" x14ac:dyDescent="0.15">
      <c r="B119" s="72"/>
      <c r="C119" s="37" t="s">
        <v>91</v>
      </c>
      <c r="E119" s="27" t="s">
        <v>46</v>
      </c>
      <c r="H119" s="44"/>
      <c r="I119" s="44"/>
      <c r="J119" s="43">
        <v>4654.3187999999973</v>
      </c>
      <c r="K119" s="40">
        <f t="shared" si="8"/>
        <v>4654.3187999999973</v>
      </c>
      <c r="L119" s="44">
        <f t="shared" si="9"/>
        <v>307185.04079999984</v>
      </c>
      <c r="M119" s="27" t="s">
        <v>14</v>
      </c>
      <c r="O119" s="16"/>
      <c r="P119" s="16"/>
    </row>
    <row r="120" spans="2:16" s="27" customFormat="1" ht="10.5" outlineLevel="1" x14ac:dyDescent="0.15">
      <c r="B120" s="72"/>
      <c r="C120" s="37" t="s">
        <v>107</v>
      </c>
      <c r="E120" s="27" t="s">
        <v>46</v>
      </c>
      <c r="H120" s="44"/>
      <c r="I120" s="44">
        <v>1223208</v>
      </c>
      <c r="J120" s="43">
        <v>0</v>
      </c>
      <c r="K120" s="40">
        <f t="shared" si="8"/>
        <v>18533.454545454544</v>
      </c>
      <c r="L120" s="44">
        <f t="shared" si="9"/>
        <v>1223208</v>
      </c>
      <c r="M120" s="27" t="s">
        <v>100</v>
      </c>
      <c r="O120" s="16"/>
      <c r="P120" s="16"/>
    </row>
    <row r="121" spans="2:16" s="27" customFormat="1" ht="10.5" outlineLevel="1" x14ac:dyDescent="0.15">
      <c r="B121" s="72"/>
      <c r="C121" s="37" t="s">
        <v>74</v>
      </c>
      <c r="E121" s="27" t="s">
        <v>46</v>
      </c>
      <c r="H121" s="44"/>
      <c r="I121" s="44"/>
      <c r="J121" s="43">
        <v>4085.2379559999999</v>
      </c>
      <c r="K121" s="40">
        <f t="shared" si="8"/>
        <v>4085.2379559999999</v>
      </c>
      <c r="L121" s="44">
        <f t="shared" si="9"/>
        <v>269625.70509599999</v>
      </c>
      <c r="M121" s="27" t="s">
        <v>14</v>
      </c>
      <c r="O121" s="16"/>
      <c r="P121" s="16"/>
    </row>
    <row r="122" spans="2:16" s="27" customFormat="1" ht="10.5" outlineLevel="1" x14ac:dyDescent="0.15">
      <c r="B122" s="72"/>
      <c r="C122" s="46" t="s">
        <v>118</v>
      </c>
      <c r="E122" s="27" t="s">
        <v>46</v>
      </c>
      <c r="H122" s="44"/>
      <c r="I122" s="44"/>
      <c r="J122" s="43">
        <v>802.90000000000009</v>
      </c>
      <c r="K122" s="40">
        <f t="shared" si="8"/>
        <v>802.90000000000009</v>
      </c>
      <c r="L122" s="44">
        <f t="shared" si="9"/>
        <v>52991.400000000009</v>
      </c>
      <c r="M122" s="27" t="s">
        <v>14</v>
      </c>
      <c r="O122" s="16"/>
      <c r="P122" s="16"/>
    </row>
    <row r="123" spans="2:16" s="27" customFormat="1" ht="10.5" outlineLevel="1" x14ac:dyDescent="0.15">
      <c r="B123" s="72"/>
      <c r="C123" s="37" t="s">
        <v>73</v>
      </c>
      <c r="E123" s="27" t="s">
        <v>46</v>
      </c>
      <c r="H123" s="44"/>
      <c r="I123" s="44"/>
      <c r="J123" s="43">
        <v>2888.2979959999998</v>
      </c>
      <c r="K123" s="40">
        <f t="shared" si="8"/>
        <v>2888.2979959999998</v>
      </c>
      <c r="L123" s="44">
        <f t="shared" si="9"/>
        <v>190627.66773599997</v>
      </c>
      <c r="M123" s="27" t="s">
        <v>14</v>
      </c>
      <c r="O123" s="16"/>
      <c r="P123" s="16"/>
    </row>
    <row r="124" spans="2:16" s="27" customFormat="1" ht="10.5" outlineLevel="1" x14ac:dyDescent="0.15">
      <c r="B124" s="72" t="s">
        <v>48</v>
      </c>
      <c r="C124" s="37" t="s">
        <v>49</v>
      </c>
      <c r="E124" s="27" t="s">
        <v>46</v>
      </c>
      <c r="H124" s="44"/>
      <c r="I124" s="44"/>
      <c r="J124" s="43">
        <v>1624.0250160000001</v>
      </c>
      <c r="K124" s="40">
        <f t="shared" si="8"/>
        <v>1624.0250160000001</v>
      </c>
      <c r="L124" s="44">
        <f t="shared" si="9"/>
        <v>107185.651056</v>
      </c>
      <c r="M124" s="27" t="s">
        <v>14</v>
      </c>
      <c r="O124" s="16"/>
      <c r="P124" s="16"/>
    </row>
    <row r="125" spans="2:16" s="27" customFormat="1" ht="10.5" outlineLevel="1" x14ac:dyDescent="0.15">
      <c r="B125" s="72"/>
      <c r="C125" s="37" t="s">
        <v>50</v>
      </c>
      <c r="E125" s="27" t="s">
        <v>46</v>
      </c>
      <c r="H125" s="44"/>
      <c r="I125" s="44"/>
      <c r="J125" s="43">
        <v>449.50515599999994</v>
      </c>
      <c r="K125" s="40">
        <f t="shared" si="8"/>
        <v>449.50515599999994</v>
      </c>
      <c r="L125" s="44">
        <f t="shared" si="9"/>
        <v>29667.340295999995</v>
      </c>
      <c r="M125" s="27" t="s">
        <v>14</v>
      </c>
      <c r="O125" s="16"/>
      <c r="P125" s="16"/>
    </row>
    <row r="126" spans="2:16" s="27" customFormat="1" ht="10.5" outlineLevel="1" x14ac:dyDescent="0.15">
      <c r="B126" s="72"/>
      <c r="C126" s="37" t="s">
        <v>52</v>
      </c>
      <c r="E126" s="27" t="s">
        <v>46</v>
      </c>
      <c r="H126" s="44"/>
      <c r="I126" s="44"/>
      <c r="J126" s="43">
        <v>18.791412000000005</v>
      </c>
      <c r="K126" s="40">
        <f t="shared" si="8"/>
        <v>18.791412000000005</v>
      </c>
      <c r="L126" s="44">
        <f t="shared" si="9"/>
        <v>1240.2331920000004</v>
      </c>
      <c r="M126" s="27" t="s">
        <v>14</v>
      </c>
      <c r="O126" s="16"/>
      <c r="P126" s="16"/>
    </row>
    <row r="127" spans="2:16" s="27" customFormat="1" ht="10.5" outlineLevel="1" x14ac:dyDescent="0.15">
      <c r="B127" s="72"/>
      <c r="C127" s="37" t="s">
        <v>51</v>
      </c>
      <c r="E127" s="27" t="s">
        <v>46</v>
      </c>
      <c r="H127" s="44"/>
      <c r="I127" s="44"/>
      <c r="J127" s="43">
        <v>406.32956000000001</v>
      </c>
      <c r="K127" s="40">
        <f t="shared" si="8"/>
        <v>406.32956000000001</v>
      </c>
      <c r="L127" s="44">
        <f t="shared" si="9"/>
        <v>26817.750960000001</v>
      </c>
      <c r="M127" s="27" t="s">
        <v>14</v>
      </c>
      <c r="O127" s="16"/>
      <c r="P127" s="16"/>
    </row>
    <row r="128" spans="2:16" s="27" customFormat="1" ht="10.5" outlineLevel="1" x14ac:dyDescent="0.15">
      <c r="B128" s="72"/>
      <c r="C128" s="37" t="s">
        <v>53</v>
      </c>
      <c r="E128" s="27" t="s">
        <v>46</v>
      </c>
      <c r="H128" s="44"/>
      <c r="I128" s="44"/>
      <c r="J128" s="43">
        <v>257.98457199999996</v>
      </c>
      <c r="K128" s="40">
        <f t="shared" si="8"/>
        <v>257.98457199999996</v>
      </c>
      <c r="L128" s="44">
        <f t="shared" si="9"/>
        <v>17026.981751999996</v>
      </c>
      <c r="M128" s="27" t="s">
        <v>14</v>
      </c>
      <c r="O128" s="16"/>
      <c r="P128" s="16"/>
    </row>
    <row r="129" spans="2:16" s="27" customFormat="1" ht="9.75" customHeight="1" outlineLevel="1" x14ac:dyDescent="0.15">
      <c r="B129" s="72" t="s">
        <v>54</v>
      </c>
      <c r="C129" s="22" t="s">
        <v>60</v>
      </c>
      <c r="E129" s="27" t="s">
        <v>69</v>
      </c>
      <c r="H129" s="44"/>
      <c r="I129" s="44"/>
      <c r="J129" s="43">
        <v>79.56</v>
      </c>
      <c r="K129" s="40">
        <f t="shared" si="8"/>
        <v>79.56</v>
      </c>
      <c r="L129" s="44">
        <f t="shared" si="9"/>
        <v>5250.96</v>
      </c>
      <c r="M129" s="27" t="s">
        <v>14</v>
      </c>
      <c r="O129" s="16"/>
      <c r="P129" s="16"/>
    </row>
    <row r="130" spans="2:16" s="27" customFormat="1" ht="10.5" outlineLevel="1" x14ac:dyDescent="0.15">
      <c r="B130" s="72"/>
      <c r="C130" s="22" t="s">
        <v>121</v>
      </c>
      <c r="E130" s="27" t="s">
        <v>69</v>
      </c>
      <c r="H130" s="44"/>
      <c r="I130" s="44"/>
      <c r="J130" s="43">
        <v>4241.9101725600012</v>
      </c>
      <c r="K130" s="40">
        <f t="shared" ref="K130:K131" si="10">(I130/$D$38)+J130</f>
        <v>4241.9101725600012</v>
      </c>
      <c r="L130" s="44">
        <f t="shared" ref="L130:L131" si="11">K130*$D$38</f>
        <v>279966.07138896006</v>
      </c>
      <c r="M130" s="27" t="s">
        <v>14</v>
      </c>
      <c r="O130" s="16"/>
      <c r="P130" s="16"/>
    </row>
    <row r="131" spans="2:16" s="27" customFormat="1" ht="9.75" customHeight="1" outlineLevel="1" x14ac:dyDescent="0.15">
      <c r="B131" s="72"/>
      <c r="C131" s="20" t="s">
        <v>146</v>
      </c>
      <c r="E131" s="27" t="s">
        <v>69</v>
      </c>
      <c r="H131" s="44"/>
      <c r="I131" s="44"/>
      <c r="J131" s="43">
        <v>1668.3542958280004</v>
      </c>
      <c r="K131" s="40">
        <f t="shared" si="10"/>
        <v>1668.3542958280004</v>
      </c>
      <c r="L131" s="44">
        <f t="shared" si="11"/>
        <v>110111.38352464803</v>
      </c>
      <c r="M131" s="27" t="s">
        <v>14</v>
      </c>
      <c r="O131" s="16"/>
      <c r="P131" s="16"/>
    </row>
    <row r="132" spans="2:16" s="27" customFormat="1" ht="10.5" outlineLevel="1" x14ac:dyDescent="0.15">
      <c r="B132" s="73" t="s">
        <v>26</v>
      </c>
      <c r="C132" s="73"/>
      <c r="H132" s="44"/>
      <c r="I132" s="44"/>
      <c r="J132" s="43"/>
      <c r="K132" s="40"/>
      <c r="L132" s="44"/>
      <c r="O132" s="16"/>
      <c r="P132" s="16"/>
    </row>
    <row r="133" spans="2:16" s="27" customFormat="1" ht="10.5" outlineLevel="1" x14ac:dyDescent="0.15">
      <c r="B133" s="52" t="s">
        <v>44</v>
      </c>
      <c r="C133" s="37" t="s">
        <v>45</v>
      </c>
      <c r="E133" s="27" t="s">
        <v>46</v>
      </c>
      <c r="H133" s="44"/>
      <c r="I133" s="44"/>
      <c r="J133" s="43">
        <v>40.815291999999999</v>
      </c>
      <c r="K133" s="40">
        <f t="shared" si="8"/>
        <v>40.815291999999999</v>
      </c>
      <c r="L133" s="44">
        <f t="shared" si="9"/>
        <v>2693.809272</v>
      </c>
      <c r="M133" s="27" t="s">
        <v>14</v>
      </c>
      <c r="O133" s="16"/>
      <c r="P133" s="16"/>
    </row>
    <row r="134" spans="2:16" s="27" customFormat="1" ht="10.5" outlineLevel="1" x14ac:dyDescent="0.15">
      <c r="B134" s="72" t="s">
        <v>47</v>
      </c>
      <c r="C134" s="37" t="s">
        <v>64</v>
      </c>
      <c r="E134" s="27" t="s">
        <v>46</v>
      </c>
      <c r="H134" s="44"/>
      <c r="I134" s="44"/>
      <c r="J134" s="43">
        <v>300.81</v>
      </c>
      <c r="K134" s="40">
        <f t="shared" si="8"/>
        <v>300.81</v>
      </c>
      <c r="L134" s="44">
        <f t="shared" si="9"/>
        <v>19853.46</v>
      </c>
      <c r="M134" s="27" t="s">
        <v>14</v>
      </c>
      <c r="O134" s="16"/>
      <c r="P134" s="16"/>
    </row>
    <row r="135" spans="2:16" s="27" customFormat="1" ht="10.5" outlineLevel="1" x14ac:dyDescent="0.15">
      <c r="B135" s="72"/>
      <c r="C135" s="37" t="s">
        <v>78</v>
      </c>
      <c r="E135" s="27" t="s">
        <v>46</v>
      </c>
      <c r="H135" s="44"/>
      <c r="I135" s="44"/>
      <c r="J135" s="43">
        <v>89.001724000000024</v>
      </c>
      <c r="K135" s="40">
        <f t="shared" si="8"/>
        <v>89.001724000000024</v>
      </c>
      <c r="L135" s="44">
        <f t="shared" si="9"/>
        <v>5874.1137840000019</v>
      </c>
      <c r="M135" s="27" t="s">
        <v>14</v>
      </c>
      <c r="O135" s="16"/>
      <c r="P135" s="16"/>
    </row>
    <row r="136" spans="2:16" s="27" customFormat="1" ht="10.5" outlineLevel="1" x14ac:dyDescent="0.15">
      <c r="B136" s="72"/>
      <c r="C136" s="37" t="s">
        <v>72</v>
      </c>
      <c r="E136" s="27" t="s">
        <v>46</v>
      </c>
      <c r="H136" s="44"/>
      <c r="I136" s="44"/>
      <c r="J136" s="43">
        <v>598.14200000000005</v>
      </c>
      <c r="K136" s="40">
        <f t="shared" si="8"/>
        <v>598.14200000000005</v>
      </c>
      <c r="L136" s="44">
        <f t="shared" si="9"/>
        <v>39477.372000000003</v>
      </c>
      <c r="M136" s="27" t="s">
        <v>14</v>
      </c>
      <c r="O136" s="16"/>
      <c r="P136" s="16"/>
    </row>
    <row r="137" spans="2:16" s="27" customFormat="1" ht="10.5" outlineLevel="1" x14ac:dyDescent="0.15">
      <c r="B137" s="72"/>
      <c r="C137" s="37" t="s">
        <v>94</v>
      </c>
      <c r="E137" s="27" t="s">
        <v>46</v>
      </c>
      <c r="H137" s="44"/>
      <c r="I137" s="44"/>
      <c r="J137" s="43">
        <v>111.88800000000002</v>
      </c>
      <c r="K137" s="40">
        <f t="shared" si="8"/>
        <v>111.88800000000002</v>
      </c>
      <c r="L137" s="44">
        <f t="shared" si="9"/>
        <v>7384.6080000000011</v>
      </c>
      <c r="M137" s="27" t="s">
        <v>14</v>
      </c>
      <c r="O137" s="16"/>
      <c r="P137" s="16"/>
    </row>
    <row r="138" spans="2:16" s="27" customFormat="1" ht="10.5" outlineLevel="1" x14ac:dyDescent="0.15">
      <c r="B138" s="72"/>
      <c r="C138" s="37" t="s">
        <v>92</v>
      </c>
      <c r="E138" s="27" t="s">
        <v>46</v>
      </c>
      <c r="H138" s="44"/>
      <c r="I138" s="44"/>
      <c r="J138" s="43">
        <v>11175.021200000001</v>
      </c>
      <c r="K138" s="40">
        <f t="shared" si="8"/>
        <v>11175.021200000001</v>
      </c>
      <c r="L138" s="44">
        <f t="shared" si="9"/>
        <v>737551.3992000001</v>
      </c>
      <c r="M138" s="27" t="s">
        <v>14</v>
      </c>
      <c r="O138" s="16"/>
      <c r="P138" s="16"/>
    </row>
    <row r="139" spans="2:16" s="27" customFormat="1" ht="10.5" outlineLevel="1" x14ac:dyDescent="0.15">
      <c r="B139" s="72"/>
      <c r="C139" s="37" t="s">
        <v>77</v>
      </c>
      <c r="E139" s="27" t="s">
        <v>46</v>
      </c>
      <c r="H139" s="44"/>
      <c r="I139" s="44"/>
      <c r="J139" s="43">
        <v>18873.892399999997</v>
      </c>
      <c r="K139" s="40">
        <f t="shared" si="8"/>
        <v>18873.892399999997</v>
      </c>
      <c r="L139" s="44">
        <f t="shared" si="9"/>
        <v>1245676.8983999998</v>
      </c>
      <c r="M139" s="27" t="s">
        <v>14</v>
      </c>
      <c r="O139" s="16"/>
      <c r="P139" s="16"/>
    </row>
    <row r="140" spans="2:16" s="27" customFormat="1" ht="10.5" outlineLevel="1" x14ac:dyDescent="0.15">
      <c r="B140" s="72"/>
      <c r="C140" s="46" t="s">
        <v>115</v>
      </c>
      <c r="E140" s="27" t="s">
        <v>46</v>
      </c>
      <c r="H140" s="44"/>
      <c r="I140" s="44"/>
      <c r="J140" s="43">
        <v>1416.209928</v>
      </c>
      <c r="K140" s="40">
        <f t="shared" si="8"/>
        <v>1416.209928</v>
      </c>
      <c r="L140" s="44">
        <f t="shared" si="9"/>
        <v>93469.855247999993</v>
      </c>
      <c r="M140" s="27" t="s">
        <v>14</v>
      </c>
      <c r="O140" s="16"/>
      <c r="P140" s="16"/>
    </row>
    <row r="141" spans="2:16" s="27" customFormat="1" ht="10.5" outlineLevel="1" x14ac:dyDescent="0.15">
      <c r="B141" s="72"/>
      <c r="C141" s="37" t="s">
        <v>83</v>
      </c>
      <c r="E141" s="27" t="s">
        <v>46</v>
      </c>
      <c r="H141" s="44"/>
      <c r="I141" s="44"/>
      <c r="J141" s="43">
        <v>1791.4660000000003</v>
      </c>
      <c r="K141" s="40">
        <f t="shared" si="8"/>
        <v>1791.4660000000003</v>
      </c>
      <c r="L141" s="44">
        <f t="shared" si="9"/>
        <v>118236.75600000002</v>
      </c>
      <c r="M141" s="27" t="s">
        <v>14</v>
      </c>
      <c r="O141" s="16"/>
      <c r="P141" s="16"/>
    </row>
    <row r="142" spans="2:16" s="27" customFormat="1" ht="10.5" outlineLevel="1" x14ac:dyDescent="0.15">
      <c r="B142" s="72"/>
      <c r="C142" s="37" t="s">
        <v>109</v>
      </c>
      <c r="E142" s="27" t="s">
        <v>46</v>
      </c>
      <c r="H142" s="44"/>
      <c r="I142" s="44">
        <v>103907</v>
      </c>
      <c r="J142" s="43">
        <v>0</v>
      </c>
      <c r="K142" s="40">
        <f t="shared" si="8"/>
        <v>1574.3484848484848</v>
      </c>
      <c r="L142" s="44">
        <f t="shared" si="9"/>
        <v>103907</v>
      </c>
      <c r="M142" s="27" t="s">
        <v>100</v>
      </c>
      <c r="O142" s="16"/>
      <c r="P142" s="16"/>
    </row>
    <row r="143" spans="2:16" s="27" customFormat="1" ht="10.5" outlineLevel="1" x14ac:dyDescent="0.15">
      <c r="B143" s="72"/>
      <c r="C143" s="37" t="s">
        <v>110</v>
      </c>
      <c r="E143" s="27" t="s">
        <v>46</v>
      </c>
      <c r="H143" s="44"/>
      <c r="I143" s="44">
        <v>16020</v>
      </c>
      <c r="J143" s="43">
        <v>0</v>
      </c>
      <c r="K143" s="40">
        <f t="shared" si="8"/>
        <v>242.72727272727272</v>
      </c>
      <c r="L143" s="44">
        <f t="shared" si="9"/>
        <v>16020</v>
      </c>
      <c r="M143" s="27" t="s">
        <v>100</v>
      </c>
      <c r="O143" s="16"/>
      <c r="P143" s="16"/>
    </row>
    <row r="144" spans="2:16" s="27" customFormat="1" ht="10.5" outlineLevel="1" x14ac:dyDescent="0.15">
      <c r="B144" s="72"/>
      <c r="C144" s="37" t="s">
        <v>74</v>
      </c>
      <c r="E144" s="27" t="s">
        <v>46</v>
      </c>
      <c r="H144" s="44"/>
      <c r="I144" s="44"/>
      <c r="J144" s="43">
        <v>119.09856000000002</v>
      </c>
      <c r="K144" s="40">
        <f t="shared" si="8"/>
        <v>119.09856000000002</v>
      </c>
      <c r="L144" s="44">
        <f t="shared" si="9"/>
        <v>7860.5049600000011</v>
      </c>
      <c r="M144" s="27" t="s">
        <v>14</v>
      </c>
      <c r="O144" s="16"/>
      <c r="P144" s="16"/>
    </row>
    <row r="145" spans="2:16" s="27" customFormat="1" ht="10.5" outlineLevel="1" x14ac:dyDescent="0.15">
      <c r="B145" s="72"/>
      <c r="C145" s="37" t="s">
        <v>73</v>
      </c>
      <c r="E145" s="27" t="s">
        <v>46</v>
      </c>
      <c r="H145" s="44"/>
      <c r="I145" s="44"/>
      <c r="J145" s="43">
        <v>355.20000000000005</v>
      </c>
      <c r="K145" s="40">
        <f t="shared" si="8"/>
        <v>355.20000000000005</v>
      </c>
      <c r="L145" s="44">
        <f t="shared" si="9"/>
        <v>23443.200000000004</v>
      </c>
      <c r="M145" s="27" t="s">
        <v>14</v>
      </c>
      <c r="O145" s="16"/>
      <c r="P145" s="16"/>
    </row>
    <row r="146" spans="2:16" s="27" customFormat="1" ht="10.5" outlineLevel="1" x14ac:dyDescent="0.15">
      <c r="B146" s="72"/>
      <c r="C146" s="37" t="s">
        <v>75</v>
      </c>
      <c r="E146" s="27" t="s">
        <v>46</v>
      </c>
      <c r="H146" s="44"/>
      <c r="I146" s="44"/>
      <c r="J146" s="43">
        <v>256.88360000000006</v>
      </c>
      <c r="K146" s="40">
        <f t="shared" si="8"/>
        <v>256.88360000000006</v>
      </c>
      <c r="L146" s="44">
        <f t="shared" si="9"/>
        <v>16954.317600000002</v>
      </c>
      <c r="M146" s="27" t="s">
        <v>14</v>
      </c>
      <c r="O146" s="16"/>
      <c r="P146" s="16"/>
    </row>
    <row r="147" spans="2:16" s="27" customFormat="1" ht="10.5" outlineLevel="1" x14ac:dyDescent="0.15">
      <c r="B147" s="72"/>
      <c r="C147" s="37" t="s">
        <v>81</v>
      </c>
      <c r="E147" s="27" t="s">
        <v>46</v>
      </c>
      <c r="H147" s="44"/>
      <c r="I147" s="44"/>
      <c r="J147" s="43">
        <v>799.2</v>
      </c>
      <c r="K147" s="40">
        <f t="shared" si="8"/>
        <v>799.2</v>
      </c>
      <c r="L147" s="44">
        <f t="shared" si="9"/>
        <v>52747.200000000004</v>
      </c>
      <c r="M147" s="27" t="s">
        <v>14</v>
      </c>
      <c r="O147" s="16"/>
      <c r="P147" s="16"/>
    </row>
    <row r="148" spans="2:16" s="27" customFormat="1" ht="10.5" outlineLevel="1" x14ac:dyDescent="0.15">
      <c r="B148" s="72" t="s">
        <v>48</v>
      </c>
      <c r="C148" s="37" t="s">
        <v>49</v>
      </c>
      <c r="E148" s="27" t="s">
        <v>46</v>
      </c>
      <c r="H148" s="44"/>
      <c r="I148" s="44"/>
      <c r="J148" s="43">
        <v>1304.5260200000002</v>
      </c>
      <c r="K148" s="40">
        <f t="shared" si="8"/>
        <v>1304.5260200000002</v>
      </c>
      <c r="L148" s="44">
        <f t="shared" si="9"/>
        <v>86098.717320000011</v>
      </c>
      <c r="M148" s="27" t="s">
        <v>14</v>
      </c>
      <c r="O148" s="16"/>
      <c r="P148" s="16"/>
    </row>
    <row r="149" spans="2:16" s="27" customFormat="1" ht="10.5" outlineLevel="1" x14ac:dyDescent="0.15">
      <c r="B149" s="72"/>
      <c r="C149" s="37" t="s">
        <v>50</v>
      </c>
      <c r="E149" s="27" t="s">
        <v>46</v>
      </c>
      <c r="H149" s="44"/>
      <c r="I149" s="44"/>
      <c r="J149" s="43">
        <v>2126.1678520000005</v>
      </c>
      <c r="K149" s="40">
        <f t="shared" si="8"/>
        <v>2126.1678520000005</v>
      </c>
      <c r="L149" s="44">
        <f t="shared" si="9"/>
        <v>140327.07823200003</v>
      </c>
      <c r="M149" s="27" t="s">
        <v>14</v>
      </c>
      <c r="O149" s="16"/>
      <c r="P149" s="16"/>
    </row>
    <row r="150" spans="2:16" s="27" customFormat="1" ht="10.5" outlineLevel="1" x14ac:dyDescent="0.15">
      <c r="B150" s="72"/>
      <c r="C150" s="37" t="s">
        <v>51</v>
      </c>
      <c r="E150" s="27" t="s">
        <v>46</v>
      </c>
      <c r="H150" s="44"/>
      <c r="I150" s="44"/>
      <c r="J150" s="43">
        <v>1822.5377120000003</v>
      </c>
      <c r="K150" s="40">
        <f t="shared" si="8"/>
        <v>1822.5377120000003</v>
      </c>
      <c r="L150" s="44">
        <f t="shared" si="9"/>
        <v>120287.48899200001</v>
      </c>
      <c r="M150" s="27" t="s">
        <v>14</v>
      </c>
      <c r="O150" s="16"/>
      <c r="P150" s="16"/>
    </row>
    <row r="151" spans="2:16" s="27" customFormat="1" ht="10.5" outlineLevel="1" x14ac:dyDescent="0.15">
      <c r="B151" s="72"/>
      <c r="C151" s="37" t="s">
        <v>53</v>
      </c>
      <c r="E151" s="27" t="s">
        <v>46</v>
      </c>
      <c r="H151" s="44"/>
      <c r="I151" s="44"/>
      <c r="J151" s="43">
        <v>720.57500000000005</v>
      </c>
      <c r="K151" s="40">
        <f t="shared" si="8"/>
        <v>720.57500000000005</v>
      </c>
      <c r="L151" s="44">
        <f t="shared" si="9"/>
        <v>47557.950000000004</v>
      </c>
      <c r="M151" s="27" t="s">
        <v>14</v>
      </c>
      <c r="O151" s="16"/>
      <c r="P151" s="16"/>
    </row>
    <row r="152" spans="2:16" s="27" customFormat="1" ht="10.5" outlineLevel="1" x14ac:dyDescent="0.15">
      <c r="B152" s="72"/>
      <c r="C152" s="37" t="s">
        <v>52</v>
      </c>
      <c r="E152" s="27" t="s">
        <v>46</v>
      </c>
      <c r="H152" s="44"/>
      <c r="I152" s="44"/>
      <c r="J152" s="43">
        <v>689.99080000000015</v>
      </c>
      <c r="K152" s="40">
        <f t="shared" si="8"/>
        <v>689.99080000000015</v>
      </c>
      <c r="L152" s="44">
        <f t="shared" si="9"/>
        <v>45539.392800000009</v>
      </c>
      <c r="M152" s="27" t="s">
        <v>14</v>
      </c>
      <c r="O152" s="16"/>
      <c r="P152" s="16"/>
    </row>
    <row r="153" spans="2:16" s="27" customFormat="1" ht="10.5" outlineLevel="1" x14ac:dyDescent="0.15">
      <c r="B153" s="72" t="s">
        <v>54</v>
      </c>
      <c r="C153" s="25" t="s">
        <v>121</v>
      </c>
      <c r="E153" s="27" t="s">
        <v>69</v>
      </c>
      <c r="H153" s="44"/>
      <c r="I153" s="44"/>
      <c r="J153" s="43">
        <v>1741.7893493399999</v>
      </c>
      <c r="K153" s="40">
        <f t="shared" ref="K153:K154" si="12">(I153/$D$38)+J153</f>
        <v>1741.7893493399999</v>
      </c>
      <c r="L153" s="44">
        <f t="shared" ref="L153:L154" si="13">K153*$D$38</f>
        <v>114958.09705643999</v>
      </c>
      <c r="M153" s="27" t="s">
        <v>14</v>
      </c>
      <c r="O153" s="16"/>
      <c r="P153" s="16"/>
    </row>
    <row r="154" spans="2:16" s="27" customFormat="1" ht="10.5" outlineLevel="1" x14ac:dyDescent="0.15">
      <c r="B154" s="72"/>
      <c r="C154" s="20" t="s">
        <v>146</v>
      </c>
      <c r="E154" s="27" t="s">
        <v>69</v>
      </c>
      <c r="H154" s="44"/>
      <c r="I154" s="44"/>
      <c r="J154" s="43">
        <v>695.15027206700006</v>
      </c>
      <c r="K154" s="40">
        <f t="shared" si="12"/>
        <v>695.15027206700006</v>
      </c>
      <c r="L154" s="44">
        <f t="shared" si="13"/>
        <v>45879.917956422003</v>
      </c>
      <c r="M154" s="27" t="s">
        <v>14</v>
      </c>
      <c r="O154" s="16"/>
      <c r="P154" s="16"/>
    </row>
    <row r="155" spans="2:16" s="27" customFormat="1" ht="10.5" outlineLevel="1" x14ac:dyDescent="0.15">
      <c r="B155" s="73" t="s">
        <v>27</v>
      </c>
      <c r="C155" s="73"/>
      <c r="H155" s="44"/>
      <c r="I155" s="44"/>
      <c r="J155" s="43"/>
      <c r="K155" s="40"/>
      <c r="L155" s="44"/>
      <c r="O155" s="16"/>
      <c r="P155" s="16"/>
    </row>
    <row r="156" spans="2:16" s="27" customFormat="1" ht="10.5" outlineLevel="1" x14ac:dyDescent="0.15">
      <c r="B156" s="72" t="s">
        <v>99</v>
      </c>
      <c r="C156" s="37" t="s">
        <v>65</v>
      </c>
      <c r="E156" s="27" t="s">
        <v>57</v>
      </c>
      <c r="H156" s="44"/>
      <c r="I156" s="44"/>
      <c r="J156" s="43">
        <v>9813.0297240000018</v>
      </c>
      <c r="K156" s="40">
        <f t="shared" si="8"/>
        <v>9813.0297240000018</v>
      </c>
      <c r="L156" s="44">
        <f t="shared" si="9"/>
        <v>647659.96178400016</v>
      </c>
      <c r="M156" s="27" t="s">
        <v>14</v>
      </c>
      <c r="O156" s="16"/>
      <c r="P156" s="16"/>
    </row>
    <row r="157" spans="2:16" s="27" customFormat="1" ht="10.5" outlineLevel="1" x14ac:dyDescent="0.15">
      <c r="B157" s="72"/>
      <c r="C157" s="37" t="s">
        <v>128</v>
      </c>
      <c r="E157" s="27" t="s">
        <v>57</v>
      </c>
      <c r="H157" s="44"/>
      <c r="I157" s="44"/>
      <c r="J157" s="43">
        <v>2336.1712679999996</v>
      </c>
      <c r="K157" s="40">
        <f t="shared" si="8"/>
        <v>2336.1712679999996</v>
      </c>
      <c r="L157" s="44">
        <f t="shared" si="9"/>
        <v>154187.30368799999</v>
      </c>
      <c r="M157" s="27" t="s">
        <v>14</v>
      </c>
      <c r="O157" s="16"/>
      <c r="P157" s="16"/>
    </row>
    <row r="158" spans="2:16" s="27" customFormat="1" ht="10.5" outlineLevel="1" x14ac:dyDescent="0.15">
      <c r="B158" s="72"/>
      <c r="C158" s="37" t="s">
        <v>66</v>
      </c>
      <c r="E158" s="27" t="s">
        <v>57</v>
      </c>
      <c r="H158" s="44"/>
      <c r="I158" s="44"/>
      <c r="J158" s="43">
        <v>3432.7054391599995</v>
      </c>
      <c r="K158" s="40">
        <f t="shared" si="8"/>
        <v>3432.7054391599995</v>
      </c>
      <c r="L158" s="44">
        <f t="shared" si="9"/>
        <v>226558.55898455996</v>
      </c>
      <c r="M158" s="27" t="s">
        <v>14</v>
      </c>
      <c r="O158" s="16"/>
      <c r="P158" s="16"/>
    </row>
    <row r="159" spans="2:16" s="27" customFormat="1" ht="10.5" outlineLevel="1" x14ac:dyDescent="0.15">
      <c r="B159" s="72"/>
      <c r="C159" s="37" t="s">
        <v>67</v>
      </c>
      <c r="E159" s="27" t="s">
        <v>57</v>
      </c>
      <c r="H159" s="44"/>
      <c r="I159" s="44"/>
      <c r="J159" s="43">
        <v>1202.253432</v>
      </c>
      <c r="K159" s="40">
        <f t="shared" si="8"/>
        <v>1202.253432</v>
      </c>
      <c r="L159" s="44">
        <f t="shared" si="9"/>
        <v>79348.726511999994</v>
      </c>
      <c r="M159" s="27" t="s">
        <v>14</v>
      </c>
      <c r="O159" s="16"/>
      <c r="P159" s="16"/>
    </row>
    <row r="160" spans="2:16" s="27" customFormat="1" ht="10.5" outlineLevel="1" x14ac:dyDescent="0.15">
      <c r="B160" s="72" t="s">
        <v>97</v>
      </c>
      <c r="C160" s="37" t="s">
        <v>61</v>
      </c>
      <c r="E160" s="27" t="s">
        <v>57</v>
      </c>
      <c r="H160" s="44"/>
      <c r="I160" s="44"/>
      <c r="J160" s="43">
        <v>2098.2969919999996</v>
      </c>
      <c r="K160" s="40">
        <f t="shared" si="8"/>
        <v>2098.2969919999996</v>
      </c>
      <c r="L160" s="44">
        <f t="shared" si="9"/>
        <v>138487.60147199998</v>
      </c>
      <c r="M160" s="27" t="s">
        <v>14</v>
      </c>
      <c r="O160" s="16"/>
      <c r="P160" s="16"/>
    </row>
    <row r="161" spans="2:16" s="27" customFormat="1" ht="10.5" outlineLevel="1" x14ac:dyDescent="0.15">
      <c r="B161" s="72"/>
      <c r="C161" s="37" t="s">
        <v>85</v>
      </c>
      <c r="E161" s="27" t="s">
        <v>57</v>
      </c>
      <c r="H161" s="44"/>
      <c r="I161" s="44"/>
      <c r="J161" s="43">
        <v>409.08138100000008</v>
      </c>
      <c r="K161" s="40">
        <f t="shared" si="8"/>
        <v>409.08138100000008</v>
      </c>
      <c r="L161" s="44">
        <f t="shared" si="9"/>
        <v>26999.371146000005</v>
      </c>
      <c r="M161" s="27" t="s">
        <v>14</v>
      </c>
      <c r="O161" s="16"/>
      <c r="P161" s="16"/>
    </row>
    <row r="162" spans="2:16" s="27" customFormat="1" ht="10.5" outlineLevel="1" x14ac:dyDescent="0.15">
      <c r="B162" s="72"/>
      <c r="C162" s="37" t="s">
        <v>63</v>
      </c>
      <c r="E162" s="27" t="s">
        <v>57</v>
      </c>
      <c r="H162" s="44"/>
      <c r="I162" s="44"/>
      <c r="J162" s="43">
        <v>3392.9893940000002</v>
      </c>
      <c r="K162" s="40">
        <f t="shared" si="8"/>
        <v>3392.9893940000002</v>
      </c>
      <c r="L162" s="44">
        <f t="shared" si="9"/>
        <v>223937.30000400002</v>
      </c>
      <c r="M162" s="27" t="s">
        <v>14</v>
      </c>
      <c r="O162" s="16"/>
      <c r="P162" s="16"/>
    </row>
    <row r="163" spans="2:16" s="27" customFormat="1" ht="10.5" outlineLevel="1" x14ac:dyDescent="0.15">
      <c r="B163" s="72"/>
      <c r="C163" s="37" t="s">
        <v>45</v>
      </c>
      <c r="E163" s="27" t="s">
        <v>57</v>
      </c>
      <c r="H163" s="44"/>
      <c r="I163" s="44"/>
      <c r="J163" s="43">
        <v>825.67246699999964</v>
      </c>
      <c r="K163" s="40">
        <f t="shared" si="8"/>
        <v>825.67246699999964</v>
      </c>
      <c r="L163" s="44">
        <f t="shared" si="9"/>
        <v>54494.382821999978</v>
      </c>
      <c r="M163" s="27" t="s">
        <v>14</v>
      </c>
      <c r="O163" s="16"/>
      <c r="P163" s="16"/>
    </row>
    <row r="164" spans="2:16" s="27" customFormat="1" ht="10.5" outlineLevel="1" x14ac:dyDescent="0.15">
      <c r="B164" s="72"/>
      <c r="C164" s="46" t="s">
        <v>120</v>
      </c>
      <c r="E164" s="27" t="s">
        <v>57</v>
      </c>
      <c r="H164" s="44"/>
      <c r="I164" s="44"/>
      <c r="J164" s="43">
        <v>132.00356800000003</v>
      </c>
      <c r="K164" s="40">
        <f t="shared" si="8"/>
        <v>132.00356800000003</v>
      </c>
      <c r="L164" s="44">
        <f t="shared" si="9"/>
        <v>8712.2354880000021</v>
      </c>
      <c r="M164" s="27" t="s">
        <v>14</v>
      </c>
      <c r="O164" s="16"/>
      <c r="P164" s="16"/>
    </row>
    <row r="165" spans="2:16" s="27" customFormat="1" ht="10.5" outlineLevel="1" x14ac:dyDescent="0.15">
      <c r="B165" s="72"/>
      <c r="C165" s="37" t="s">
        <v>62</v>
      </c>
      <c r="E165" s="27" t="s">
        <v>57</v>
      </c>
      <c r="H165" s="44"/>
      <c r="I165" s="44"/>
      <c r="J165" s="43">
        <v>1399.084242000001</v>
      </c>
      <c r="K165" s="40">
        <f t="shared" si="8"/>
        <v>1399.084242000001</v>
      </c>
      <c r="L165" s="44">
        <f t="shared" si="9"/>
        <v>92339.559972000076</v>
      </c>
      <c r="M165" s="27" t="s">
        <v>14</v>
      </c>
      <c r="O165" s="16"/>
      <c r="P165" s="16"/>
    </row>
    <row r="166" spans="2:16" s="27" customFormat="1" ht="10.5" outlineLevel="1" x14ac:dyDescent="0.15">
      <c r="B166" s="72" t="s">
        <v>47</v>
      </c>
      <c r="C166" s="37" t="s">
        <v>59</v>
      </c>
      <c r="E166" s="27" t="s">
        <v>57</v>
      </c>
      <c r="H166" s="44"/>
      <c r="I166" s="44"/>
      <c r="J166" s="43">
        <v>75.924000000000007</v>
      </c>
      <c r="K166" s="40">
        <f t="shared" si="8"/>
        <v>75.924000000000007</v>
      </c>
      <c r="L166" s="44">
        <f t="shared" si="9"/>
        <v>5010.9840000000004</v>
      </c>
      <c r="M166" s="27" t="s">
        <v>14</v>
      </c>
      <c r="O166" s="16"/>
      <c r="P166" s="16"/>
    </row>
    <row r="167" spans="2:16" s="27" customFormat="1" ht="10.5" outlineLevel="1" x14ac:dyDescent="0.15">
      <c r="B167" s="72"/>
      <c r="C167" s="37" t="s">
        <v>74</v>
      </c>
      <c r="E167" s="27" t="s">
        <v>57</v>
      </c>
      <c r="H167" s="44"/>
      <c r="I167" s="44"/>
      <c r="J167" s="43">
        <v>309.29859100000004</v>
      </c>
      <c r="K167" s="40">
        <f t="shared" si="8"/>
        <v>309.29859100000004</v>
      </c>
      <c r="L167" s="44">
        <f t="shared" si="9"/>
        <v>20413.707006000004</v>
      </c>
      <c r="M167" s="27" t="s">
        <v>14</v>
      </c>
      <c r="O167" s="16"/>
      <c r="P167" s="16"/>
    </row>
    <row r="168" spans="2:16" s="27" customFormat="1" ht="10.5" outlineLevel="1" x14ac:dyDescent="0.15">
      <c r="B168" s="72"/>
      <c r="C168" s="45" t="s">
        <v>111</v>
      </c>
      <c r="E168" s="27" t="s">
        <v>57</v>
      </c>
      <c r="H168" s="44"/>
      <c r="I168" s="44"/>
      <c r="J168" s="43">
        <v>140.52600000000001</v>
      </c>
      <c r="K168" s="40">
        <f t="shared" si="8"/>
        <v>140.52600000000001</v>
      </c>
      <c r="L168" s="44">
        <f t="shared" si="9"/>
        <v>9274.7160000000003</v>
      </c>
      <c r="M168" s="27" t="s">
        <v>14</v>
      </c>
      <c r="O168" s="16"/>
      <c r="P168" s="16"/>
    </row>
    <row r="169" spans="2:16" s="27" customFormat="1" ht="10.5" outlineLevel="1" x14ac:dyDescent="0.15">
      <c r="B169" s="72"/>
      <c r="C169" s="47" t="s">
        <v>131</v>
      </c>
      <c r="E169" s="27" t="s">
        <v>46</v>
      </c>
      <c r="H169" s="44"/>
      <c r="I169" s="44"/>
      <c r="J169" s="43">
        <v>120.375</v>
      </c>
      <c r="K169" s="40">
        <f t="shared" si="8"/>
        <v>120.375</v>
      </c>
      <c r="L169" s="44">
        <f t="shared" si="9"/>
        <v>7944.75</v>
      </c>
      <c r="M169" s="27" t="s">
        <v>14</v>
      </c>
      <c r="O169" s="16"/>
      <c r="P169" s="16"/>
    </row>
    <row r="170" spans="2:16" s="27" customFormat="1" ht="10.5" outlineLevel="1" x14ac:dyDescent="0.15">
      <c r="B170" s="72"/>
      <c r="C170" s="47" t="s">
        <v>130</v>
      </c>
      <c r="E170" s="27" t="s">
        <v>57</v>
      </c>
      <c r="H170" s="44"/>
      <c r="I170" s="44"/>
      <c r="J170" s="43">
        <v>531.46876000000009</v>
      </c>
      <c r="K170" s="40">
        <f t="shared" si="8"/>
        <v>531.46876000000009</v>
      </c>
      <c r="L170" s="44">
        <f t="shared" si="9"/>
        <v>35076.938160000005</v>
      </c>
      <c r="M170" s="27" t="s">
        <v>14</v>
      </c>
      <c r="O170" s="16"/>
      <c r="P170" s="16"/>
    </row>
    <row r="171" spans="2:16" s="27" customFormat="1" ht="10.5" outlineLevel="1" x14ac:dyDescent="0.15">
      <c r="B171" s="72"/>
      <c r="C171" s="37" t="s">
        <v>84</v>
      </c>
      <c r="E171" s="27" t="s">
        <v>57</v>
      </c>
      <c r="H171" s="44"/>
      <c r="I171" s="44"/>
      <c r="J171" s="43">
        <v>12730.334175000002</v>
      </c>
      <c r="K171" s="40">
        <f t="shared" si="8"/>
        <v>12730.334175000002</v>
      </c>
      <c r="L171" s="44">
        <f t="shared" si="9"/>
        <v>840202.05555000016</v>
      </c>
      <c r="M171" s="27" t="s">
        <v>14</v>
      </c>
      <c r="O171" s="16"/>
      <c r="P171" s="16"/>
    </row>
    <row r="172" spans="2:16" s="27" customFormat="1" ht="10.5" outlineLevel="1" x14ac:dyDescent="0.15">
      <c r="B172" s="72"/>
      <c r="C172" s="37" t="s">
        <v>94</v>
      </c>
      <c r="E172" s="27" t="s">
        <v>57</v>
      </c>
      <c r="H172" s="44"/>
      <c r="I172" s="44"/>
      <c r="J172" s="43">
        <v>6373.3359249999994</v>
      </c>
      <c r="K172" s="40">
        <f t="shared" si="8"/>
        <v>6373.3359249999994</v>
      </c>
      <c r="L172" s="44">
        <f t="shared" si="9"/>
        <v>420640.17104999995</v>
      </c>
      <c r="M172" s="27" t="s">
        <v>14</v>
      </c>
      <c r="O172" s="16"/>
      <c r="P172" s="16"/>
    </row>
    <row r="173" spans="2:16" s="27" customFormat="1" ht="10.5" outlineLevel="1" x14ac:dyDescent="0.15">
      <c r="B173" s="72" t="s">
        <v>68</v>
      </c>
      <c r="C173" s="37" t="s">
        <v>82</v>
      </c>
      <c r="E173" s="27" t="s">
        <v>57</v>
      </c>
      <c r="H173" s="44"/>
      <c r="I173" s="44"/>
      <c r="J173" s="43">
        <v>154407.36929480001</v>
      </c>
      <c r="K173" s="40">
        <f t="shared" si="8"/>
        <v>154407.36929480001</v>
      </c>
      <c r="L173" s="44">
        <f t="shared" si="9"/>
        <v>10190886.3734568</v>
      </c>
      <c r="M173" s="27" t="s">
        <v>14</v>
      </c>
      <c r="O173" s="16"/>
      <c r="P173" s="16"/>
    </row>
    <row r="174" spans="2:16" s="27" customFormat="1" ht="10.5" outlineLevel="1" x14ac:dyDescent="0.15">
      <c r="B174" s="72"/>
      <c r="C174" s="37" t="s">
        <v>123</v>
      </c>
      <c r="E174" s="27" t="s">
        <v>57</v>
      </c>
      <c r="H174" s="44"/>
      <c r="I174" s="44"/>
      <c r="J174" s="43">
        <v>20032.845924999998</v>
      </c>
      <c r="K174" s="40">
        <f t="shared" si="8"/>
        <v>20032.845924999998</v>
      </c>
      <c r="L174" s="44">
        <f t="shared" si="9"/>
        <v>1322167.8310499999</v>
      </c>
      <c r="M174" s="27" t="s">
        <v>14</v>
      </c>
      <c r="O174" s="16"/>
      <c r="P174" s="16"/>
    </row>
    <row r="175" spans="2:16" s="27" customFormat="1" ht="10.5" outlineLevel="1" x14ac:dyDescent="0.15">
      <c r="B175" s="72"/>
      <c r="C175" s="37" t="s">
        <v>129</v>
      </c>
      <c r="E175" s="27" t="s">
        <v>57</v>
      </c>
      <c r="H175" s="44"/>
      <c r="I175" s="44"/>
      <c r="J175" s="43">
        <v>1757.8827450000001</v>
      </c>
      <c r="K175" s="40">
        <f t="shared" si="8"/>
        <v>1757.8827450000001</v>
      </c>
      <c r="L175" s="44">
        <f t="shared" si="9"/>
        <v>116020.26117000001</v>
      </c>
      <c r="M175" s="27" t="s">
        <v>14</v>
      </c>
      <c r="O175" s="16"/>
      <c r="P175" s="16"/>
    </row>
    <row r="176" spans="2:16" s="27" customFormat="1" ht="10.5" outlineLevel="1" x14ac:dyDescent="0.15">
      <c r="B176" s="72"/>
      <c r="C176" s="46" t="s">
        <v>119</v>
      </c>
      <c r="E176" s="27" t="s">
        <v>57</v>
      </c>
      <c r="H176" s="44"/>
      <c r="I176" s="44"/>
      <c r="J176" s="43">
        <v>574.8494639999999</v>
      </c>
      <c r="K176" s="40">
        <f t="shared" si="8"/>
        <v>574.8494639999999</v>
      </c>
      <c r="L176" s="44">
        <f t="shared" si="9"/>
        <v>37940.064623999991</v>
      </c>
      <c r="M176" s="27" t="s">
        <v>14</v>
      </c>
      <c r="O176" s="16"/>
      <c r="P176" s="16"/>
    </row>
    <row r="177" spans="2:16" s="27" customFormat="1" ht="10.5" outlineLevel="1" x14ac:dyDescent="0.15">
      <c r="B177" s="72"/>
      <c r="C177" s="46" t="s">
        <v>116</v>
      </c>
      <c r="E177" s="27" t="s">
        <v>57</v>
      </c>
      <c r="H177" s="44"/>
      <c r="I177" s="44"/>
      <c r="J177" s="43">
        <v>159.02600000000001</v>
      </c>
      <c r="K177" s="40">
        <f t="shared" si="8"/>
        <v>159.02600000000001</v>
      </c>
      <c r="L177" s="44">
        <f t="shared" si="9"/>
        <v>10495.716</v>
      </c>
      <c r="M177" s="27" t="s">
        <v>14</v>
      </c>
      <c r="O177" s="16"/>
      <c r="P177" s="16"/>
    </row>
    <row r="178" spans="2:16" s="27" customFormat="1" ht="10.5" outlineLevel="1" x14ac:dyDescent="0.15">
      <c r="B178" s="72"/>
      <c r="C178" s="37" t="s">
        <v>126</v>
      </c>
      <c r="E178" s="27" t="s">
        <v>57</v>
      </c>
      <c r="H178" s="44"/>
      <c r="I178" s="44"/>
      <c r="J178" s="43">
        <v>1056.9549750000001</v>
      </c>
      <c r="K178" s="40">
        <f t="shared" si="8"/>
        <v>1056.9549750000001</v>
      </c>
      <c r="L178" s="44">
        <f t="shared" si="9"/>
        <v>69759.028350000008</v>
      </c>
      <c r="M178" s="27" t="s">
        <v>14</v>
      </c>
      <c r="O178" s="16"/>
      <c r="P178" s="16"/>
    </row>
    <row r="179" spans="2:16" s="27" customFormat="1" ht="10.5" outlineLevel="1" x14ac:dyDescent="0.15">
      <c r="B179" s="72"/>
      <c r="C179" s="37" t="s">
        <v>125</v>
      </c>
      <c r="E179" s="27" t="s">
        <v>57</v>
      </c>
      <c r="H179" s="44"/>
      <c r="I179" s="44"/>
      <c r="J179" s="43">
        <v>2590.7298407199996</v>
      </c>
      <c r="K179" s="40">
        <f t="shared" si="8"/>
        <v>2590.7298407199996</v>
      </c>
      <c r="L179" s="44">
        <f t="shared" si="9"/>
        <v>170988.16948751998</v>
      </c>
      <c r="M179" s="27" t="s">
        <v>14</v>
      </c>
      <c r="O179" s="16"/>
      <c r="P179" s="16"/>
    </row>
    <row r="180" spans="2:16" s="27" customFormat="1" ht="10.5" outlineLevel="1" x14ac:dyDescent="0.15">
      <c r="B180" s="72" t="s">
        <v>98</v>
      </c>
      <c r="C180" s="37" t="s">
        <v>49</v>
      </c>
      <c r="E180" s="27" t="s">
        <v>57</v>
      </c>
      <c r="H180" s="44"/>
      <c r="I180" s="44"/>
      <c r="J180" s="43">
        <v>3314.5868530000007</v>
      </c>
      <c r="K180" s="40">
        <f t="shared" ref="K180:K191" si="14">(I180/$D$38)+J180</f>
        <v>3314.5868530000007</v>
      </c>
      <c r="L180" s="44">
        <f t="shared" ref="L180:L191" si="15">K180*$D$38</f>
        <v>218762.73229800005</v>
      </c>
      <c r="M180" s="27" t="s">
        <v>14</v>
      </c>
      <c r="O180" s="16"/>
      <c r="P180" s="16"/>
    </row>
    <row r="181" spans="2:16" s="27" customFormat="1" ht="10.5" outlineLevel="1" x14ac:dyDescent="0.15">
      <c r="B181" s="72"/>
      <c r="C181" s="37" t="s">
        <v>127</v>
      </c>
      <c r="E181" s="27" t="s">
        <v>57</v>
      </c>
      <c r="H181" s="44"/>
      <c r="I181" s="44"/>
      <c r="J181" s="43">
        <v>1394.25531</v>
      </c>
      <c r="K181" s="40">
        <f t="shared" si="14"/>
        <v>1394.25531</v>
      </c>
      <c r="L181" s="44">
        <f t="shared" si="15"/>
        <v>92020.850460000001</v>
      </c>
      <c r="M181" s="27" t="s">
        <v>14</v>
      </c>
      <c r="O181" s="16"/>
      <c r="P181" s="16"/>
    </row>
    <row r="182" spans="2:16" s="27" customFormat="1" ht="10.5" outlineLevel="1" x14ac:dyDescent="0.15">
      <c r="B182" s="72"/>
      <c r="C182" s="37" t="s">
        <v>50</v>
      </c>
      <c r="E182" s="27" t="s">
        <v>57</v>
      </c>
      <c r="H182" s="44"/>
      <c r="I182" s="44"/>
      <c r="J182" s="43">
        <v>1215.1623647599997</v>
      </c>
      <c r="K182" s="40">
        <f t="shared" si="14"/>
        <v>1215.1623647599997</v>
      </c>
      <c r="L182" s="44">
        <f t="shared" si="15"/>
        <v>80200.71607415998</v>
      </c>
      <c r="M182" s="27" t="s">
        <v>14</v>
      </c>
      <c r="O182" s="16"/>
      <c r="P182" s="16"/>
    </row>
    <row r="183" spans="2:16" s="27" customFormat="1" ht="10.5" outlineLevel="1" x14ac:dyDescent="0.15">
      <c r="B183" s="72"/>
      <c r="C183" s="37" t="s">
        <v>51</v>
      </c>
      <c r="E183" s="27" t="s">
        <v>57</v>
      </c>
      <c r="H183" s="44"/>
      <c r="I183" s="44"/>
      <c r="J183" s="43">
        <v>2724.3429970000002</v>
      </c>
      <c r="K183" s="40">
        <f t="shared" si="14"/>
        <v>2724.3429970000002</v>
      </c>
      <c r="L183" s="44">
        <f t="shared" si="15"/>
        <v>179806.63780200001</v>
      </c>
      <c r="M183" s="27" t="s">
        <v>14</v>
      </c>
      <c r="O183" s="16"/>
      <c r="P183" s="16"/>
    </row>
    <row r="184" spans="2:16" s="27" customFormat="1" ht="10.5" outlineLevel="1" x14ac:dyDescent="0.15">
      <c r="B184" s="72"/>
      <c r="C184" s="37" t="s">
        <v>52</v>
      </c>
      <c r="E184" s="27" t="s">
        <v>57</v>
      </c>
      <c r="H184" s="44"/>
      <c r="I184" s="44"/>
      <c r="J184" s="43">
        <v>382.52098399999988</v>
      </c>
      <c r="K184" s="40">
        <f t="shared" si="14"/>
        <v>382.52098399999988</v>
      </c>
      <c r="L184" s="44">
        <f t="shared" si="15"/>
        <v>25246.384943999994</v>
      </c>
      <c r="M184" s="27" t="s">
        <v>14</v>
      </c>
      <c r="O184" s="16"/>
      <c r="P184" s="16"/>
    </row>
    <row r="185" spans="2:16" s="27" customFormat="1" ht="10.5" outlineLevel="1" x14ac:dyDescent="0.15">
      <c r="B185" s="72"/>
      <c r="C185" s="37" t="s">
        <v>53</v>
      </c>
      <c r="E185" s="27" t="s">
        <v>57</v>
      </c>
      <c r="H185" s="44"/>
      <c r="I185" s="44"/>
      <c r="J185" s="43">
        <v>2101.1202026000005</v>
      </c>
      <c r="K185" s="40">
        <f t="shared" si="14"/>
        <v>2101.1202026000005</v>
      </c>
      <c r="L185" s="44">
        <f t="shared" si="15"/>
        <v>138673.93337160003</v>
      </c>
      <c r="M185" s="27" t="s">
        <v>14</v>
      </c>
      <c r="O185" s="16"/>
      <c r="P185" s="16"/>
    </row>
    <row r="186" spans="2:16" s="27" customFormat="1" ht="10.5" outlineLevel="1" x14ac:dyDescent="0.15">
      <c r="B186" s="72"/>
      <c r="C186" s="37" t="s">
        <v>124</v>
      </c>
      <c r="E186" s="27" t="s">
        <v>57</v>
      </c>
      <c r="H186" s="44"/>
      <c r="I186" s="44"/>
      <c r="J186" s="43">
        <v>79.614899999999992</v>
      </c>
      <c r="K186" s="40">
        <f t="shared" si="14"/>
        <v>79.614899999999992</v>
      </c>
      <c r="L186" s="44">
        <f t="shared" si="15"/>
        <v>5254.5833999999995</v>
      </c>
      <c r="M186" s="27" t="s">
        <v>14</v>
      </c>
      <c r="O186" s="16"/>
      <c r="P186" s="16"/>
    </row>
    <row r="187" spans="2:16" s="27" customFormat="1" ht="10.5" outlineLevel="1" x14ac:dyDescent="0.15">
      <c r="B187" s="72"/>
      <c r="C187" s="46" t="s">
        <v>122</v>
      </c>
      <c r="E187" s="27" t="s">
        <v>57</v>
      </c>
      <c r="H187" s="44"/>
      <c r="I187" s="44"/>
      <c r="J187" s="43">
        <v>8.1662999999999997</v>
      </c>
      <c r="K187" s="40">
        <f t="shared" si="14"/>
        <v>8.1662999999999997</v>
      </c>
      <c r="L187" s="44">
        <f t="shared" si="15"/>
        <v>538.97579999999994</v>
      </c>
      <c r="M187" s="27" t="s">
        <v>14</v>
      </c>
      <c r="O187" s="16"/>
      <c r="P187" s="16"/>
    </row>
    <row r="188" spans="2:16" s="27" customFormat="1" ht="10.5" outlineLevel="1" x14ac:dyDescent="0.15">
      <c r="B188" s="72" t="s">
        <v>54</v>
      </c>
      <c r="C188" s="21" t="s">
        <v>93</v>
      </c>
      <c r="E188" s="27" t="s">
        <v>57</v>
      </c>
      <c r="H188" s="44"/>
      <c r="I188" s="44"/>
      <c r="J188" s="43">
        <v>156.86549600000001</v>
      </c>
      <c r="K188" s="40">
        <f t="shared" si="14"/>
        <v>156.86549600000001</v>
      </c>
      <c r="L188" s="44">
        <f t="shared" si="15"/>
        <v>10353.122736000001</v>
      </c>
      <c r="M188" s="27" t="s">
        <v>14</v>
      </c>
      <c r="O188" s="16"/>
      <c r="P188" s="16"/>
    </row>
    <row r="189" spans="2:16" s="27" customFormat="1" ht="10.5" outlineLevel="1" x14ac:dyDescent="0.15">
      <c r="B189" s="72"/>
      <c r="C189" s="46" t="s">
        <v>121</v>
      </c>
      <c r="E189" s="27" t="s">
        <v>57</v>
      </c>
      <c r="H189" s="44"/>
      <c r="I189" s="44"/>
      <c r="J189" s="43">
        <v>33.226591999999997</v>
      </c>
      <c r="K189" s="40">
        <f t="shared" si="14"/>
        <v>33.226591999999997</v>
      </c>
      <c r="L189" s="44">
        <f t="shared" si="15"/>
        <v>2192.9550719999997</v>
      </c>
      <c r="M189" s="27" t="s">
        <v>14</v>
      </c>
      <c r="O189" s="16"/>
      <c r="P189" s="16"/>
    </row>
    <row r="190" spans="2:16" s="27" customFormat="1" ht="10.5" outlineLevel="1" x14ac:dyDescent="0.15">
      <c r="B190" s="72"/>
      <c r="C190" s="46" t="s">
        <v>112</v>
      </c>
      <c r="E190" s="27" t="s">
        <v>57</v>
      </c>
      <c r="H190" s="44"/>
      <c r="I190" s="44"/>
      <c r="J190" s="43">
        <v>37.489939320000012</v>
      </c>
      <c r="K190" s="40">
        <f t="shared" si="14"/>
        <v>37.489939320000012</v>
      </c>
      <c r="L190" s="44">
        <f t="shared" si="15"/>
        <v>2474.3359951200009</v>
      </c>
      <c r="M190" s="27" t="s">
        <v>14</v>
      </c>
      <c r="O190" s="16"/>
      <c r="P190" s="16"/>
    </row>
    <row r="191" spans="2:16" s="27" customFormat="1" ht="10.5" outlineLevel="1" x14ac:dyDescent="0.15">
      <c r="B191" s="72"/>
      <c r="C191" s="26" t="s">
        <v>60</v>
      </c>
      <c r="E191" s="27" t="s">
        <v>69</v>
      </c>
      <c r="H191" s="44"/>
      <c r="I191" s="44"/>
      <c r="J191" s="43">
        <v>6501.9177942499773</v>
      </c>
      <c r="K191" s="40">
        <f t="shared" si="14"/>
        <v>6501.9177942499773</v>
      </c>
      <c r="L191" s="44">
        <f t="shared" si="15"/>
        <v>429126.57442049851</v>
      </c>
      <c r="M191" s="27" t="s">
        <v>14</v>
      </c>
      <c r="O191" s="16"/>
      <c r="P191" s="16"/>
    </row>
    <row r="192" spans="2:16" s="27" customFormat="1" ht="10.5" outlineLevel="1" x14ac:dyDescent="0.15">
      <c r="B192" s="72"/>
      <c r="C192" s="26" t="s">
        <v>121</v>
      </c>
      <c r="E192" s="27" t="s">
        <v>69</v>
      </c>
      <c r="H192" s="44"/>
      <c r="I192" s="44"/>
      <c r="J192" s="43">
        <v>28118.086545488404</v>
      </c>
      <c r="K192" s="40">
        <f t="shared" ref="K192:K193" si="16">(I192/$D$38)+J192</f>
        <v>28118.086545488404</v>
      </c>
      <c r="L192" s="44">
        <f t="shared" ref="L192:L193" si="17">K192*$D$38</f>
        <v>1855793.7120022348</v>
      </c>
      <c r="M192" s="27" t="s">
        <v>14</v>
      </c>
      <c r="O192" s="16"/>
      <c r="P192" s="16"/>
    </row>
    <row r="193" spans="2:16" s="27" customFormat="1" ht="10.5" outlineLevel="1" x14ac:dyDescent="0.15">
      <c r="B193" s="72"/>
      <c r="C193" s="20" t="s">
        <v>146</v>
      </c>
      <c r="E193" s="27" t="s">
        <v>69</v>
      </c>
      <c r="H193" s="44"/>
      <c r="I193" s="44"/>
      <c r="J193" s="43">
        <v>11063.282445592422</v>
      </c>
      <c r="K193" s="40">
        <f t="shared" si="16"/>
        <v>11063.282445592422</v>
      </c>
      <c r="L193" s="44">
        <f t="shared" si="17"/>
        <v>730176.6414090998</v>
      </c>
      <c r="M193" s="27" t="s">
        <v>14</v>
      </c>
      <c r="O193" s="16"/>
      <c r="P193" s="16"/>
    </row>
    <row r="194" spans="2:16" x14ac:dyDescent="0.25">
      <c r="J194" s="17"/>
      <c r="K194" s="17"/>
      <c r="L194" s="18"/>
      <c r="M194" s="16"/>
      <c r="N194" s="16"/>
      <c r="O194" s="16"/>
    </row>
    <row r="195" spans="2:16" ht="10.5" x14ac:dyDescent="0.15">
      <c r="B195" s="16" t="s">
        <v>135</v>
      </c>
      <c r="I195" s="44">
        <v>53855032.940005705</v>
      </c>
      <c r="J195" s="51">
        <v>508401.45144944987</v>
      </c>
      <c r="K195" s="51">
        <f t="shared" ref="K195:L195" si="18">SUM(K44:K193)</f>
        <v>1324386.7990252944</v>
      </c>
      <c r="L195" s="44">
        <f t="shared" si="18"/>
        <v>87409528.735669434</v>
      </c>
      <c r="M195" s="16"/>
      <c r="N195" s="16"/>
      <c r="O195" s="16"/>
    </row>
    <row r="202" spans="2:16" x14ac:dyDescent="0.25">
      <c r="J202" s="63"/>
    </row>
    <row r="203" spans="2:16" x14ac:dyDescent="0.25">
      <c r="J203" s="64"/>
    </row>
  </sheetData>
  <mergeCells count="36">
    <mergeCell ref="B153:B154"/>
    <mergeCell ref="B188:B193"/>
    <mergeCell ref="B156:B159"/>
    <mergeCell ref="B173:B179"/>
    <mergeCell ref="B180:B187"/>
    <mergeCell ref="B166:B172"/>
    <mergeCell ref="B155:C155"/>
    <mergeCell ref="B160:B165"/>
    <mergeCell ref="B110:B123"/>
    <mergeCell ref="B79:B80"/>
    <mergeCell ref="B124:B128"/>
    <mergeCell ref="B129:B131"/>
    <mergeCell ref="B148:B152"/>
    <mergeCell ref="B134:B147"/>
    <mergeCell ref="C5:G5"/>
    <mergeCell ref="C13:H13"/>
    <mergeCell ref="C24:H24"/>
    <mergeCell ref="B43:C43"/>
    <mergeCell ref="B46:B49"/>
    <mergeCell ref="B44:B45"/>
    <mergeCell ref="B50:B54"/>
    <mergeCell ref="B70:B72"/>
    <mergeCell ref="B106:C106"/>
    <mergeCell ref="B132:C132"/>
    <mergeCell ref="B78:C78"/>
    <mergeCell ref="B58:C58"/>
    <mergeCell ref="B68:C68"/>
    <mergeCell ref="B73:B75"/>
    <mergeCell ref="B60:B64"/>
    <mergeCell ref="B107:B109"/>
    <mergeCell ref="B55:B57"/>
    <mergeCell ref="B65:B67"/>
    <mergeCell ref="B76:B77"/>
    <mergeCell ref="B103:B105"/>
    <mergeCell ref="B81:B97"/>
    <mergeCell ref="B98:B10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2017-11-20T23:41:42Z</dcterms:created>
  <dcterms:modified xsi:type="dcterms:W3CDTF">2017-11-20T23:41:47Z</dcterms:modified>
</cp:coreProperties>
</file>