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7" r:id="rId1"/>
    <sheet name="Feb Costing Model" sheetId="8" r:id="rId2"/>
    <sheet name="Aug Costing Model"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8" l="1"/>
  <c r="D44" i="8"/>
  <c r="D30" i="9"/>
  <c r="D29" i="9"/>
  <c r="D26" i="9"/>
  <c r="D25" i="9"/>
  <c r="D31" i="9"/>
  <c r="D28" i="9"/>
  <c r="D27" i="9"/>
  <c r="D21" i="9"/>
  <c r="D8" i="9"/>
  <c r="E8" i="9"/>
  <c r="D31" i="8"/>
  <c r="D30" i="8"/>
  <c r="D29" i="8"/>
  <c r="D28" i="8"/>
  <c r="D27" i="8"/>
  <c r="D26" i="8"/>
  <c r="D25" i="8"/>
  <c r="F15" i="8"/>
  <c r="F16" i="9"/>
  <c r="E27" i="9"/>
  <c r="F27" i="9"/>
  <c r="E31" i="9"/>
  <c r="F31" i="9"/>
  <c r="F20" i="9"/>
  <c r="E28" i="9"/>
  <c r="F28" i="9"/>
  <c r="F17" i="9"/>
  <c r="E29" i="9"/>
  <c r="F29" i="9"/>
  <c r="F18" i="9"/>
  <c r="E30" i="9"/>
  <c r="F30" i="9"/>
  <c r="F19" i="9"/>
  <c r="F14" i="9"/>
  <c r="E25" i="9"/>
  <c r="D32" i="9"/>
  <c r="F8" i="9"/>
  <c r="G8" i="9"/>
  <c r="F14" i="8"/>
  <c r="E25" i="8"/>
  <c r="E21" i="8"/>
  <c r="D7" i="8"/>
  <c r="F16" i="8"/>
  <c r="E27" i="8"/>
  <c r="F17" i="8"/>
  <c r="E28" i="8"/>
  <c r="F28" i="8"/>
  <c r="F18" i="8"/>
  <c r="E29" i="8"/>
  <c r="F29" i="8"/>
  <c r="F19" i="8"/>
  <c r="E30" i="8"/>
  <c r="F30" i="8"/>
  <c r="F20" i="8"/>
  <c r="E31" i="8"/>
  <c r="F31" i="8"/>
  <c r="F27" i="8"/>
  <c r="D32" i="8"/>
  <c r="F8" i="8"/>
  <c r="G8" i="8"/>
  <c r="E26" i="8"/>
  <c r="F26" i="8"/>
  <c r="D21" i="8"/>
  <c r="D8" i="8"/>
  <c r="E8" i="8"/>
  <c r="E26" i="9"/>
  <c r="F26" i="9"/>
  <c r="F15" i="9"/>
  <c r="F21" i="9"/>
  <c r="G19" i="9"/>
  <c r="E21" i="9"/>
  <c r="D7" i="9"/>
  <c r="E7" i="9"/>
  <c r="E9" i="9"/>
  <c r="E45" i="8"/>
  <c r="E32" i="9"/>
  <c r="F7" i="9"/>
  <c r="G7" i="9"/>
  <c r="G9" i="9"/>
  <c r="F25" i="9"/>
  <c r="D9" i="8"/>
  <c r="E7" i="8"/>
  <c r="E9" i="8"/>
  <c r="E32" i="8"/>
  <c r="F7" i="8"/>
  <c r="F25" i="8"/>
  <c r="F21" i="8"/>
  <c r="G20" i="8"/>
  <c r="D9" i="9"/>
  <c r="E44" i="8"/>
  <c r="D46" i="8"/>
  <c r="F9" i="9"/>
  <c r="G14" i="9"/>
  <c r="G17" i="8"/>
  <c r="G18" i="8"/>
  <c r="G14" i="8"/>
  <c r="G19" i="8"/>
  <c r="G21" i="9"/>
  <c r="G15" i="9"/>
  <c r="G18" i="9"/>
  <c r="G16" i="9"/>
  <c r="F32" i="9"/>
  <c r="G25" i="9"/>
  <c r="G20" i="9"/>
  <c r="G17" i="9"/>
  <c r="F32" i="8"/>
  <c r="G21" i="8"/>
  <c r="G15" i="8"/>
  <c r="G7" i="8"/>
  <c r="G9" i="8"/>
  <c r="F9" i="8"/>
  <c r="G16" i="8"/>
  <c r="G32" i="9"/>
  <c r="G26" i="9"/>
  <c r="G31" i="9"/>
  <c r="G29" i="9"/>
  <c r="G27" i="9"/>
  <c r="G30" i="9"/>
  <c r="G28" i="9"/>
  <c r="G32" i="8"/>
  <c r="G26" i="8"/>
  <c r="G28" i="8"/>
  <c r="G30" i="8"/>
  <c r="G27" i="8"/>
  <c r="G29" i="8"/>
  <c r="G31" i="8"/>
  <c r="G25" i="8"/>
</calcChain>
</file>

<file path=xl/sharedStrings.xml><?xml version="1.0" encoding="utf-8"?>
<sst xmlns="http://schemas.openxmlformats.org/spreadsheetml/2006/main" count="112" uniqueCount="52">
  <si>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</si>
  <si>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</si>
  <si>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</si>
  <si>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</si>
  <si>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</si>
  <si>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</si>
  <si>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</si>
  <si>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</si>
  <si>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Costing Model Assumptions and Data Sources</t>
  </si>
  <si>
    <t>a. Which costs are reported in this model</t>
  </si>
  <si>
    <t>2. These expenditures include costs to Evidence Action (including all donor contributions); partners such as the World Health Organization (WHO); and the Government of Chhattisgarh and its affiliates.</t>
  </si>
  <si>
    <t>6. Evidences Action's personnel costs are accounted for under the Program Management even thought the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</si>
  <si>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</si>
  <si>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</si>
  <si>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</si>
  <si>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 (cells D37 in the models) is consistent with the Chhattisgarh government's reported treatment numbers.</t>
    </r>
  </si>
  <si>
    <t xml:space="preserve">c. Costs associated with prevalence surveys  </t>
  </si>
  <si>
    <t xml:space="preserve">d. Costs associated with drugs </t>
  </si>
  <si>
    <t>e. Average cost per round</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</si>
  <si>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</si>
  <si>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</si>
  <si>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</si>
  <si>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</si>
  <si>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</si>
  <si>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</si>
  <si>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</si>
  <si>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</si>
  <si>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</si>
  <si>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</si>
  <si>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</si>
  <si>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</si>
  <si>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Percentage</t>
  </si>
  <si>
    <t>Cost by Program Area (local currency)</t>
  </si>
  <si>
    <t>II. Assumptions</t>
  </si>
  <si>
    <t>Approximate # children treated</t>
  </si>
  <si>
    <t>Exchange rate</t>
  </si>
  <si>
    <t>Weighted Average Chhattisgarh</t>
  </si>
  <si>
    <t># of Children Dewormed</t>
  </si>
  <si>
    <t>Feb Round</t>
  </si>
  <si>
    <t xml:space="preserve">Aug Round </t>
  </si>
  <si>
    <t xml:space="preserve">Weighted average cost per child (Feb &amp; Aug) </t>
  </si>
  <si>
    <t xml:space="preserve">Chhattisgarh 2018 Cost per Child </t>
  </si>
  <si>
    <t>Feb NDD: November 2017-April 2018</t>
  </si>
  <si>
    <t>Aug NDD: May 2018-October 2018</t>
  </si>
  <si>
    <r>
      <t xml:space="preserve">1. This model includes </t>
    </r>
    <r>
      <rPr>
        <b/>
        <sz val="10"/>
        <color theme="1"/>
        <rFont val="Prensa Book"/>
        <family val="3"/>
      </rPr>
      <t>all contributing expenditures</t>
    </r>
    <r>
      <rPr>
        <sz val="10"/>
        <color theme="1"/>
        <rFont val="Prensa Book"/>
        <family val="3"/>
      </rPr>
      <t xml:space="preserve"> to the 2018 deworming rounds in Chhattisgarh, which included one treatment round occurring in February 2018 and another round in August 2018. The cost per child is calculated as a cost-per-child per-round rather than per-year. </t>
    </r>
  </si>
  <si>
    <r>
      <t xml:space="preserve">3. The February 2018 deworming round took place between </t>
    </r>
    <r>
      <rPr>
        <b/>
        <sz val="10"/>
        <color theme="1"/>
        <rFont val="Prensa Book"/>
        <family val="3"/>
      </rPr>
      <t>November 2017 - April 2018</t>
    </r>
    <r>
      <rPr>
        <sz val="10"/>
        <color theme="1"/>
        <rFont val="Prensa Book"/>
        <family val="3"/>
      </rPr>
      <t xml:space="preserve">, and the August treatment round took place between </t>
    </r>
    <r>
      <rPr>
        <b/>
        <sz val="10"/>
        <color theme="1"/>
        <rFont val="Prensa Book"/>
        <family val="3"/>
      </rPr>
      <t>May 2018-October 2018</t>
    </r>
    <r>
      <rPr>
        <sz val="10"/>
        <color theme="1"/>
        <rFont val="Prensa Book"/>
        <family val="3"/>
      </rPr>
      <t xml:space="preserve">. All costs included in each costing model (Feb '18 and Aug '18) fall within this range. </t>
    </r>
  </si>
  <si>
    <t xml:space="preserve">4. An 18% indirect cost rate was applied to all of Evidence Action's global costs in the model </t>
  </si>
  <si>
    <t>5. Service tax was included on all costs incurred by Evidence Action within India.</t>
  </si>
  <si>
    <t xml:space="preserve">Drug costs are included in this model as an imputed cost. In the February and August 2018 deworming rounds, tablets were purchased by the government, and therefore are recorded as a government cost.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t>
  </si>
  <si>
    <r>
      <t xml:space="preserve">4. The </t>
    </r>
    <r>
      <rPr>
        <b/>
        <sz val="10"/>
        <color theme="1"/>
        <rFont val="Prensa Book"/>
        <family val="3"/>
      </rPr>
      <t>exchange rate</t>
    </r>
    <r>
      <rPr>
        <sz val="10"/>
        <color theme="1"/>
        <rFont val="Prensa Book"/>
        <family val="3"/>
      </rPr>
      <t xml:space="preserve"> for cost conversions</t>
    </r>
    <r>
      <rPr>
        <sz val="10"/>
        <rFont val="Prensa Book"/>
        <family val="3"/>
      </rPr>
      <t xml:space="preserve"> (67 rupees</t>
    </r>
    <r>
      <rPr>
        <sz val="10"/>
        <color theme="1"/>
        <rFont val="Prensa Book"/>
        <family val="3"/>
      </rPr>
      <t>; cell D38 in the model) is the average exchange rate over the time period of costs included in the model (November 2017-October 2018).</t>
    </r>
  </si>
  <si>
    <t xml:space="preserve">Prevalence surveys are essential to informing treatment strategy, frequency, and the measurement of impact. For the Chhattisgarh program, a total of 2 prevalence surveys for STH are expected, across an expected 5 rounds of treatment. The total costs of implementing these surveys, including Evidence Action's costs and all technical partner costs, are amortized across the 5 year duration. The 2018 prevalence survey was more expensive than the prior survey because it was a community-based survey rather than a school-based survey. </t>
  </si>
  <si>
    <r>
      <t xml:space="preserve">Deworming takes place biannually in Chhattisgarh. As mentioned in a.1 above, the model provides a cost per child per round. Cost per child can differ between rounds for a number of reasons, including changes in number of children treated, and cost differentials between rounds. The weighted average cost per child in Chhattisgarh across both rounds in 2018 is </t>
    </r>
    <r>
      <rPr>
        <b/>
        <sz val="10"/>
        <rFont val="Prensa Book"/>
        <family val="3"/>
      </rPr>
      <t>$0.06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</si>
</sst>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_ * #,##0.00_ ;_ * \-#,##0.00_ ;_ * &quot;-&quot;??_ ;_ @_ "/>
    <numFmt numFmtId="166" formatCode="[$INR]\ #,##0"/>
    <numFmt numFmtId="167" formatCode="[$INR]\ #,##0.00"/>
    <numFmt numFmtId="168" formatCode="_(* #,##0_);_(* \(#,##0\);_(* &quot;-&quot;??_);_(@_)"/>
  </numFmts>
  <fonts count="22">
    <font>
      <sz val="11"/>
      <color theme="1"/>
      <name val="Calibri"/>
      <family val="2"/>
      <scheme val="minor"/>
    </font>
    <font>
      <sz val="11"/>
      <color theme="1"/>
      <name val="Calibri"/>
      <family val="2"/>
      <scheme val="minor"/>
    </font>
    <font>
      <b/>
      <sz val="8"/>
      <color theme="1"/>
      <name val="Tahoma"/>
      <family val="2"/>
    </font>
    <font>
      <sz val="8"/>
      <color theme="1"/>
      <name val="Tahoma"/>
      <family val="2"/>
    </font>
    <font>
      <sz val="10"/>
      <color rgb="FF000000"/>
      <name val="Arial"/>
      <family val="2"/>
    </font>
    <font>
      <b/>
      <sz val="14"/>
      <color theme="0"/>
      <name val="Tahoma"/>
      <family val="2"/>
    </font>
    <font>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sz val="12"/>
      <name val="Tahoma"/>
      <family val="2"/>
    </font>
    <font>
      <sz val="12"/>
      <color theme="1"/>
      <name val="Tahoma"/>
      <family val="2"/>
    </font>
    <font>
      <sz val="10"/>
      <color theme="1"/>
      <name val="Tahoma"/>
      <family val="2"/>
    </font>
    <font>
      <sz val="11"/>
      <color indexed="8"/>
      <name val="Calibri"/>
      <family val="2"/>
      <scheme val="minor"/>
    </font>
    <font>
      <sz val="12"/>
      <color indexed="8"/>
      <name val="Tahoma"/>
      <family val="2"/>
    </font>
    <font>
      <sz val="8"/>
      <color indexed="8"/>
      <name val="Tahoma"/>
      <family val="2"/>
    </font>
    <font>
      <sz val="8"/>
      <name val="Tahoma"/>
      <family val="2"/>
    </font>
    <font>
      <sz val="10"/>
      <name val="Arial"/>
      <family val="2"/>
    </font>
    <font>
      <u/>
      <sz val="11"/>
      <color theme="10"/>
      <name val="Calibri"/>
      <family val="2"/>
      <scheme val="minor"/>
    </font>
    <font>
      <b/>
      <sz val="10"/>
      <name val="Prensa Book"/>
      <family val="3"/>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165" fontId="4" fillId="0" borderId="0" applyFont="0" applyFill="0" applyBorder="0" applyAlignment="0" applyProtection="0"/>
    <xf numFmtId="44" fontId="3" fillId="0" borderId="0" applyFont="0" applyFill="0" applyBorder="0" applyAlignment="0" applyProtection="0"/>
    <xf numFmtId="0" fontId="3" fillId="0" borderId="0"/>
    <xf numFmtId="0" fontId="4" fillId="0" borderId="0"/>
    <xf numFmtId="9" fontId="15" fillId="0" borderId="0" applyFont="0" applyFill="0" applyBorder="0" applyAlignment="0" applyProtection="0"/>
    <xf numFmtId="0" fontId="15" fillId="0" borderId="0"/>
    <xf numFmtId="0" fontId="19" fillId="0" borderId="0"/>
    <xf numFmtId="0" fontId="1" fillId="0" borderId="0"/>
    <xf numFmtId="0" fontId="20" fillId="0" borderId="0" applyNumberFormat="0" applyFill="0" applyBorder="0" applyAlignment="0" applyProtection="0"/>
  </cellStyleXfs>
  <cellXfs count="51">
    <xf numFmtId="0" fontId="0" fillId="0" borderId="0" xfId="0"/>
    <xf numFmtId="0" fontId="5" fillId="3" borderId="0" xfId="7" applyFont="1" applyFill="1" applyAlignment="1">
      <alignment vertical="center"/>
    </xf>
    <xf numFmtId="0" fontId="6" fillId="0" borderId="0" xfId="0" applyFont="1"/>
    <xf numFmtId="0" fontId="7" fillId="0" borderId="0" xfId="8" applyFont="1" applyAlignment="1">
      <alignment horizontal="left" indent="1"/>
    </xf>
    <xf numFmtId="0" fontId="8" fillId="0" borderId="0" xfId="0" applyFont="1" applyAlignment="1">
      <alignment horizontal="left" wrapText="1" indent="3"/>
    </xf>
    <xf numFmtId="0" fontId="10" fillId="0" borderId="0" xfId="0" applyFont="1" applyAlignment="1">
      <alignment horizontal="left" wrapText="1" indent="3"/>
    </xf>
    <xf numFmtId="0" fontId="11" fillId="0" borderId="0" xfId="0" applyFont="1" applyAlignment="1">
      <alignment horizontal="left" wrapText="1" indent="3"/>
    </xf>
    <xf numFmtId="0" fontId="7" fillId="0" borderId="0" xfId="0" applyFont="1" applyAlignment="1">
      <alignment horizontal="left" indent="1"/>
    </xf>
    <xf numFmtId="0" fontId="12" fillId="2" borderId="0" xfId="7" applyFont="1" applyFill="1" applyAlignment="1">
      <alignment vertical="center"/>
    </xf>
    <xf numFmtId="0" fontId="0" fillId="2" borderId="0" xfId="0" applyFill="1"/>
    <xf numFmtId="0" fontId="13" fillId="2" borderId="0" xfId="7" applyFont="1" applyFill="1"/>
    <xf numFmtId="0" fontId="3" fillId="2" borderId="0" xfId="7" applyFont="1" applyFill="1"/>
    <xf numFmtId="0" fontId="2" fillId="2" borderId="1" xfId="7" applyFont="1" applyFill="1" applyBorder="1"/>
    <xf numFmtId="0" fontId="2" fillId="2" borderId="1" xfId="7" applyFont="1" applyFill="1" applyBorder="1" applyAlignment="1">
      <alignment wrapText="1"/>
    </xf>
    <xf numFmtId="0" fontId="3" fillId="2" borderId="1" xfId="7" applyFont="1" applyFill="1" applyBorder="1"/>
    <xf numFmtId="164" fontId="3" fillId="2" borderId="1" xfId="6" applyNumberFormat="1" applyFont="1" applyFill="1" applyBorder="1"/>
    <xf numFmtId="44" fontId="3" fillId="2" borderId="1" xfId="6" applyFont="1" applyFill="1" applyBorder="1"/>
    <xf numFmtId="166" fontId="3" fillId="2" borderId="1" xfId="7" applyNumberFormat="1" applyFont="1" applyFill="1" applyBorder="1"/>
    <xf numFmtId="167" fontId="3" fillId="2" borderId="1" xfId="7" applyNumberFormat="1" applyFont="1" applyFill="1" applyBorder="1"/>
    <xf numFmtId="164" fontId="2" fillId="2" borderId="1" xfId="7" applyNumberFormat="1" applyFont="1" applyFill="1" applyBorder="1"/>
    <xf numFmtId="43" fontId="2" fillId="2" borderId="1" xfId="4" applyNumberFormat="1" applyFont="1" applyFill="1" applyBorder="1"/>
    <xf numFmtId="166" fontId="2" fillId="2" borderId="1" xfId="7" applyNumberFormat="1" applyFont="1" applyFill="1" applyBorder="1"/>
    <xf numFmtId="167" fontId="2" fillId="2" borderId="1" xfId="7" applyNumberFormat="1" applyFont="1" applyFill="1" applyBorder="1"/>
    <xf numFmtId="0" fontId="2" fillId="2" borderId="0" xfId="7" applyFont="1" applyFill="1"/>
    <xf numFmtId="0" fontId="3" fillId="2" borderId="0" xfId="7" applyFill="1"/>
    <xf numFmtId="164" fontId="3" fillId="0" borderId="1" xfId="6" applyNumberFormat="1" applyFont="1" applyFill="1" applyBorder="1"/>
    <xf numFmtId="9" fontId="3" fillId="2" borderId="1" xfId="9" applyFont="1" applyFill="1" applyBorder="1"/>
    <xf numFmtId="164" fontId="0" fillId="2" borderId="0" xfId="1" applyNumberFormat="1" applyFont="1" applyFill="1"/>
    <xf numFmtId="9" fontId="2" fillId="2" borderId="1" xfId="9" applyFont="1" applyFill="1" applyBorder="1"/>
    <xf numFmtId="9" fontId="3" fillId="2" borderId="1" xfId="2" applyFont="1" applyFill="1" applyBorder="1"/>
    <xf numFmtId="9" fontId="2" fillId="2" borderId="1" xfId="2" applyFont="1" applyFill="1" applyBorder="1"/>
    <xf numFmtId="0" fontId="0" fillId="2" borderId="1" xfId="0" applyFill="1" applyBorder="1"/>
    <xf numFmtId="0" fontId="17" fillId="2" borderId="1" xfId="0" applyFont="1" applyFill="1" applyBorder="1" applyAlignment="1">
      <alignment wrapText="1"/>
    </xf>
    <xf numFmtId="0" fontId="17" fillId="2" borderId="1" xfId="0" applyFont="1" applyFill="1" applyBorder="1"/>
    <xf numFmtId="168" fontId="17" fillId="2" borderId="1" xfId="0" applyNumberFormat="1" applyFont="1" applyFill="1" applyBorder="1"/>
    <xf numFmtId="44" fontId="17" fillId="2" borderId="1" xfId="0" applyNumberFormat="1" applyFont="1" applyFill="1" applyBorder="1"/>
    <xf numFmtId="0" fontId="0" fillId="2" borderId="5" xfId="0" applyFill="1" applyBorder="1"/>
    <xf numFmtId="164" fontId="0" fillId="2" borderId="0" xfId="0" applyNumberFormat="1" applyFill="1"/>
    <xf numFmtId="168" fontId="3" fillId="2" borderId="0" xfId="4" applyNumberFormat="1" applyFont="1" applyFill="1" applyBorder="1"/>
    <xf numFmtId="0" fontId="3" fillId="2" borderId="0" xfId="7" applyFont="1" applyFill="1" applyBorder="1"/>
    <xf numFmtId="0" fontId="10" fillId="0" borderId="0" xfId="10" applyFont="1" applyAlignment="1">
      <alignment horizontal="left" wrapText="1" indent="4"/>
    </xf>
    <xf numFmtId="168" fontId="18" fillId="2" borderId="1" xfId="4" applyNumberFormat="1" applyFont="1" applyFill="1" applyBorder="1"/>
    <xf numFmtId="1" fontId="18" fillId="2" borderId="1" xfId="7" applyNumberFormat="1" applyFont="1" applyFill="1" applyBorder="1"/>
    <xf numFmtId="2" fontId="18" fillId="2" borderId="1" xfId="7" applyNumberFormat="1" applyFont="1" applyFill="1" applyBorder="1"/>
    <xf numFmtId="44" fontId="17" fillId="2" borderId="2" xfId="1" applyNumberFormat="1" applyFont="1" applyFill="1" applyBorder="1" applyAlignment="1">
      <alignment horizontal="center"/>
    </xf>
    <xf numFmtId="44" fontId="17" fillId="2" borderId="3" xfId="1" applyNumberFormat="1" applyFont="1" applyFill="1" applyBorder="1" applyAlignment="1">
      <alignment horizontal="center"/>
    </xf>
    <xf numFmtId="0" fontId="5" fillId="3" borderId="0" xfId="7" applyFont="1" applyFill="1" applyAlignment="1">
      <alignment horizontal="left" vertical="center"/>
    </xf>
    <xf numFmtId="0" fontId="14" fillId="2" borderId="4" xfId="7" applyFont="1" applyFill="1" applyBorder="1" applyAlignment="1">
      <alignment horizontal="center"/>
    </xf>
    <xf numFmtId="0" fontId="14" fillId="2" borderId="0" xfId="7" applyFont="1" applyFill="1" applyAlignment="1">
      <alignment horizontal="center"/>
    </xf>
    <xf numFmtId="0" fontId="16" fillId="2" borderId="0" xfId="0" applyFont="1" applyFill="1" applyAlignment="1">
      <alignment horizontal="left"/>
    </xf>
    <xf numFmtId="0" fontId="14" fillId="2" borderId="0" xfId="7" applyFont="1" applyFill="1" applyBorder="1" applyAlignment="1">
      <alignment horizontal="center"/>
    </xf>
  </cellXfs>
  <cellStyles count="14">
    <cellStyle name="Comma 2" xfId="4"/>
    <cellStyle name="Comma 3" xfId="5"/>
    <cellStyle name="Currency" xfId="1" builtinId="4"/>
    <cellStyle name="Currency 2 2" xfId="6"/>
    <cellStyle name="Hyperlink 2" xfId="13"/>
    <cellStyle name="Normal" xfId="0" builtinId="0"/>
    <cellStyle name="Normal 2" xfId="3"/>
    <cellStyle name="Normal 2 2" xfId="7"/>
    <cellStyle name="Normal 2 3" xfId="11"/>
    <cellStyle name="Normal 3" xfId="8"/>
    <cellStyle name="Normal 4" xfId="10"/>
    <cellStyle name="Normal 5" xfId="12"/>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Normal="100" workbookViewId="0">
      <selection activeCell="A17" sqref="A17"/>
    </sheetView>
  </sheetViews>
  <sheetFormatPr defaultRowHeight="15"/>
  <cols>
    <col min="1" max="1" width="113.28515625" customWidth="1"/>
  </cols>
  <sheetData>
    <row r="1" spans="1:1" ht="18">
      <c r="A1" s="1" t="s">
        <v>41</v>
      </c>
    </row>
    <row r="3" spans="1:1">
      <c r="A3" s="2" t="s">
        <v>8</v>
      </c>
    </row>
    <row r="4" spans="1:1">
      <c r="A4" s="3" t="s">
        <v>9</v>
      </c>
    </row>
    <row r="5" spans="1:1" ht="54">
      <c r="A5" s="4" t="s">
        <v>44</v>
      </c>
    </row>
    <row r="6" spans="1:1" ht="40.5">
      <c r="A6" s="5" t="s">
        <v>10</v>
      </c>
    </row>
    <row r="7" spans="1:1" ht="40.5">
      <c r="A7" s="4" t="s">
        <v>45</v>
      </c>
    </row>
    <row r="8" spans="1:1" ht="27">
      <c r="A8" s="6" t="s">
        <v>46</v>
      </c>
    </row>
    <row r="9" spans="1:1">
      <c r="A9" s="6" t="s">
        <v>47</v>
      </c>
    </row>
    <row r="10" spans="1:1" ht="40.5">
      <c r="A10" s="4" t="s">
        <v>11</v>
      </c>
    </row>
    <row r="11" spans="1:1">
      <c r="A11" s="7" t="s">
        <v>12</v>
      </c>
    </row>
    <row r="12" spans="1:1" ht="27">
      <c r="A12" s="6" t="s">
        <v>13</v>
      </c>
    </row>
    <row r="13" spans="1:1" ht="27">
      <c r="A13" s="6" t="s">
        <v>14</v>
      </c>
    </row>
    <row r="14" spans="1:1" ht="27">
      <c r="A14" s="4" t="s">
        <v>15</v>
      </c>
    </row>
    <row r="15" spans="1:1" ht="40.5">
      <c r="A15" s="4" t="s">
        <v>49</v>
      </c>
    </row>
    <row r="16" spans="1:1">
      <c r="A16" s="7" t="s">
        <v>16</v>
      </c>
    </row>
    <row r="17" spans="1:1" ht="81">
      <c r="A17" s="5" t="s">
        <v>50</v>
      </c>
    </row>
    <row r="18" spans="1:1">
      <c r="A18" s="7" t="s">
        <v>17</v>
      </c>
    </row>
    <row r="19" spans="1:1" ht="81">
      <c r="A19" s="40" t="s">
        <v>48</v>
      </c>
    </row>
    <row r="20" spans="1:1">
      <c r="A20" s="7" t="s">
        <v>18</v>
      </c>
    </row>
    <row r="21" spans="1:1" ht="43.9" customHeight="1">
      <c r="A21" s="4"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B10" sqref="B10"/>
    </sheetView>
  </sheetViews>
  <sheetFormatPr defaultRowHeight="15"/>
  <cols>
    <col min="3" max="3" width="42.7109375" customWidth="1"/>
    <col min="4" max="4" width="14.28515625" bestFit="1" customWidth="1"/>
    <col min="5" max="5" width="14.28515625" customWidth="1"/>
    <col min="6" max="6" width="16.7109375" bestFit="1" customWidth="1"/>
    <col min="7" max="7" width="14.28515625" customWidth="1"/>
    <col min="10" max="10" width="12.5703125" bestFit="1" customWidth="1"/>
  </cols>
  <sheetData>
    <row r="1" spans="1:10" ht="18">
      <c r="A1" s="46" t="s">
        <v>41</v>
      </c>
      <c r="B1" s="46"/>
      <c r="C1" s="46"/>
      <c r="D1" s="46"/>
      <c r="E1" s="46"/>
      <c r="F1" s="46"/>
      <c r="G1" s="46"/>
      <c r="H1" s="46"/>
      <c r="I1" s="46"/>
    </row>
    <row r="2" spans="1:10" s="9" customFormat="1">
      <c r="A2" s="8" t="s">
        <v>42</v>
      </c>
    </row>
    <row r="3" spans="1:10" s="9" customFormat="1"/>
    <row r="4" spans="1:10" s="9" customFormat="1" ht="15.75">
      <c r="C4" s="10" t="s">
        <v>19</v>
      </c>
      <c r="D4" s="11"/>
      <c r="E4" s="11"/>
      <c r="F4" s="11"/>
      <c r="G4" s="11"/>
    </row>
    <row r="5" spans="1:10" s="9" customFormat="1">
      <c r="C5" s="47" t="s">
        <v>20</v>
      </c>
      <c r="D5" s="47"/>
      <c r="E5" s="47"/>
      <c r="F5" s="47"/>
      <c r="G5" s="47"/>
    </row>
    <row r="6" spans="1:10" s="9" customFormat="1" ht="22.5">
      <c r="C6" s="12" t="s">
        <v>21</v>
      </c>
      <c r="D6" s="12" t="s">
        <v>22</v>
      </c>
      <c r="E6" s="13" t="s">
        <v>23</v>
      </c>
      <c r="F6" s="13" t="s">
        <v>24</v>
      </c>
      <c r="G6" s="13" t="s">
        <v>25</v>
      </c>
    </row>
    <row r="7" spans="1:10" s="9" customFormat="1">
      <c r="C7" s="14" t="s">
        <v>26</v>
      </c>
      <c r="D7" s="15">
        <f>E21</f>
        <v>316500.06884120358</v>
      </c>
      <c r="E7" s="16">
        <f>D7/$D$37</f>
        <v>3.3380026919293503E-2</v>
      </c>
      <c r="F7" s="17">
        <f>E32</f>
        <v>21289725.280679278</v>
      </c>
      <c r="G7" s="18">
        <f>F7/$D$37</f>
        <v>2.2453442287558878</v>
      </c>
    </row>
    <row r="8" spans="1:10" s="9" customFormat="1">
      <c r="C8" s="14" t="s">
        <v>27</v>
      </c>
      <c r="D8" s="15">
        <f>D21</f>
        <v>300437.20388130134</v>
      </c>
      <c r="E8" s="16">
        <f>D8/$D$37</f>
        <v>3.1685939247446809E-2</v>
      </c>
      <c r="F8" s="17">
        <f>D32</f>
        <v>20209239</v>
      </c>
      <c r="G8" s="18">
        <f>F8/$D$37</f>
        <v>2.1313895580126814</v>
      </c>
    </row>
    <row r="9" spans="1:10" s="9" customFormat="1">
      <c r="C9" s="12" t="s">
        <v>28</v>
      </c>
      <c r="D9" s="19">
        <f>SUM(D7:D8)</f>
        <v>616937.27272250492</v>
      </c>
      <c r="E9" s="20">
        <f>SUM(E7:E8)</f>
        <v>6.5065966166740319E-2</v>
      </c>
      <c r="F9" s="21">
        <f>SUM(F7:F8)</f>
        <v>41498964.280679278</v>
      </c>
      <c r="G9" s="22">
        <f>SUM(G7:G8)</f>
        <v>4.3767337867685692</v>
      </c>
    </row>
    <row r="10" spans="1:10" s="9" customFormat="1"/>
    <row r="11" spans="1:10" s="9" customFormat="1"/>
    <row r="12" spans="1:10" s="9" customFormat="1">
      <c r="C12" s="48" t="s">
        <v>29</v>
      </c>
      <c r="D12" s="48"/>
      <c r="E12" s="48"/>
      <c r="F12" s="48"/>
      <c r="G12" s="48"/>
      <c r="H12" s="48"/>
    </row>
    <row r="13" spans="1:10" s="9" customFormat="1">
      <c r="C13" s="23" t="s">
        <v>30</v>
      </c>
      <c r="D13" s="23" t="s">
        <v>27</v>
      </c>
      <c r="E13" s="23" t="s">
        <v>26</v>
      </c>
      <c r="F13" s="23" t="s">
        <v>0</v>
      </c>
      <c r="G13" s="23" t="s">
        <v>31</v>
      </c>
      <c r="H13" s="24"/>
    </row>
    <row r="14" spans="1:10" s="9" customFormat="1">
      <c r="C14" s="14" t="s">
        <v>1</v>
      </c>
      <c r="D14" s="15">
        <v>101.16537156160385</v>
      </c>
      <c r="E14" s="25">
        <v>2856.4449042941728</v>
      </c>
      <c r="F14" s="15">
        <f t="shared" ref="F14:F20" si="0">SUM(D14:E14)</f>
        <v>2957.6102758557768</v>
      </c>
      <c r="G14" s="26">
        <f t="shared" ref="G14:G21" si="1">F14/$F$21</f>
        <v>4.7940210563126306E-3</v>
      </c>
      <c r="H14" s="24"/>
      <c r="J14" s="27"/>
    </row>
    <row r="15" spans="1:10" s="9" customFormat="1">
      <c r="C15" s="14" t="s">
        <v>2</v>
      </c>
      <c r="D15" s="15">
        <v>0</v>
      </c>
      <c r="E15" s="25">
        <v>69930.84377324309</v>
      </c>
      <c r="F15" s="15">
        <f t="shared" si="0"/>
        <v>69930.84377324309</v>
      </c>
      <c r="G15" s="26">
        <f t="shared" si="1"/>
        <v>0.11335162724833066</v>
      </c>
      <c r="H15" s="24"/>
      <c r="J15" s="27"/>
    </row>
    <row r="16" spans="1:10" s="9" customFormat="1">
      <c r="C16" s="14" t="s">
        <v>3</v>
      </c>
      <c r="D16" s="25">
        <v>128445.08600914876</v>
      </c>
      <c r="E16" s="25">
        <v>15338.246386537197</v>
      </c>
      <c r="F16" s="15">
        <f t="shared" si="0"/>
        <v>143783.33239568595</v>
      </c>
      <c r="G16" s="26">
        <f t="shared" si="1"/>
        <v>0.23305988915401279</v>
      </c>
      <c r="H16" s="24"/>
      <c r="J16" s="27"/>
    </row>
    <row r="17" spans="3:10" s="9" customFormat="1">
      <c r="C17" s="14" t="s">
        <v>4</v>
      </c>
      <c r="D17" s="15">
        <v>74706.144699930577</v>
      </c>
      <c r="E17" s="25">
        <v>20396.4477057033</v>
      </c>
      <c r="F17" s="15">
        <f t="shared" si="0"/>
        <v>95102.592405633884</v>
      </c>
      <c r="G17" s="26">
        <f t="shared" si="1"/>
        <v>0.15415277469936645</v>
      </c>
      <c r="H17" s="24"/>
      <c r="J17" s="27"/>
    </row>
    <row r="18" spans="3:10" s="9" customFormat="1">
      <c r="C18" s="14" t="s">
        <v>5</v>
      </c>
      <c r="D18" s="15">
        <v>95930.505856590476</v>
      </c>
      <c r="E18" s="25">
        <v>7429.1664871989033</v>
      </c>
      <c r="F18" s="15">
        <f t="shared" si="0"/>
        <v>103359.67234378938</v>
      </c>
      <c r="G18" s="26">
        <f t="shared" si="1"/>
        <v>0.16753676088927116</v>
      </c>
      <c r="H18" s="24"/>
      <c r="J18" s="27"/>
    </row>
    <row r="19" spans="3:10" s="9" customFormat="1">
      <c r="C19" s="14" t="s">
        <v>6</v>
      </c>
      <c r="D19" s="15">
        <v>1254.3019440698956</v>
      </c>
      <c r="E19" s="25">
        <v>73768.222703521242</v>
      </c>
      <c r="F19" s="15">
        <f t="shared" si="0"/>
        <v>75022.524647591141</v>
      </c>
      <c r="G19" s="26">
        <f t="shared" si="1"/>
        <v>0.12160478538850719</v>
      </c>
      <c r="H19" s="24"/>
      <c r="J19" s="27"/>
    </row>
    <row r="20" spans="3:10" s="9" customFormat="1">
      <c r="C20" s="14" t="s">
        <v>7</v>
      </c>
      <c r="D20" s="15">
        <v>0</v>
      </c>
      <c r="E20" s="25">
        <v>126780.69688070563</v>
      </c>
      <c r="F20" s="15">
        <f t="shared" si="0"/>
        <v>126780.69688070563</v>
      </c>
      <c r="G20" s="26">
        <f t="shared" si="1"/>
        <v>0.20550014156419902</v>
      </c>
      <c r="H20" s="24"/>
      <c r="J20" s="27"/>
    </row>
    <row r="21" spans="3:10" s="9" customFormat="1">
      <c r="C21" s="12" t="s">
        <v>28</v>
      </c>
      <c r="D21" s="19">
        <f>SUM(D14:D20)</f>
        <v>300437.20388130134</v>
      </c>
      <c r="E21" s="19">
        <f>SUM(E14:E20)</f>
        <v>316500.06884120358</v>
      </c>
      <c r="F21" s="19">
        <f>SUM(F14:F20)</f>
        <v>616937.27272250492</v>
      </c>
      <c r="G21" s="28">
        <f t="shared" si="1"/>
        <v>1</v>
      </c>
      <c r="H21" s="24"/>
    </row>
    <row r="22" spans="3:10" s="9" customFormat="1"/>
    <row r="23" spans="3:10" s="9" customFormat="1">
      <c r="C23" s="48" t="s">
        <v>32</v>
      </c>
      <c r="D23" s="48"/>
      <c r="E23" s="48"/>
      <c r="F23" s="48"/>
      <c r="G23" s="48"/>
      <c r="H23" s="48"/>
    </row>
    <row r="24" spans="3:10" s="9" customFormat="1">
      <c r="C24" s="23" t="s">
        <v>30</v>
      </c>
      <c r="D24" s="23" t="s">
        <v>27</v>
      </c>
      <c r="E24" s="23" t="s">
        <v>26</v>
      </c>
      <c r="F24" s="23" t="s">
        <v>0</v>
      </c>
      <c r="G24" s="23" t="s">
        <v>31</v>
      </c>
      <c r="H24" s="24"/>
    </row>
    <row r="25" spans="3:10" s="9" customFormat="1">
      <c r="C25" s="14" t="s">
        <v>1</v>
      </c>
      <c r="D25" s="17">
        <f>D14*$D$38</f>
        <v>6805</v>
      </c>
      <c r="E25" s="17">
        <f>E14*$D$38</f>
        <v>192141.90857674225</v>
      </c>
      <c r="F25" s="17">
        <f t="shared" ref="F25:F31" si="2">SUM(D25:E25)</f>
        <v>198946.90857674225</v>
      </c>
      <c r="G25" s="29">
        <f t="shared" ref="G25:G32" si="3">F25/$F$32</f>
        <v>4.7940210563126315E-3</v>
      </c>
      <c r="H25" s="24"/>
    </row>
    <row r="26" spans="3:10" s="9" customFormat="1">
      <c r="C26" s="14" t="s">
        <v>2</v>
      </c>
      <c r="D26" s="17">
        <f t="shared" ref="D26:E31" si="4">D15*$D$38</f>
        <v>0</v>
      </c>
      <c r="E26" s="17">
        <f t="shared" si="4"/>
        <v>4703975.1303353468</v>
      </c>
      <c r="F26" s="17">
        <f t="shared" si="2"/>
        <v>4703975.1303353468</v>
      </c>
      <c r="G26" s="29">
        <f t="shared" si="3"/>
        <v>0.11335162724833067</v>
      </c>
      <c r="H26" s="24"/>
    </row>
    <row r="27" spans="3:10" s="9" customFormat="1">
      <c r="C27" s="14" t="s">
        <v>3</v>
      </c>
      <c r="D27" s="17">
        <f t="shared" si="4"/>
        <v>8640000</v>
      </c>
      <c r="E27" s="17">
        <f t="shared" si="4"/>
        <v>1031744.0152614497</v>
      </c>
      <c r="F27" s="17">
        <f t="shared" si="2"/>
        <v>9671744.0152614489</v>
      </c>
      <c r="G27" s="29">
        <f t="shared" si="3"/>
        <v>0.23305988915401279</v>
      </c>
      <c r="H27" s="24"/>
    </row>
    <row r="28" spans="3:10" s="9" customFormat="1">
      <c r="C28" s="14" t="s">
        <v>4</v>
      </c>
      <c r="D28" s="17">
        <f t="shared" si="4"/>
        <v>5025191</v>
      </c>
      <c r="E28" s="17">
        <f t="shared" si="4"/>
        <v>1371989.4910166087</v>
      </c>
      <c r="F28" s="17">
        <f t="shared" si="2"/>
        <v>6397180.4910166087</v>
      </c>
      <c r="G28" s="29">
        <f t="shared" si="3"/>
        <v>0.15415277469936645</v>
      </c>
      <c r="H28" s="24"/>
    </row>
    <row r="29" spans="3:10" s="9" customFormat="1">
      <c r="C29" s="14" t="s">
        <v>5</v>
      </c>
      <c r="D29" s="17">
        <f t="shared" si="4"/>
        <v>6452871</v>
      </c>
      <c r="E29" s="17">
        <f t="shared" si="4"/>
        <v>499731.0558445701</v>
      </c>
      <c r="F29" s="17">
        <f t="shared" si="2"/>
        <v>6952602.0558445705</v>
      </c>
      <c r="G29" s="29">
        <f t="shared" si="3"/>
        <v>0.16753676088927119</v>
      </c>
      <c r="H29" s="24"/>
    </row>
    <row r="30" spans="3:10" s="9" customFormat="1">
      <c r="C30" s="14" t="s">
        <v>6</v>
      </c>
      <c r="D30" s="17">
        <f t="shared" si="4"/>
        <v>84372</v>
      </c>
      <c r="E30" s="17">
        <f t="shared" si="4"/>
        <v>4962100.64519733</v>
      </c>
      <c r="F30" s="17">
        <f t="shared" si="2"/>
        <v>5046472.64519733</v>
      </c>
      <c r="G30" s="29">
        <f t="shared" si="3"/>
        <v>0.12160478538850721</v>
      </c>
      <c r="H30" s="24"/>
    </row>
    <row r="31" spans="3:10" s="9" customFormat="1">
      <c r="C31" s="14" t="s">
        <v>7</v>
      </c>
      <c r="D31" s="17">
        <f t="shared" si="4"/>
        <v>0</v>
      </c>
      <c r="E31" s="17">
        <f t="shared" si="4"/>
        <v>8528043.0344472323</v>
      </c>
      <c r="F31" s="17">
        <f t="shared" si="2"/>
        <v>8528043.0344472323</v>
      </c>
      <c r="G31" s="29">
        <f t="shared" si="3"/>
        <v>0.20550014156419907</v>
      </c>
      <c r="H31" s="24"/>
    </row>
    <row r="32" spans="3:10" s="9" customFormat="1">
      <c r="C32" s="12" t="s">
        <v>0</v>
      </c>
      <c r="D32" s="21">
        <f>SUM(D25:D31)</f>
        <v>20209239</v>
      </c>
      <c r="E32" s="21">
        <f>SUM(E25:E31)</f>
        <v>21289725.280679278</v>
      </c>
      <c r="F32" s="21">
        <f>SUM(F25:F31)</f>
        <v>41498964.280679278</v>
      </c>
      <c r="G32" s="30">
        <f t="shared" si="3"/>
        <v>1</v>
      </c>
      <c r="H32" s="24"/>
    </row>
    <row r="33" spans="1:8" s="9" customFormat="1"/>
    <row r="34" spans="1:8" s="9" customFormat="1"/>
    <row r="35" spans="1:8" s="9" customFormat="1"/>
    <row r="36" spans="1:8" s="9" customFormat="1" ht="15.75">
      <c r="C36" s="10" t="s">
        <v>33</v>
      </c>
      <c r="D36" s="11"/>
    </row>
    <row r="37" spans="1:8" s="9" customFormat="1">
      <c r="C37" s="14" t="s">
        <v>34</v>
      </c>
      <c r="D37" s="41">
        <v>9481720</v>
      </c>
    </row>
    <row r="38" spans="1:8" s="9" customFormat="1">
      <c r="C38" s="14" t="s">
        <v>35</v>
      </c>
      <c r="D38" s="42">
        <v>67.266099999999994</v>
      </c>
    </row>
    <row r="39" spans="1:8" s="9" customFormat="1"/>
    <row r="40" spans="1:8" s="9" customFormat="1"/>
    <row r="41" spans="1:8" s="9" customFormat="1"/>
    <row r="42" spans="1:8" s="9" customFormat="1" ht="15.75">
      <c r="C42" s="49" t="s">
        <v>36</v>
      </c>
      <c r="D42" s="49"/>
      <c r="E42" s="49"/>
    </row>
    <row r="43" spans="1:8" s="9" customFormat="1" ht="24.2" customHeight="1">
      <c r="C43" s="31"/>
      <c r="D43" s="32" t="s">
        <v>37</v>
      </c>
      <c r="E43" s="32" t="s">
        <v>20</v>
      </c>
    </row>
    <row r="44" spans="1:8" s="9" customFormat="1">
      <c r="C44" s="33" t="s">
        <v>38</v>
      </c>
      <c r="D44" s="34">
        <f>D37</f>
        <v>9481720</v>
      </c>
      <c r="E44" s="35">
        <f>E9</f>
        <v>6.5065966166740319E-2</v>
      </c>
    </row>
    <row r="45" spans="1:8" s="9" customFormat="1">
      <c r="C45" s="33" t="s">
        <v>39</v>
      </c>
      <c r="D45" s="34">
        <f>'Aug Costing Model'!D36</f>
        <v>9342416</v>
      </c>
      <c r="E45" s="35">
        <f>'Aug Costing Model'!E9</f>
        <v>6.2754593457379437E-2</v>
      </c>
    </row>
    <row r="46" spans="1:8">
      <c r="A46" s="9"/>
      <c r="B46" s="9"/>
      <c r="C46" s="33" t="s">
        <v>40</v>
      </c>
      <c r="D46" s="44">
        <f>SUMPRODUCT(D44:D45,E44:E45)/(SUM(D44:D45))</f>
        <v>6.3918832222218433E-2</v>
      </c>
      <c r="E46" s="45"/>
      <c r="F46" s="9"/>
      <c r="G46" s="9"/>
      <c r="H46" s="9"/>
    </row>
    <row r="47" spans="1:8">
      <c r="A47" s="9"/>
      <c r="B47" s="9"/>
      <c r="C47" s="9"/>
      <c r="D47" s="9"/>
      <c r="E47" s="9"/>
      <c r="F47" s="9"/>
      <c r="G47" s="9"/>
      <c r="H47" s="9"/>
    </row>
    <row r="48" spans="1:8">
      <c r="A48" s="9"/>
      <c r="B48" s="9"/>
      <c r="C48" s="9"/>
      <c r="D48" s="9"/>
      <c r="E48" s="9"/>
      <c r="F48" s="9"/>
      <c r="G48" s="9"/>
      <c r="H48" s="9"/>
    </row>
    <row r="49" spans="1:8">
      <c r="A49" s="9"/>
      <c r="B49" s="9"/>
      <c r="C49" s="9"/>
      <c r="D49" s="9"/>
      <c r="E49" s="9"/>
      <c r="F49" s="9"/>
      <c r="G49" s="9"/>
      <c r="H49" s="9"/>
    </row>
    <row r="50" spans="1:8">
      <c r="A50" s="9"/>
      <c r="B50" s="9"/>
      <c r="C50" s="9"/>
      <c r="D50" s="9"/>
      <c r="E50" s="9"/>
      <c r="F50" s="9"/>
      <c r="G50" s="9"/>
      <c r="H50" s="9"/>
    </row>
    <row r="51" spans="1:8">
      <c r="A51" s="9"/>
      <c r="B51" s="9"/>
      <c r="C51" s="9"/>
      <c r="D51" s="9"/>
      <c r="E51" s="9"/>
      <c r="F51" s="9"/>
      <c r="G51" s="9"/>
      <c r="H51" s="9"/>
    </row>
    <row r="52" spans="1:8">
      <c r="A52" s="9"/>
      <c r="B52" s="9"/>
      <c r="C52" s="9"/>
      <c r="D52" s="9"/>
      <c r="E52" s="9"/>
      <c r="F52" s="9"/>
      <c r="G52" s="9"/>
      <c r="H52" s="9"/>
    </row>
    <row r="53" spans="1:8">
      <c r="A53" s="9"/>
      <c r="B53" s="9"/>
      <c r="C53" s="9"/>
      <c r="D53" s="9"/>
      <c r="E53" s="9"/>
      <c r="F53" s="9"/>
      <c r="G53" s="9"/>
      <c r="H53" s="9"/>
    </row>
    <row r="54" spans="1:8">
      <c r="A54" s="9"/>
      <c r="B54" s="9"/>
      <c r="C54" s="9"/>
      <c r="D54" s="9"/>
      <c r="E54" s="9"/>
      <c r="F54" s="9"/>
      <c r="G54" s="9"/>
      <c r="H54" s="9"/>
    </row>
  </sheetData>
  <mergeCells count="6">
    <mergeCell ref="D46:E46"/>
    <mergeCell ref="A1:I1"/>
    <mergeCell ref="C5:G5"/>
    <mergeCell ref="C12:H12"/>
    <mergeCell ref="C23:H23"/>
    <mergeCell ref="C42:E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D18" sqref="D18"/>
    </sheetView>
  </sheetViews>
  <sheetFormatPr defaultRowHeight="15"/>
  <cols>
    <col min="2" max="2" width="10" bestFit="1" customWidth="1"/>
    <col min="3" max="3" width="42.7109375" customWidth="1"/>
    <col min="4" max="4" width="14.28515625" bestFit="1" customWidth="1"/>
    <col min="5" max="5" width="13" customWidth="1"/>
    <col min="6" max="6" width="13.42578125" customWidth="1"/>
    <col min="7" max="7" width="15.7109375" customWidth="1"/>
    <col min="8" max="8" width="11" customWidth="1"/>
    <col min="9" max="11" width="10" bestFit="1" customWidth="1"/>
  </cols>
  <sheetData>
    <row r="1" spans="1:10" ht="18">
      <c r="A1" s="46" t="s">
        <v>41</v>
      </c>
      <c r="B1" s="46"/>
      <c r="C1" s="46"/>
      <c r="D1" s="46"/>
      <c r="E1" s="46"/>
      <c r="F1" s="46"/>
      <c r="G1" s="46"/>
      <c r="H1" s="46"/>
      <c r="I1" s="46"/>
      <c r="J1" s="46"/>
    </row>
    <row r="2" spans="1:10" s="9" customFormat="1">
      <c r="A2" s="8" t="s">
        <v>43</v>
      </c>
    </row>
    <row r="3" spans="1:10" s="9" customFormat="1"/>
    <row r="4" spans="1:10" s="9" customFormat="1" ht="15.75">
      <c r="C4" s="10" t="s">
        <v>19</v>
      </c>
      <c r="D4" s="11"/>
      <c r="E4" s="11"/>
      <c r="F4" s="11"/>
      <c r="G4" s="11"/>
      <c r="H4" s="11"/>
    </row>
    <row r="5" spans="1:10" s="9" customFormat="1">
      <c r="C5" s="47" t="s">
        <v>20</v>
      </c>
      <c r="D5" s="47"/>
      <c r="E5" s="47"/>
      <c r="F5" s="47"/>
      <c r="G5" s="47"/>
      <c r="H5" s="50"/>
    </row>
    <row r="6" spans="1:10" s="9" customFormat="1" ht="22.5">
      <c r="C6" s="12" t="s">
        <v>21</v>
      </c>
      <c r="D6" s="12" t="s">
        <v>22</v>
      </c>
      <c r="E6" s="13" t="s">
        <v>23</v>
      </c>
      <c r="F6" s="13" t="s">
        <v>24</v>
      </c>
      <c r="G6" s="13" t="s">
        <v>25</v>
      </c>
      <c r="H6" s="36"/>
    </row>
    <row r="7" spans="1:10" s="9" customFormat="1">
      <c r="C7" s="14" t="s">
        <v>26</v>
      </c>
      <c r="D7" s="15">
        <f>E21</f>
        <v>315813.30989975785</v>
      </c>
      <c r="E7" s="16">
        <f>D7/$D$36</f>
        <v>3.3804243987824757E-2</v>
      </c>
      <c r="F7" s="17">
        <f>E32</f>
        <v>21243529.685048096</v>
      </c>
      <c r="G7" s="18">
        <f>F7/$D$36</f>
        <v>2.2738796565094184</v>
      </c>
    </row>
    <row r="8" spans="1:10" s="9" customFormat="1">
      <c r="C8" s="14" t="s">
        <v>27</v>
      </c>
      <c r="D8" s="15">
        <f>D21</f>
        <v>270466.20808995917</v>
      </c>
      <c r="E8" s="16">
        <f>D8/$D$36</f>
        <v>2.895034946955468E-2</v>
      </c>
      <c r="F8" s="17">
        <f>D32</f>
        <v>18193207</v>
      </c>
      <c r="G8" s="18">
        <f>F8/$D$36</f>
        <v>1.9473771024540119</v>
      </c>
    </row>
    <row r="9" spans="1:10" s="9" customFormat="1">
      <c r="C9" s="12" t="s">
        <v>28</v>
      </c>
      <c r="D9" s="19">
        <f>SUM(D7:D8)</f>
        <v>586279.51798971696</v>
      </c>
      <c r="E9" s="20">
        <f>SUM(E7:E8)</f>
        <v>6.2754593457379437E-2</v>
      </c>
      <c r="F9" s="21">
        <f>SUM(F7:F8)</f>
        <v>39436736.685048096</v>
      </c>
      <c r="G9" s="22">
        <f>SUM(G7:G8)</f>
        <v>4.2212567589634302</v>
      </c>
    </row>
    <row r="10" spans="1:10" s="9" customFormat="1"/>
    <row r="11" spans="1:10" s="9" customFormat="1"/>
    <row r="12" spans="1:10" s="9" customFormat="1">
      <c r="B12" s="37"/>
      <c r="C12" s="48" t="s">
        <v>29</v>
      </c>
      <c r="D12" s="48"/>
      <c r="E12" s="48"/>
      <c r="F12" s="48"/>
      <c r="G12" s="48"/>
      <c r="H12" s="48"/>
      <c r="I12" s="48"/>
    </row>
    <row r="13" spans="1:10" s="9" customFormat="1">
      <c r="C13" s="23" t="s">
        <v>30</v>
      </c>
      <c r="D13" s="23" t="s">
        <v>27</v>
      </c>
      <c r="E13" s="23" t="s">
        <v>26</v>
      </c>
      <c r="F13" s="23" t="s">
        <v>0</v>
      </c>
      <c r="G13" s="23" t="s">
        <v>31</v>
      </c>
      <c r="H13" s="24"/>
    </row>
    <row r="14" spans="1:10" s="9" customFormat="1">
      <c r="C14" s="14" t="s">
        <v>1</v>
      </c>
      <c r="D14" s="15">
        <v>37.760476673985856</v>
      </c>
      <c r="E14" s="25">
        <v>4188.1397294449307</v>
      </c>
      <c r="F14" s="15">
        <f t="shared" ref="F14:F20" si="0">SUM(D14:E14)</f>
        <v>4225.9002061189167</v>
      </c>
      <c r="G14" s="26">
        <f t="shared" ref="G14:G21" si="1">F14/$F$21</f>
        <v>7.2079956342480257E-3</v>
      </c>
      <c r="H14" s="24"/>
    </row>
    <row r="15" spans="1:10" s="9" customFormat="1">
      <c r="C15" s="14" t="s">
        <v>2</v>
      </c>
      <c r="D15" s="15">
        <v>0</v>
      </c>
      <c r="E15" s="25">
        <v>70082.477557990074</v>
      </c>
      <c r="F15" s="15">
        <f t="shared" si="0"/>
        <v>70082.477557990074</v>
      </c>
      <c r="G15" s="26">
        <f t="shared" si="1"/>
        <v>0.11953765295825887</v>
      </c>
      <c r="H15" s="24"/>
    </row>
    <row r="16" spans="1:10" s="9" customFormat="1">
      <c r="C16" s="14" t="s">
        <v>3</v>
      </c>
      <c r="D16" s="25">
        <v>139148.84317657782</v>
      </c>
      <c r="E16" s="25">
        <v>12922.085955207291</v>
      </c>
      <c r="F16" s="15">
        <f t="shared" si="0"/>
        <v>152070.92913178512</v>
      </c>
      <c r="G16" s="26">
        <f t="shared" si="1"/>
        <v>0.25938298109614732</v>
      </c>
      <c r="H16" s="24"/>
    </row>
    <row r="17" spans="3:11" s="9" customFormat="1">
      <c r="C17" s="14" t="s">
        <v>4</v>
      </c>
      <c r="D17" s="15">
        <v>21553.025967017562</v>
      </c>
      <c r="E17" s="25">
        <v>13911.620175878861</v>
      </c>
      <c r="F17" s="15">
        <f t="shared" si="0"/>
        <v>35464.646142896425</v>
      </c>
      <c r="G17" s="26">
        <f t="shared" si="1"/>
        <v>6.0491020161339587E-2</v>
      </c>
      <c r="H17" s="24"/>
    </row>
    <row r="18" spans="3:11" s="9" customFormat="1">
      <c r="C18" s="14" t="s">
        <v>5</v>
      </c>
      <c r="D18" s="15">
        <v>109359.38013352938</v>
      </c>
      <c r="E18" s="25">
        <v>2077.1984585246528</v>
      </c>
      <c r="F18" s="15">
        <f t="shared" si="0"/>
        <v>111436.57859205404</v>
      </c>
      <c r="G18" s="26">
        <f t="shared" si="1"/>
        <v>0.19007414581726625</v>
      </c>
      <c r="H18" s="24"/>
      <c r="K18" s="37"/>
    </row>
    <row r="19" spans="3:11" s="9" customFormat="1">
      <c r="C19" s="14" t="s">
        <v>6</v>
      </c>
      <c r="D19" s="15">
        <v>367.19833616041365</v>
      </c>
      <c r="E19" s="25">
        <v>55565.993615016429</v>
      </c>
      <c r="F19" s="15">
        <f t="shared" si="0"/>
        <v>55933.191951176843</v>
      </c>
      <c r="G19" s="26">
        <f t="shared" si="1"/>
        <v>9.5403626145707993E-2</v>
      </c>
      <c r="H19" s="24"/>
      <c r="I19" s="37"/>
    </row>
    <row r="20" spans="3:11" s="9" customFormat="1">
      <c r="C20" s="14" t="s">
        <v>7</v>
      </c>
      <c r="D20" s="15">
        <v>0</v>
      </c>
      <c r="E20" s="25">
        <v>157065.79440769559</v>
      </c>
      <c r="F20" s="15">
        <f t="shared" si="0"/>
        <v>157065.79440769559</v>
      </c>
      <c r="G20" s="26">
        <f t="shared" si="1"/>
        <v>0.267902578187032</v>
      </c>
      <c r="H20" s="24"/>
    </row>
    <row r="21" spans="3:11" s="9" customFormat="1">
      <c r="C21" s="12" t="s">
        <v>28</v>
      </c>
      <c r="D21" s="19">
        <f>SUM(D14:D20)</f>
        <v>270466.20808995917</v>
      </c>
      <c r="E21" s="19">
        <f>SUM(E14:E20)</f>
        <v>315813.30989975785</v>
      </c>
      <c r="F21" s="19">
        <f>SUM(F14:F20)</f>
        <v>586279.51798971696</v>
      </c>
      <c r="G21" s="28">
        <f t="shared" si="1"/>
        <v>1</v>
      </c>
      <c r="H21" s="24"/>
      <c r="I21" s="37"/>
      <c r="J21" s="37"/>
    </row>
    <row r="22" spans="3:11" s="9" customFormat="1"/>
    <row r="23" spans="3:11" s="9" customFormat="1">
      <c r="C23" s="48" t="s">
        <v>32</v>
      </c>
      <c r="D23" s="48"/>
      <c r="E23" s="48"/>
      <c r="F23" s="48"/>
      <c r="G23" s="48"/>
      <c r="H23" s="48"/>
      <c r="I23" s="48"/>
    </row>
    <row r="24" spans="3:11" s="9" customFormat="1">
      <c r="C24" s="23" t="s">
        <v>30</v>
      </c>
      <c r="D24" s="23" t="s">
        <v>27</v>
      </c>
      <c r="E24" s="23" t="s">
        <v>26</v>
      </c>
      <c r="F24" s="23" t="s">
        <v>0</v>
      </c>
      <c r="G24" s="23" t="s">
        <v>31</v>
      </c>
      <c r="H24" s="24"/>
    </row>
    <row r="25" spans="3:11" s="9" customFormat="1">
      <c r="C25" s="14" t="s">
        <v>1</v>
      </c>
      <c r="D25" s="17">
        <f t="shared" ref="D25:D31" si="2">D14*$D$37</f>
        <v>2540</v>
      </c>
      <c r="E25" s="17">
        <f t="shared" ref="E25:E31" si="3">E14*$D$37</f>
        <v>281719.82585481566</v>
      </c>
      <c r="F25" s="17">
        <f t="shared" ref="F25:F31" si="4">SUM(D25:E25)</f>
        <v>284259.82585481566</v>
      </c>
      <c r="G25" s="29">
        <f t="shared" ref="G25:G32" si="5">F25/$F$32</f>
        <v>7.2079956342480265E-3</v>
      </c>
      <c r="H25" s="24"/>
    </row>
    <row r="26" spans="3:11" s="9" customFormat="1">
      <c r="C26" s="14" t="s">
        <v>2</v>
      </c>
      <c r="D26" s="17">
        <f t="shared" si="2"/>
        <v>0</v>
      </c>
      <c r="E26" s="17">
        <f t="shared" si="3"/>
        <v>4714174.9436635161</v>
      </c>
      <c r="F26" s="17">
        <f t="shared" si="4"/>
        <v>4714174.9436635161</v>
      </c>
      <c r="G26" s="29">
        <f t="shared" si="5"/>
        <v>0.11953765295825888</v>
      </c>
      <c r="H26" s="24"/>
    </row>
    <row r="27" spans="3:11" s="9" customFormat="1">
      <c r="C27" s="14" t="s">
        <v>3</v>
      </c>
      <c r="D27" s="17">
        <f t="shared" si="2"/>
        <v>9360000</v>
      </c>
      <c r="E27" s="17">
        <f t="shared" si="3"/>
        <v>869218.32607156911</v>
      </c>
      <c r="F27" s="17">
        <f t="shared" si="4"/>
        <v>10229218.32607157</v>
      </c>
      <c r="G27" s="29">
        <f t="shared" si="5"/>
        <v>0.25938298109614732</v>
      </c>
      <c r="H27" s="24"/>
    </row>
    <row r="28" spans="3:11" s="9" customFormat="1">
      <c r="C28" s="14" t="s">
        <v>4</v>
      </c>
      <c r="D28" s="17">
        <f t="shared" si="2"/>
        <v>1449788</v>
      </c>
      <c r="E28" s="17">
        <f t="shared" si="3"/>
        <v>935780.43391268502</v>
      </c>
      <c r="F28" s="17">
        <f t="shared" si="4"/>
        <v>2385568.4339126851</v>
      </c>
      <c r="G28" s="29">
        <f t="shared" si="5"/>
        <v>6.0491020161339594E-2</v>
      </c>
      <c r="H28" s="24"/>
    </row>
    <row r="29" spans="3:11" s="9" customFormat="1">
      <c r="C29" s="14" t="s">
        <v>5</v>
      </c>
      <c r="D29" s="17">
        <f t="shared" si="2"/>
        <v>7356179</v>
      </c>
      <c r="E29" s="17">
        <f t="shared" si="3"/>
        <v>139725.03923096514</v>
      </c>
      <c r="F29" s="17">
        <f t="shared" si="4"/>
        <v>7495904.0392309651</v>
      </c>
      <c r="G29" s="29">
        <f t="shared" si="5"/>
        <v>0.19007414581726625</v>
      </c>
      <c r="H29" s="24"/>
    </row>
    <row r="30" spans="3:11" s="9" customFormat="1">
      <c r="C30" s="14" t="s">
        <v>6</v>
      </c>
      <c r="D30" s="17">
        <f t="shared" si="2"/>
        <v>24700</v>
      </c>
      <c r="E30" s="17">
        <f t="shared" si="3"/>
        <v>3737707.6831070562</v>
      </c>
      <c r="F30" s="17">
        <f t="shared" si="4"/>
        <v>3762407.6831070562</v>
      </c>
      <c r="G30" s="29">
        <f t="shared" si="5"/>
        <v>9.5403626145707993E-2</v>
      </c>
      <c r="H30" s="24"/>
    </row>
    <row r="31" spans="3:11" s="9" customFormat="1">
      <c r="C31" s="14" t="s">
        <v>7</v>
      </c>
      <c r="D31" s="17">
        <f t="shared" si="2"/>
        <v>0</v>
      </c>
      <c r="E31" s="17">
        <f t="shared" si="3"/>
        <v>10565203.433207491</v>
      </c>
      <c r="F31" s="17">
        <f t="shared" si="4"/>
        <v>10565203.433207491</v>
      </c>
      <c r="G31" s="29">
        <f t="shared" si="5"/>
        <v>0.267902578187032</v>
      </c>
      <c r="H31" s="24"/>
    </row>
    <row r="32" spans="3:11" s="9" customFormat="1">
      <c r="C32" s="12" t="s">
        <v>0</v>
      </c>
      <c r="D32" s="21">
        <f>SUM(D25:D31)</f>
        <v>18193207</v>
      </c>
      <c r="E32" s="21">
        <f>SUM(E25:E31)</f>
        <v>21243529.685048096</v>
      </c>
      <c r="F32" s="21">
        <f>SUM(F25:F31)</f>
        <v>39436736.685048096</v>
      </c>
      <c r="G32" s="30">
        <f t="shared" si="5"/>
        <v>1</v>
      </c>
      <c r="H32" s="24"/>
    </row>
    <row r="33" spans="1:9" s="9" customFormat="1"/>
    <row r="34" spans="1:9" s="9" customFormat="1"/>
    <row r="35" spans="1:9" s="9" customFormat="1" ht="15.75">
      <c r="C35" s="10" t="s">
        <v>33</v>
      </c>
      <c r="D35" s="11"/>
    </row>
    <row r="36" spans="1:9" s="9" customFormat="1">
      <c r="C36" s="14" t="s">
        <v>34</v>
      </c>
      <c r="D36" s="41">
        <v>9342416</v>
      </c>
      <c r="E36" s="11"/>
    </row>
    <row r="37" spans="1:9" s="9" customFormat="1">
      <c r="C37" s="14" t="s">
        <v>35</v>
      </c>
      <c r="D37" s="43">
        <v>67.266099999999994</v>
      </c>
      <c r="E37" s="38"/>
    </row>
    <row r="38" spans="1:9" s="9" customFormat="1">
      <c r="E38" s="39"/>
    </row>
    <row r="39" spans="1:9" s="9" customFormat="1"/>
    <row r="40" spans="1:9" s="9" customFormat="1"/>
    <row r="41" spans="1:9" s="9" customFormat="1"/>
    <row r="42" spans="1:9" s="9" customFormat="1"/>
    <row r="43" spans="1:9" s="9" customFormat="1"/>
    <row r="44" spans="1:9" s="9" customFormat="1"/>
    <row r="45" spans="1:9" s="9" customFormat="1"/>
    <row r="46" spans="1:9" s="9" customFormat="1"/>
    <row r="47" spans="1:9">
      <c r="A47" s="9"/>
      <c r="B47" s="9"/>
      <c r="C47" s="9"/>
      <c r="D47" s="9"/>
      <c r="E47" s="9"/>
      <c r="F47" s="9"/>
      <c r="G47" s="9"/>
      <c r="H47" s="9"/>
      <c r="I47" s="9"/>
    </row>
    <row r="48" spans="1:9">
      <c r="A48" s="9"/>
      <c r="B48" s="9"/>
      <c r="C48" s="9"/>
      <c r="D48" s="9"/>
      <c r="E48" s="9"/>
      <c r="F48" s="9"/>
      <c r="G48" s="9"/>
      <c r="H48" s="9"/>
      <c r="I48" s="9"/>
    </row>
    <row r="49" spans="1:9">
      <c r="A49" s="9"/>
      <c r="B49" s="9"/>
      <c r="C49" s="9"/>
      <c r="D49" s="9"/>
      <c r="E49" s="9"/>
      <c r="F49" s="9"/>
      <c r="G49" s="9"/>
      <c r="H49" s="9"/>
      <c r="I49" s="9"/>
    </row>
    <row r="50" spans="1:9">
      <c r="A50" s="9"/>
      <c r="B50" s="9"/>
      <c r="C50" s="9"/>
      <c r="D50" s="9"/>
      <c r="E50" s="9"/>
      <c r="F50" s="9"/>
      <c r="G50" s="9"/>
      <c r="H50" s="9"/>
      <c r="I50" s="9"/>
    </row>
    <row r="51" spans="1:9">
      <c r="A51" s="9"/>
      <c r="B51" s="9"/>
      <c r="C51" s="9"/>
      <c r="D51" s="9"/>
      <c r="E51" s="9"/>
      <c r="F51" s="9"/>
      <c r="G51" s="9"/>
      <c r="H51" s="9"/>
      <c r="I51" s="9"/>
    </row>
    <row r="52" spans="1:9">
      <c r="A52" s="9"/>
      <c r="B52" s="9"/>
      <c r="C52" s="9"/>
      <c r="D52" s="9"/>
      <c r="E52" s="9"/>
      <c r="F52" s="9"/>
      <c r="G52" s="9"/>
      <c r="H52" s="9"/>
      <c r="I52" s="9"/>
    </row>
    <row r="53" spans="1:9">
      <c r="A53" s="9"/>
      <c r="B53" s="9"/>
      <c r="C53" s="9"/>
      <c r="D53" s="9"/>
      <c r="E53" s="9"/>
      <c r="F53" s="9"/>
      <c r="G53" s="9"/>
      <c r="H53" s="9"/>
      <c r="I53" s="9"/>
    </row>
    <row r="54" spans="1:9">
      <c r="A54" s="9"/>
      <c r="B54" s="9"/>
      <c r="C54" s="9"/>
      <c r="D54" s="9"/>
      <c r="E54" s="9"/>
      <c r="F54" s="9"/>
      <c r="G54" s="9"/>
      <c r="H54" s="9"/>
      <c r="I54" s="9"/>
    </row>
    <row r="55" spans="1:9">
      <c r="A55" s="9"/>
      <c r="B55" s="9"/>
      <c r="C55" s="9"/>
      <c r="D55" s="9"/>
      <c r="E55" s="9"/>
      <c r="F55" s="9"/>
      <c r="G55" s="9"/>
      <c r="H55" s="9"/>
      <c r="I55" s="9"/>
    </row>
  </sheetData>
  <mergeCells count="4">
    <mergeCell ref="A1:J1"/>
    <mergeCell ref="C5:H5"/>
    <mergeCell ref="C12:I12"/>
    <mergeCell ref="C23:I2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2019-11-07T20:03:11Z</dcterms:created>
  <dcterms:modified xsi:type="dcterms:W3CDTF">2019-11-07T20:03:18Z</dcterms:modified>
</cp:coreProperties>
</file>