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codeName="ThisWorkbook"/>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460" windowWidth="28800" windowHeight="15700"/>
  </bookViews>
  <sheets>
    <sheet name="Introduction" sheetId="3" r:id="rId1"/>
    <sheet name="Feb Costing Model" sheetId="8" r:id="rId2"/>
    <sheet name="Aug Costing Model" sheetId="1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5" i="8" l="1"/>
  <c r="D44" i="8"/>
  <c r="E27" i="8"/>
  <c r="E29" i="8"/>
  <c r="E30" i="8"/>
  <c r="E31" i="8"/>
  <c r="E32" i="8"/>
  <c r="E26" i="8"/>
  <c r="D28" i="8"/>
  <c r="E30" i="14"/>
  <c r="E31" i="14"/>
  <c r="E28" i="14"/>
  <c r="E25" i="14"/>
  <c r="E27" i="14"/>
  <c r="E29" i="14"/>
  <c r="F28" i="8"/>
  <c r="F26" i="8"/>
  <c r="F31" i="8"/>
  <c r="F29" i="8"/>
  <c r="F32" i="8"/>
  <c r="F30" i="8"/>
  <c r="F27" i="8"/>
  <c r="F22" i="8"/>
  <c r="D7" i="8"/>
  <c r="D31" i="14"/>
  <c r="F31" i="14"/>
  <c r="F20" i="14"/>
  <c r="E26" i="14"/>
  <c r="E32" i="14"/>
  <c r="F7" i="14"/>
  <c r="G7" i="14"/>
  <c r="E21" i="14"/>
  <c r="D7" i="14"/>
  <c r="E7" i="14"/>
  <c r="F33" i="8"/>
  <c r="F7" i="8"/>
  <c r="D26" i="14"/>
  <c r="F15" i="14"/>
  <c r="F26" i="14"/>
  <c r="G7" i="8"/>
  <c r="E7" i="8"/>
  <c r="D28" i="14"/>
  <c r="F28" i="14"/>
  <c r="F17" i="14"/>
  <c r="D29" i="14"/>
  <c r="F29" i="14"/>
  <c r="F18" i="14"/>
  <c r="D25" i="14"/>
  <c r="D21" i="14"/>
  <c r="D8" i="14"/>
  <c r="F14" i="14"/>
  <c r="D30" i="14"/>
  <c r="F30" i="14"/>
  <c r="F19" i="14"/>
  <c r="D27" i="14"/>
  <c r="F27" i="14"/>
  <c r="F16" i="14"/>
  <c r="E8" i="14"/>
  <c r="E9" i="14"/>
  <c r="E45" i="8"/>
  <c r="D9" i="14"/>
  <c r="F21" i="14"/>
  <c r="F25" i="14"/>
  <c r="D32" i="14"/>
  <c r="F8" i="14"/>
  <c r="D31" i="8"/>
  <c r="G31" i="8"/>
  <c r="G20" i="8"/>
  <c r="D26" i="8"/>
  <c r="D22" i="8"/>
  <c r="D8" i="8"/>
  <c r="G15" i="8"/>
  <c r="D27" i="8"/>
  <c r="G27" i="8"/>
  <c r="G16" i="8"/>
  <c r="D29" i="8"/>
  <c r="G29" i="8"/>
  <c r="G18" i="8"/>
  <c r="D30" i="8"/>
  <c r="G30" i="8"/>
  <c r="G19" i="8"/>
  <c r="E22" i="8"/>
  <c r="D9" i="8"/>
  <c r="E9" i="8"/>
  <c r="E28" i="8"/>
  <c r="G17" i="8"/>
  <c r="D32" i="8"/>
  <c r="G32" i="8"/>
  <c r="G21" i="8"/>
  <c r="G21" i="14"/>
  <c r="G15" i="14"/>
  <c r="G20" i="14"/>
  <c r="G16" i="14"/>
  <c r="G8" i="14"/>
  <c r="G9" i="14"/>
  <c r="F9" i="14"/>
  <c r="F32" i="14"/>
  <c r="G25" i="14"/>
  <c r="G18" i="14"/>
  <c r="G19" i="14"/>
  <c r="G17" i="14"/>
  <c r="G14" i="14"/>
  <c r="E8" i="8"/>
  <c r="E10" i="8"/>
  <c r="E44" i="8"/>
  <c r="D46" i="8"/>
  <c r="D10" i="8"/>
  <c r="D33" i="8"/>
  <c r="F8" i="8"/>
  <c r="G26" i="8"/>
  <c r="G28" i="8"/>
  <c r="G33" i="8"/>
  <c r="H32" i="8"/>
  <c r="E33" i="8"/>
  <c r="F9" i="8"/>
  <c r="G9" i="8"/>
  <c r="G22" i="8"/>
  <c r="H18" i="8"/>
  <c r="G32" i="14"/>
  <c r="G31" i="14"/>
  <c r="G26" i="14"/>
  <c r="G29" i="14"/>
  <c r="G30" i="14"/>
  <c r="G28" i="14"/>
  <c r="G27" i="14"/>
  <c r="H17" i="8"/>
  <c r="H26" i="8"/>
  <c r="H33" i="8"/>
  <c r="H31" i="8"/>
  <c r="H20" i="8"/>
  <c r="H21" i="8"/>
  <c r="G8" i="8"/>
  <c r="G10" i="8"/>
  <c r="F10" i="8"/>
  <c r="H27" i="8"/>
  <c r="H15" i="8"/>
  <c r="H22" i="8"/>
  <c r="H16" i="8"/>
  <c r="H29" i="8"/>
  <c r="H28" i="8"/>
  <c r="H30" i="8"/>
  <c r="H19" i="8"/>
</calcChain>
</file>

<file path=xl/sharedStrings.xml><?xml version="1.0" encoding="utf-8"?>
<sst xmlns="http://schemas.openxmlformats.org/spreadsheetml/2006/main" count="115" uniqueCount="54">
  <si>
    <t xml:space="preserve">Bihar 2017 Cost per Child  </t>
  </si>
  <si>
    <t>Total</t>
  </si>
  <si>
    <t xml:space="preserve">Total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</si>
  <si>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</si>
  <si>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</si>
  <si>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</si>
  <si>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</si>
  <si>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</si>
  <si>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</si>
  <si>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</si>
  <si>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</si>
  <si>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</si>
  <si>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</si>
  <si>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</si>
  <si>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</si>
  <si>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</si>
  <si>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</si>
  <si>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</si>
  <si>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</si>
  <si>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</si>
  <si>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Cost by Program Area (USD) </t>
  </si>
  <si>
    <t xml:space="preserve">Cost Category </t>
  </si>
  <si>
    <t>Percentage</t>
  </si>
  <si>
    <t>Cost by Program Area (local currency)</t>
  </si>
  <si>
    <t>II. Assumptions</t>
  </si>
  <si>
    <t>Approximate # children treated</t>
  </si>
  <si>
    <t>Exchange rate</t>
  </si>
  <si>
    <t xml:space="preserve">Feb NDD Round 6: November 2016- April 2017 </t>
  </si>
  <si>
    <t xml:space="preserve">Aug NDD Round 7: May 2017- October 2017 </t>
  </si>
  <si>
    <t>Costing Model Assumptions and Data Sources</t>
  </si>
  <si>
    <t>a. Which costs are reported in this model</t>
  </si>
  <si>
    <t>2. These expenditures include costs to Evidence Action (including all donor contributions); partners such as the World Health Organization (WHO); and the Government of Bihar and its affiliates.</t>
  </si>
  <si>
    <t xml:space="preserve">b. Sources of this model's data  </t>
  </si>
  <si>
    <t>2. Government and partner expenditures were aggregated by program area within a separate data sheet, and fed into the cost per child estimates.</t>
  </si>
  <si>
    <t xml:space="preserve">c. Costs associated with prevalence surveys  </t>
  </si>
  <si>
    <t xml:space="preserve">d. Costs associated with drugs </t>
  </si>
  <si>
    <t>e. Average cost per round</t>
  </si>
  <si>
    <t>1. Expenditures from Evidence Action's financial statements were aggregated and categorized by program area</t>
  </si>
  <si>
    <r>
      <t>3. The "</t>
    </r>
    <r>
      <rPr>
        <b/>
        <sz val="10"/>
        <color theme="1"/>
        <rFont val="Prensa Book"/>
        <family val="3"/>
      </rPr>
      <t>Approximate # children treated</t>
    </r>
    <r>
      <rPr>
        <sz val="10"/>
        <color indexed="8"/>
        <rFont val="Prensa Book"/>
        <family val="3"/>
      </rPr>
      <t xml:space="preserve">" (cell D37 in the model) is consistent with the Bihar government's reported treatment numbers for the 2017 year. </t>
    </r>
  </si>
  <si>
    <t xml:space="preserve">Partners </t>
  </si>
  <si>
    <t xml:space="preserve">4. A 17% and a 18% indirect cost rate was applied to all of Evidence Action's costs for 2016 and 2017, respectively. </t>
  </si>
  <si>
    <t xml:space="preserve">Weighted average cost per child (Feb &amp; Aug) </t>
  </si>
  <si>
    <t>Feb Round</t>
  </si>
  <si>
    <t xml:space="preserve">Aug Round </t>
  </si>
  <si>
    <t># of Children Dewormed</t>
  </si>
  <si>
    <t xml:space="preserve">Weighted Average Bihar </t>
  </si>
  <si>
    <t>As mentioned in a.1 above, the model provides a cost per child per round. Cost per child can differ between rounds for a number of reasons, including changes in number of children treated, and cost differentials between rounds. The weighted average cost per child in Bihar across both rounds in 2017 was $0.03.</t>
  </si>
  <si>
    <r>
      <t>3. The February 2017 deworming round took place between</t>
    </r>
    <r>
      <rPr>
        <b/>
        <sz val="10"/>
        <color indexed="8"/>
        <rFont val="Prensa Book"/>
        <family val="3"/>
      </rPr>
      <t xml:space="preserve"> November 2016-April 2017,</t>
    </r>
    <r>
      <rPr>
        <sz val="10"/>
        <color indexed="8"/>
        <rFont val="Prensa Book"/>
        <family val="3"/>
      </rPr>
      <t xml:space="preserve"> and the August treatment round took place between </t>
    </r>
    <r>
      <rPr>
        <b/>
        <sz val="10"/>
        <color indexed="8"/>
        <rFont val="Prensa Book"/>
        <family val="3"/>
      </rPr>
      <t>May 2017-October 2017.</t>
    </r>
    <r>
      <rPr>
        <sz val="10"/>
        <color indexed="8"/>
        <rFont val="Prensa Book"/>
        <family val="3"/>
      </rPr>
      <t xml:space="preserve"> All costs included in each costing model (Feb '17 and Aug '17) fall within this range.</t>
    </r>
  </si>
  <si>
    <t>5. Service tax was calculated on all costs incurred by Evidence Action within India. A rate of 15% was applied to all costs incurred between November 2016-June 2017, and a rate of 18% was applied to all costs incurred between July 2017-October 2017. The rate increased per Government of India mandate.</t>
  </si>
  <si>
    <t>6. Evidence Action's personnel costs are accounted for under the Program Management even though they are applicable across program areas. This is due to the way these costs are captured by Evidence Action's accounting system.</t>
  </si>
  <si>
    <t>Drug costs are included in this model as an imputed cost. In the February 2017 deworming round, tablets were procured through the WHO donation program and did not pose a direct cost to Evidence Action or the government. Their imputed value is still included in the model as a "partner" cost, which we see as an important incremental cost to running the program. In the August 2017 deworming round, tablets were purchased by the government, and therefore are recorded as a government cost. In both cases,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Drug transportation to administration sites was handled by the Health Department, and associated expenditures are included as direct costs.</t>
  </si>
  <si>
    <r>
      <t xml:space="preserve">4. The </t>
    </r>
    <r>
      <rPr>
        <b/>
        <sz val="10"/>
        <color theme="1"/>
        <rFont val="Prensa Book"/>
        <family val="3"/>
      </rPr>
      <t>exchange rate</t>
    </r>
    <r>
      <rPr>
        <sz val="10"/>
        <color indexed="8"/>
        <rFont val="Prensa Book"/>
        <family val="3"/>
      </rPr>
      <t xml:space="preserve"> for cost conversions </t>
    </r>
    <r>
      <rPr>
        <sz val="10"/>
        <rFont val="Prensa Book"/>
        <family val="3"/>
      </rPr>
      <t xml:space="preserve">(66 rupees; </t>
    </r>
    <r>
      <rPr>
        <sz val="10"/>
        <color indexed="8"/>
        <rFont val="Prensa Book"/>
        <family val="3"/>
      </rPr>
      <t>cell D38 in the model) is the average exchange rate over the time period of costs included in the model (November 2016-October 2017).</t>
    </r>
  </si>
  <si>
    <r>
      <t xml:space="preserve">1.This model includes </t>
    </r>
    <r>
      <rPr>
        <b/>
        <sz val="10"/>
        <color theme="1"/>
        <rFont val="Prensa Book"/>
        <family val="3"/>
      </rPr>
      <t>all contributing expenditures</t>
    </r>
    <r>
      <rPr>
        <sz val="10"/>
        <color indexed="8"/>
        <rFont val="Prensa Book"/>
        <family val="3"/>
      </rPr>
      <t xml:space="preserve"> to the 2017 deworming rounds of Bihar state's school-based deworming program, which included one treatment round occurring in February 2017 and another round in August 2017. The cost per child is calculated as a cost per child per treatment round rather than per year. </t>
    </r>
  </si>
  <si>
    <r>
      <t xml:space="preserve">Prevalence surveys are essential to informing treatment strategy, frequency, and the measurement of impact. For the Bihar program, a total of three prevalence surveys for STH are expected, across an expected eight rounds of treatment. The total costs of implementing these surveys, including Evidence Action's costs and all technical partner costs, are amortized across the eight year duration. Therefore, </t>
    </r>
    <r>
      <rPr>
        <b/>
        <sz val="10"/>
        <color theme="1"/>
        <rFont val="Prensa Book"/>
        <family val="3"/>
      </rPr>
      <t>this model includes 1/8 of the total implementation-associated costs of the three surveys</t>
    </r>
    <r>
      <rPr>
        <sz val="10"/>
        <color indexed="8"/>
        <rFont val="Prensa Book"/>
        <family val="3"/>
      </rPr>
      <t xml:space="preserve">. *Note: the assumed number of treatment rounds (8) across which the prevalence survey costs are spread changed from the assumption used in the previous Round 4 costing model, as we have refined our knowledge around this input. In Round 4, prevalence survey costs were assumed to be spread across 7 treatment rounds, which resulted in an overestimate of amortization.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</si>
</sst>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_(&quot;$&quot;* #,##0_);_(&quot;$&quot;* \(#,##0\);_(&quot;$&quot;* &quot;-&quot;??_);_(@_)"/>
    <numFmt numFmtId="167" formatCode="_ * #,##0.00_ ;_ * \-#,##0.00_ ;_ * &quot;-&quot;??_ ;_ @_ "/>
    <numFmt numFmtId="168" formatCode="[$INR]\ #,##0.00"/>
    <numFmt numFmtId="169" formatCode="[$INR]\ #,##0"/>
    <numFmt numFmtId="170" formatCode="_(* #,##0_);_(* \(#,##0\);_(* &quot;-&quot;??_);_(@_)"/>
    <numFmt numFmtId="171" formatCode="_(&quot;$&quot;* #,##0.000000_);_(&quot;$&quot;* \(#,##0.000000\);_(&quot;$&quot;*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8"/>
      <color theme="1"/>
      <name val="Tahoma"/>
      <family val="2"/>
    </font>
    <font>
      <b/>
      <sz val="14"/>
      <color theme="0"/>
      <name val="Tahoma"/>
      <family val="2"/>
    </font>
    <font>
      <sz val="10"/>
      <color rgb="FF000000"/>
      <name val="Arial"/>
      <family val="2"/>
    </font>
    <font>
      <sz val="10"/>
      <color theme="1"/>
      <name val="Prensa Book"/>
      <family val="3"/>
    </font>
    <font>
      <sz val="12"/>
      <color indexed="8"/>
      <name val="Tahoma"/>
      <family val="2"/>
    </font>
    <font>
      <sz val="12"/>
      <name val="Tahoma"/>
      <family val="2"/>
    </font>
    <font>
      <sz val="12"/>
      <color theme="1"/>
      <name val="Tahoma"/>
      <family val="2"/>
    </font>
    <font>
      <sz val="10"/>
      <color theme="1"/>
      <name val="Tahoma"/>
      <family val="2"/>
    </font>
    <font>
      <b/>
      <sz val="8"/>
      <color theme="1"/>
      <name val="Tahoma"/>
      <family val="2"/>
    </font>
    <font>
      <sz val="11"/>
      <color theme="1"/>
      <name val="TSTAR Mono Round"/>
      <family val="3"/>
    </font>
    <font>
      <u/>
      <sz val="10"/>
      <color theme="1"/>
      <name val="Prensa Book"/>
      <family val="3"/>
    </font>
    <font>
      <sz val="10"/>
      <color indexed="8"/>
      <name val="Prensa Book"/>
      <family val="3"/>
    </font>
    <font>
      <b/>
      <sz val="10"/>
      <color theme="1"/>
      <name val="Prensa Book"/>
      <family val="3"/>
    </font>
    <font>
      <sz val="10"/>
      <name val="Prensa Book"/>
      <family val="3"/>
    </font>
    <font>
      <b/>
      <sz val="10"/>
      <color indexed="8"/>
      <name val="Prensa Book"/>
      <family val="3"/>
    </font>
    <font>
      <sz val="8"/>
      <color indexed="8"/>
      <name val="Tahom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9">
    <xf numFmtId="0" fontId="0" fillId="0" borderId="0"/>
    <xf numFmtId="164" fontId="6"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8" fillId="0" borderId="0"/>
    <xf numFmtId="0" fontId="10" fillId="0" borderId="0"/>
    <xf numFmtId="165" fontId="4" fillId="0" borderId="0" applyFont="0" applyFill="0" applyBorder="0" applyAlignment="0" applyProtection="0"/>
    <xf numFmtId="167" fontId="10" fillId="0" borderId="0" applyFont="0" applyFill="0" applyBorder="0" applyAlignment="0" applyProtection="0"/>
    <xf numFmtId="9" fontId="7" fillId="0" borderId="0" applyFont="0" applyFill="0" applyBorder="0" applyAlignment="0" applyProtection="0"/>
    <xf numFmtId="0" fontId="3" fillId="0" borderId="0"/>
    <xf numFmtId="167" fontId="3" fillId="0" borderId="0" applyFont="0" applyFill="0" applyBorder="0" applyAlignment="0" applyProtection="0"/>
    <xf numFmtId="165" fontId="3" fillId="0" borderId="0" applyFont="0" applyFill="0" applyBorder="0" applyAlignment="0" applyProtection="0"/>
    <xf numFmtId="0" fontId="2" fillId="0" borderId="0"/>
    <xf numFmtId="164" fontId="2" fillId="0" borderId="0" applyFont="0" applyFill="0" applyBorder="0" applyAlignment="0" applyProtection="0"/>
    <xf numFmtId="164" fontId="7" fillId="0" borderId="0" applyFont="0" applyFill="0" applyBorder="0" applyAlignment="0" applyProtection="0"/>
    <xf numFmtId="9" fontId="8"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cellStyleXfs>
  <cellXfs count="48">
    <xf numFmtId="0" fontId="0" fillId="0" borderId="0" xfId="0"/>
    <xf numFmtId="0" fontId="9" fillId="2" borderId="0" xfId="4" applyFont="1" applyFill="1" applyAlignment="1">
      <alignment vertical="center"/>
    </xf>
    <xf numFmtId="0" fontId="13" fillId="3" borderId="0" xfId="4" applyFont="1" applyFill="1" applyAlignment="1">
      <alignment vertical="center"/>
    </xf>
    <xf numFmtId="0" fontId="14" fillId="3" borderId="0" xfId="4" applyFont="1" applyFill="1"/>
    <xf numFmtId="0" fontId="16" fillId="3" borderId="2" xfId="4" applyFont="1" applyFill="1" applyBorder="1"/>
    <xf numFmtId="0" fontId="16" fillId="3" borderId="2" xfId="4" applyFont="1" applyFill="1" applyBorder="1" applyAlignment="1">
      <alignment wrapText="1"/>
    </xf>
    <xf numFmtId="0" fontId="8" fillId="3" borderId="2" xfId="4" applyFont="1" applyFill="1" applyBorder="1"/>
    <xf numFmtId="166" fontId="8" fillId="3" borderId="2" xfId="2" applyNumberFormat="1" applyFont="1" applyFill="1" applyBorder="1"/>
    <xf numFmtId="164" fontId="8" fillId="3" borderId="2" xfId="2" applyFont="1" applyFill="1" applyBorder="1"/>
    <xf numFmtId="168" fontId="8" fillId="3" borderId="2" xfId="4" applyNumberFormat="1" applyFont="1" applyFill="1" applyBorder="1"/>
    <xf numFmtId="166" fontId="16" fillId="3" borderId="2" xfId="4" applyNumberFormat="1" applyFont="1" applyFill="1" applyBorder="1"/>
    <xf numFmtId="164" fontId="16" fillId="3" borderId="2" xfId="1" applyFont="1" applyFill="1" applyBorder="1"/>
    <xf numFmtId="168" fontId="16" fillId="3" borderId="2" xfId="4" applyNumberFormat="1" applyFont="1" applyFill="1" applyBorder="1"/>
    <xf numFmtId="0" fontId="16" fillId="3" borderId="0" xfId="4" applyFont="1" applyFill="1"/>
    <xf numFmtId="9" fontId="8" fillId="3" borderId="2" xfId="15" applyFont="1" applyFill="1" applyBorder="1"/>
    <xf numFmtId="9" fontId="16" fillId="3" borderId="2" xfId="15" applyFont="1" applyFill="1" applyBorder="1"/>
    <xf numFmtId="169" fontId="8" fillId="3" borderId="2" xfId="4" applyNumberFormat="1" applyFont="1" applyFill="1" applyBorder="1"/>
    <xf numFmtId="9" fontId="8" fillId="3" borderId="2" xfId="8" applyFont="1" applyFill="1" applyBorder="1"/>
    <xf numFmtId="169" fontId="16" fillId="3" borderId="2" xfId="4" applyNumberFormat="1" applyFont="1" applyFill="1" applyBorder="1"/>
    <xf numFmtId="9" fontId="16" fillId="3" borderId="2" xfId="8" applyFont="1" applyFill="1" applyBorder="1"/>
    <xf numFmtId="0" fontId="8" fillId="3" borderId="0" xfId="4" applyFont="1" applyFill="1"/>
    <xf numFmtId="170" fontId="8" fillId="3" borderId="2" xfId="3" applyNumberFormat="1" applyFont="1" applyFill="1" applyBorder="1"/>
    <xf numFmtId="0" fontId="0" fillId="3" borderId="0" xfId="0" applyFill="1"/>
    <xf numFmtId="0" fontId="17" fillId="0" borderId="0" xfId="0" applyFont="1"/>
    <xf numFmtId="0" fontId="18" fillId="0" borderId="0" xfId="5" applyFont="1" applyAlignment="1">
      <alignment horizontal="left" indent="1"/>
    </xf>
    <xf numFmtId="0" fontId="21" fillId="0" borderId="0" xfId="0" applyFont="1" applyAlignment="1">
      <alignment horizontal="left" wrapText="1" indent="4"/>
    </xf>
    <xf numFmtId="0" fontId="19" fillId="0" borderId="0" xfId="0" applyFont="1" applyAlignment="1">
      <alignment horizontal="left" wrapText="1" indent="4"/>
    </xf>
    <xf numFmtId="0" fontId="18" fillId="0" borderId="0" xfId="0" applyFont="1" applyAlignment="1">
      <alignment horizontal="left" indent="1"/>
    </xf>
    <xf numFmtId="0" fontId="18" fillId="0" borderId="0" xfId="0" applyFont="1" applyAlignment="1">
      <alignment horizontal="left" indent="2"/>
    </xf>
    <xf numFmtId="0" fontId="11" fillId="0" borderId="0" xfId="0" applyFont="1" applyAlignment="1">
      <alignment horizontal="left" wrapText="1" indent="3"/>
    </xf>
    <xf numFmtId="1" fontId="8" fillId="3" borderId="2" xfId="4" applyNumberFormat="1" applyFont="1" applyFill="1" applyBorder="1"/>
    <xf numFmtId="166" fontId="0" fillId="3" borderId="0" xfId="0" applyNumberFormat="1" applyFill="1"/>
    <xf numFmtId="166" fontId="8" fillId="0" borderId="2" xfId="2" applyNumberFormat="1" applyFont="1" applyFill="1" applyBorder="1"/>
    <xf numFmtId="164" fontId="16" fillId="3" borderId="2" xfId="4" applyNumberFormat="1" applyFont="1" applyFill="1" applyBorder="1"/>
    <xf numFmtId="166" fontId="0" fillId="3" borderId="0" xfId="1" applyNumberFormat="1" applyFont="1" applyFill="1"/>
    <xf numFmtId="171" fontId="0" fillId="3" borderId="0" xfId="0" applyNumberFormat="1" applyFill="1"/>
    <xf numFmtId="0" fontId="0" fillId="3" borderId="2" xfId="0" applyFill="1" applyBorder="1"/>
    <xf numFmtId="0" fontId="23" fillId="3" borderId="2" xfId="0" applyFont="1" applyFill="1" applyBorder="1" applyAlignment="1">
      <alignment wrapText="1"/>
    </xf>
    <xf numFmtId="0" fontId="23" fillId="3" borderId="2" xfId="0" applyFont="1" applyFill="1" applyBorder="1"/>
    <xf numFmtId="170" fontId="23" fillId="3" borderId="2" xfId="0" applyNumberFormat="1" applyFont="1" applyFill="1" applyBorder="1"/>
    <xf numFmtId="164" fontId="23" fillId="3" borderId="2" xfId="0" applyNumberFormat="1" applyFont="1" applyFill="1" applyBorder="1"/>
    <xf numFmtId="1" fontId="23" fillId="3" borderId="2" xfId="0" applyNumberFormat="1" applyFont="1" applyFill="1" applyBorder="1"/>
    <xf numFmtId="164" fontId="23" fillId="3" borderId="3" xfId="1" applyNumberFormat="1" applyFont="1" applyFill="1" applyBorder="1" applyAlignment="1">
      <alignment horizontal="center"/>
    </xf>
    <xf numFmtId="164" fontId="23" fillId="3" borderId="4" xfId="1" applyNumberFormat="1" applyFont="1" applyFill="1" applyBorder="1" applyAlignment="1">
      <alignment horizontal="center"/>
    </xf>
    <xf numFmtId="0" fontId="9" fillId="2" borderId="0" xfId="4" applyFont="1" applyFill="1" applyAlignment="1">
      <alignment horizontal="left" vertical="center"/>
    </xf>
    <xf numFmtId="0" fontId="15" fillId="3" borderId="1" xfId="4" applyFont="1" applyFill="1" applyBorder="1" applyAlignment="1">
      <alignment horizontal="center"/>
    </xf>
    <xf numFmtId="0" fontId="15" fillId="3" borderId="0" xfId="4" applyFont="1" applyFill="1" applyAlignment="1">
      <alignment horizontal="center"/>
    </xf>
    <xf numFmtId="0" fontId="12" fillId="3" borderId="0" xfId="0" applyFont="1" applyFill="1" applyAlignment="1">
      <alignment horizontal="left"/>
    </xf>
  </cellXfs>
  <cellStyles count="19">
    <cellStyle name="Comma 2" xfId="3"/>
    <cellStyle name="Comma 2 2" xfId="6"/>
    <cellStyle name="Comma 2 3" xfId="11"/>
    <cellStyle name="Comma 3" xfId="7"/>
    <cellStyle name="Comma 4" xfId="10"/>
    <cellStyle name="Comma 5" xfId="17"/>
    <cellStyle name="Currency" xfId="1" builtinId="4"/>
    <cellStyle name="Currency 2" xfId="2"/>
    <cellStyle name="Currency 3" xfId="13"/>
    <cellStyle name="Currency 4" xfId="14"/>
    <cellStyle name="Currency 5" xfId="18"/>
    <cellStyle name="Normal" xfId="0" builtinId="0"/>
    <cellStyle name="Normal 2" xfId="4"/>
    <cellStyle name="Normal 3" xfId="5"/>
    <cellStyle name="Normal 4" xfId="9"/>
    <cellStyle name="Normal 5" xfId="12"/>
    <cellStyle name="Normal 6" xfId="16"/>
    <cellStyle name="Percent" xfId="8" builtinId="5"/>
    <cellStyle name="Percent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20" Type="http://schemas.openxmlformats.org/officeDocument/2006/relationships/externalLink" Target="externalLinks/externalLink17.xml"/><Relationship Id="rId21" Type="http://schemas.openxmlformats.org/officeDocument/2006/relationships/externalLink" Target="externalLinks/externalLink18.xml"/><Relationship Id="rId22" Type="http://schemas.openxmlformats.org/officeDocument/2006/relationships/externalLink" Target="externalLinks/externalLink19.xml"/><Relationship Id="rId23" Type="http://schemas.openxmlformats.org/officeDocument/2006/relationships/externalLink" Target="externalLinks/externalLink20.xml"/><Relationship Id="rId24" Type="http://schemas.openxmlformats.org/officeDocument/2006/relationships/externalLink" Target="externalLinks/externalLink21.xml"/><Relationship Id="rId25" Type="http://schemas.openxmlformats.org/officeDocument/2006/relationships/externalLink" Target="externalLinks/externalLink22.xml"/><Relationship Id="rId26" Type="http://schemas.openxmlformats.org/officeDocument/2006/relationships/externalLink" Target="externalLinks/externalLink23.xml"/><Relationship Id="rId27" Type="http://schemas.openxmlformats.org/officeDocument/2006/relationships/externalLink" Target="externalLinks/externalLink24.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externalLink" Target="externalLinks/externalLink7.xml"/><Relationship Id="rId11" Type="http://schemas.openxmlformats.org/officeDocument/2006/relationships/externalLink" Target="externalLinks/externalLink8.xml"/><Relationship Id="rId12" Type="http://schemas.openxmlformats.org/officeDocument/2006/relationships/externalLink" Target="externalLinks/externalLink9.xml"/><Relationship Id="rId13" Type="http://schemas.openxmlformats.org/officeDocument/2006/relationships/externalLink" Target="externalLinks/externalLink10.xml"/><Relationship Id="rId14" Type="http://schemas.openxmlformats.org/officeDocument/2006/relationships/externalLink" Target="externalLinks/externalLink11.xml"/><Relationship Id="rId15" Type="http://schemas.openxmlformats.org/officeDocument/2006/relationships/externalLink" Target="externalLinks/externalLink12.xml"/><Relationship Id="rId16" Type="http://schemas.openxmlformats.org/officeDocument/2006/relationships/externalLink" Target="externalLinks/externalLink13.xml"/><Relationship Id="rId17" Type="http://schemas.openxmlformats.org/officeDocument/2006/relationships/externalLink" Target="externalLinks/externalLink14.xml"/><Relationship Id="rId18" Type="http://schemas.openxmlformats.org/officeDocument/2006/relationships/externalLink" Target="externalLinks/externalLink15.xml"/><Relationship Id="rId19" Type="http://schemas.openxmlformats.org/officeDocument/2006/relationships/externalLink" Target="externalLinks/externalLink1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21"/>
  <sheetViews>
    <sheetView tabSelected="1" workbookViewId="0">
      <selection activeCell="B1" sqref="B1"/>
    </sheetView>
  </sheetViews>
  <sheetFormatPr baseColWidth="10" defaultColWidth="8.83203125" defaultRowHeight="15" x14ac:dyDescent="0.2"/>
  <cols>
    <col min="1" max="1" width="117.6640625" customWidth="1"/>
  </cols>
  <sheetData>
    <row r="1" spans="1:1" ht="18" x14ac:dyDescent="0.2">
      <c r="A1" s="1" t="s">
        <v>0</v>
      </c>
    </row>
    <row r="3" spans="1:1" x14ac:dyDescent="0.2">
      <c r="A3" s="23" t="s">
        <v>29</v>
      </c>
    </row>
    <row r="4" spans="1:1" x14ac:dyDescent="0.2">
      <c r="A4" s="24" t="s">
        <v>30</v>
      </c>
    </row>
    <row r="5" spans="1:1" ht="27" x14ac:dyDescent="0.2">
      <c r="A5" s="26" t="s">
        <v>52</v>
      </c>
    </row>
    <row r="6" spans="1:1" ht="27" x14ac:dyDescent="0.2">
      <c r="A6" s="25" t="s">
        <v>31</v>
      </c>
    </row>
    <row r="7" spans="1:1" ht="27" x14ac:dyDescent="0.2">
      <c r="A7" s="26" t="s">
        <v>47</v>
      </c>
    </row>
    <row r="8" spans="1:1" x14ac:dyDescent="0.2">
      <c r="A8" s="26" t="s">
        <v>40</v>
      </c>
    </row>
    <row r="9" spans="1:1" ht="27" x14ac:dyDescent="0.2">
      <c r="A9" s="26" t="s">
        <v>48</v>
      </c>
    </row>
    <row r="10" spans="1:1" ht="27" x14ac:dyDescent="0.2">
      <c r="A10" s="26" t="s">
        <v>49</v>
      </c>
    </row>
    <row r="11" spans="1:1" x14ac:dyDescent="0.2">
      <c r="A11" s="27" t="s">
        <v>32</v>
      </c>
    </row>
    <row r="12" spans="1:1" x14ac:dyDescent="0.2">
      <c r="A12" s="26" t="s">
        <v>37</v>
      </c>
    </row>
    <row r="13" spans="1:1" ht="29.25" customHeight="1" x14ac:dyDescent="0.2">
      <c r="A13" s="26" t="s">
        <v>33</v>
      </c>
    </row>
    <row r="14" spans="1:1" x14ac:dyDescent="0.2">
      <c r="A14" s="26" t="s">
        <v>38</v>
      </c>
    </row>
    <row r="15" spans="1:1" ht="27" x14ac:dyDescent="0.2">
      <c r="A15" s="26" t="s">
        <v>51</v>
      </c>
    </row>
    <row r="16" spans="1:1" x14ac:dyDescent="0.2">
      <c r="A16" s="27" t="s">
        <v>34</v>
      </c>
    </row>
    <row r="17" spans="1:1" ht="99.5" customHeight="1" x14ac:dyDescent="0.2">
      <c r="A17" s="26" t="s">
        <v>53</v>
      </c>
    </row>
    <row r="18" spans="1:1" x14ac:dyDescent="0.2">
      <c r="A18" s="28" t="s">
        <v>35</v>
      </c>
    </row>
    <row r="19" spans="1:1" ht="79" x14ac:dyDescent="0.2">
      <c r="A19" s="25" t="s">
        <v>50</v>
      </c>
    </row>
    <row r="20" spans="1:1" x14ac:dyDescent="0.2">
      <c r="A20" s="28" t="s">
        <v>36</v>
      </c>
    </row>
    <row r="21" spans="1:1" ht="27" x14ac:dyDescent="0.2">
      <c r="A21" s="29"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D78"/>
  <sheetViews>
    <sheetView workbookViewId="0">
      <selection activeCell="D1" sqref="D1"/>
    </sheetView>
  </sheetViews>
  <sheetFormatPr baseColWidth="10" defaultColWidth="8.83203125" defaultRowHeight="15" x14ac:dyDescent="0.2"/>
  <cols>
    <col min="1" max="1" width="13.33203125" customWidth="1"/>
    <col min="3" max="3" width="34" bestFit="1" customWidth="1"/>
    <col min="4" max="4" width="17.6640625" bestFit="1" customWidth="1"/>
    <col min="5" max="5" width="14.6640625" customWidth="1"/>
    <col min="6" max="6" width="18.33203125" bestFit="1" customWidth="1"/>
    <col min="7" max="7" width="16.5" customWidth="1"/>
    <col min="11" max="11" width="14.6640625" bestFit="1" customWidth="1"/>
  </cols>
  <sheetData>
    <row r="1" spans="1:30" ht="18" x14ac:dyDescent="0.2">
      <c r="A1" s="44" t="s">
        <v>0</v>
      </c>
      <c r="B1" s="44"/>
      <c r="C1" s="44"/>
      <c r="D1" s="22"/>
      <c r="E1" s="22"/>
      <c r="F1" s="22"/>
      <c r="G1" s="22"/>
      <c r="H1" s="22"/>
      <c r="I1" s="22"/>
      <c r="J1" s="22"/>
      <c r="K1" s="22"/>
      <c r="L1" s="22"/>
      <c r="M1" s="22"/>
      <c r="N1" s="22"/>
      <c r="O1" s="22"/>
      <c r="P1" s="22"/>
      <c r="Q1" s="22"/>
      <c r="R1" s="22"/>
      <c r="S1" s="22"/>
      <c r="T1" s="22"/>
      <c r="U1" s="22"/>
      <c r="V1" s="22"/>
      <c r="W1" s="22"/>
      <c r="X1" s="22"/>
      <c r="Y1" s="22"/>
      <c r="Z1" s="22"/>
      <c r="AA1" s="22"/>
      <c r="AB1" s="22"/>
      <c r="AC1" s="22"/>
      <c r="AD1" s="22"/>
    </row>
    <row r="2" spans="1:30" s="22" customFormat="1" x14ac:dyDescent="0.2">
      <c r="A2" s="2" t="s">
        <v>27</v>
      </c>
    </row>
    <row r="3" spans="1:30" s="22" customFormat="1" x14ac:dyDescent="0.2"/>
    <row r="4" spans="1:30" s="22" customFormat="1" ht="16" x14ac:dyDescent="0.2">
      <c r="C4" s="3" t="s">
        <v>10</v>
      </c>
    </row>
    <row r="5" spans="1:30" s="22" customFormat="1" x14ac:dyDescent="0.2">
      <c r="C5" s="45" t="s">
        <v>11</v>
      </c>
      <c r="D5" s="45"/>
      <c r="E5" s="45"/>
      <c r="F5" s="45"/>
      <c r="G5" s="45"/>
    </row>
    <row r="6" spans="1:30" s="22" customFormat="1" ht="23" x14ac:dyDescent="0.2">
      <c r="C6" s="4" t="s">
        <v>12</v>
      </c>
      <c r="D6" s="4" t="s">
        <v>13</v>
      </c>
      <c r="E6" s="5" t="s">
        <v>14</v>
      </c>
      <c r="F6" s="5" t="s">
        <v>15</v>
      </c>
      <c r="G6" s="5" t="s">
        <v>16</v>
      </c>
    </row>
    <row r="7" spans="1:30" s="22" customFormat="1" x14ac:dyDescent="0.2">
      <c r="C7" s="6" t="s">
        <v>17</v>
      </c>
      <c r="D7" s="7">
        <f>F22</f>
        <v>383648.32076345204</v>
      </c>
      <c r="E7" s="8">
        <f>D7/$D$37</f>
        <v>8.8655009407420764E-3</v>
      </c>
      <c r="F7" s="9">
        <f>F33</f>
        <v>25187072.384668939</v>
      </c>
      <c r="G7" s="9">
        <f>F7/$D$37</f>
        <v>0.58203308039109081</v>
      </c>
    </row>
    <row r="8" spans="1:30" s="22" customFormat="1" x14ac:dyDescent="0.2">
      <c r="C8" s="6" t="s">
        <v>18</v>
      </c>
      <c r="D8" s="7">
        <f>D22</f>
        <v>251431.07803030303</v>
      </c>
      <c r="E8" s="8">
        <f t="shared" ref="E8:E9" si="0">D8/$D$37</f>
        <v>5.8101712901379547E-3</v>
      </c>
      <c r="F8" s="9">
        <f>D33</f>
        <v>16506817.362063317</v>
      </c>
      <c r="G8" s="9">
        <f t="shared" ref="G8:G9" si="1">F8/$D$37</f>
        <v>0.38144622804764028</v>
      </c>
    </row>
    <row r="9" spans="1:30" s="22" customFormat="1" x14ac:dyDescent="0.2">
      <c r="C9" s="6" t="s">
        <v>19</v>
      </c>
      <c r="D9" s="7">
        <f>E22</f>
        <v>723099.84848484851</v>
      </c>
      <c r="E9" s="8">
        <f t="shared" si="0"/>
        <v>1.6709684468931951E-2</v>
      </c>
      <c r="F9" s="9">
        <f>E33</f>
        <v>47472560.778809093</v>
      </c>
      <c r="G9" s="9">
        <f t="shared" si="1"/>
        <v>1.0970151815247071</v>
      </c>
    </row>
    <row r="10" spans="1:30" s="22" customFormat="1" x14ac:dyDescent="0.2">
      <c r="C10" s="4" t="s">
        <v>2</v>
      </c>
      <c r="D10" s="10">
        <f>SUM(D7:D9)</f>
        <v>1358179.2472786037</v>
      </c>
      <c r="E10" s="33">
        <f t="shared" ref="E10:G10" si="2">SUM(E7:E9)</f>
        <v>3.1385356699811982E-2</v>
      </c>
      <c r="F10" s="12">
        <f t="shared" si="2"/>
        <v>89166450.52554135</v>
      </c>
      <c r="G10" s="12">
        <f t="shared" si="2"/>
        <v>2.0604944899634381</v>
      </c>
    </row>
    <row r="11" spans="1:30" s="22" customFormat="1" x14ac:dyDescent="0.2"/>
    <row r="12" spans="1:30" s="22" customFormat="1" x14ac:dyDescent="0.2"/>
    <row r="13" spans="1:30" s="22" customFormat="1" x14ac:dyDescent="0.2">
      <c r="C13" s="46" t="s">
        <v>20</v>
      </c>
      <c r="D13" s="46"/>
      <c r="E13" s="46"/>
      <c r="F13" s="46"/>
      <c r="G13" s="46"/>
      <c r="H13" s="46"/>
    </row>
    <row r="14" spans="1:30" s="22" customFormat="1" x14ac:dyDescent="0.2">
      <c r="C14" s="13" t="s">
        <v>21</v>
      </c>
      <c r="D14" s="13" t="s">
        <v>18</v>
      </c>
      <c r="E14" s="13" t="s">
        <v>39</v>
      </c>
      <c r="F14" s="13" t="s">
        <v>17</v>
      </c>
      <c r="G14" s="13" t="s">
        <v>1</v>
      </c>
      <c r="H14" s="13" t="s">
        <v>22</v>
      </c>
    </row>
    <row r="15" spans="1:30" s="22" customFormat="1" x14ac:dyDescent="0.2">
      <c r="C15" s="6" t="s">
        <v>3</v>
      </c>
      <c r="D15" s="7">
        <v>6355.909090909091</v>
      </c>
      <c r="E15" s="7">
        <v>0</v>
      </c>
      <c r="F15" s="32">
        <v>8352.2059917690494</v>
      </c>
      <c r="G15" s="7">
        <f t="shared" ref="G15:G21" si="3">SUM(D15:F15)</f>
        <v>14708.115082678141</v>
      </c>
      <c r="H15" s="14">
        <f t="shared" ref="H15:H22" si="4">G15/$G$22</f>
        <v>1.082928863193053E-2</v>
      </c>
      <c r="K15" s="34"/>
    </row>
    <row r="16" spans="1:30" s="22" customFormat="1" x14ac:dyDescent="0.2">
      <c r="C16" s="6" t="s">
        <v>4</v>
      </c>
      <c r="D16" s="7">
        <v>0</v>
      </c>
      <c r="E16" s="7">
        <v>0</v>
      </c>
      <c r="F16" s="32">
        <v>60024.0598970723</v>
      </c>
      <c r="G16" s="7">
        <f t="shared" si="3"/>
        <v>60024.0598970723</v>
      </c>
      <c r="H16" s="14">
        <f t="shared" si="4"/>
        <v>4.4194505266770261E-2</v>
      </c>
      <c r="K16" s="34"/>
    </row>
    <row r="17" spans="1:11" s="22" customFormat="1" x14ac:dyDescent="0.2">
      <c r="C17" s="6" t="s">
        <v>5</v>
      </c>
      <c r="D17" s="32">
        <v>10533.060606060606</v>
      </c>
      <c r="E17" s="32">
        <v>723099.84848484851</v>
      </c>
      <c r="F17" s="32">
        <v>25034.951800821033</v>
      </c>
      <c r="G17" s="7">
        <f t="shared" si="3"/>
        <v>758667.86089173006</v>
      </c>
      <c r="H17" s="14">
        <f t="shared" si="4"/>
        <v>0.55859185185746296</v>
      </c>
      <c r="K17" s="34"/>
    </row>
    <row r="18" spans="1:11" s="22" customFormat="1" x14ac:dyDescent="0.2">
      <c r="A18" s="31"/>
      <c r="C18" s="6" t="s">
        <v>6</v>
      </c>
      <c r="D18" s="7">
        <v>21622.89621212121</v>
      </c>
      <c r="E18" s="7">
        <v>0</v>
      </c>
      <c r="F18" s="32">
        <v>34435.611764799098</v>
      </c>
      <c r="G18" s="7">
        <f t="shared" si="3"/>
        <v>56058.507976920308</v>
      </c>
      <c r="H18" s="14">
        <f t="shared" si="4"/>
        <v>4.1274749330211954E-2</v>
      </c>
      <c r="K18" s="34"/>
    </row>
    <row r="19" spans="1:11" s="22" customFormat="1" x14ac:dyDescent="0.2">
      <c r="C19" s="6" t="s">
        <v>7</v>
      </c>
      <c r="D19" s="7">
        <v>208540</v>
      </c>
      <c r="E19" s="7">
        <v>0</v>
      </c>
      <c r="F19" s="32">
        <v>15188.007663435066</v>
      </c>
      <c r="G19" s="7">
        <f t="shared" si="3"/>
        <v>223728.00766343507</v>
      </c>
      <c r="H19" s="14">
        <f t="shared" si="4"/>
        <v>0.16472642187083997</v>
      </c>
      <c r="K19" s="34"/>
    </row>
    <row r="20" spans="1:11" s="22" customFormat="1" x14ac:dyDescent="0.2">
      <c r="C20" s="6" t="s">
        <v>8</v>
      </c>
      <c r="D20" s="7">
        <v>4379.212121212121</v>
      </c>
      <c r="E20" s="7">
        <v>0</v>
      </c>
      <c r="F20" s="32">
        <v>77244.956959602801</v>
      </c>
      <c r="G20" s="7">
        <f t="shared" si="3"/>
        <v>81624.169080814929</v>
      </c>
      <c r="H20" s="14">
        <f t="shared" si="4"/>
        <v>6.0098230218408988E-2</v>
      </c>
      <c r="K20" s="34"/>
    </row>
    <row r="21" spans="1:11" s="22" customFormat="1" x14ac:dyDescent="0.2">
      <c r="C21" s="6" t="s">
        <v>9</v>
      </c>
      <c r="D21" s="7">
        <v>0</v>
      </c>
      <c r="E21" s="7">
        <v>0</v>
      </c>
      <c r="F21" s="32">
        <v>163368.52668595267</v>
      </c>
      <c r="G21" s="7">
        <f t="shared" si="3"/>
        <v>163368.52668595267</v>
      </c>
      <c r="H21" s="14">
        <f t="shared" si="4"/>
        <v>0.12028495282437554</v>
      </c>
      <c r="K21" s="34"/>
    </row>
    <row r="22" spans="1:11" s="22" customFormat="1" x14ac:dyDescent="0.2">
      <c r="C22" s="4" t="s">
        <v>2</v>
      </c>
      <c r="D22" s="10">
        <f>SUM(D15:D21)</f>
        <v>251431.07803030303</v>
      </c>
      <c r="E22" s="10">
        <f>SUM(E15:E21)</f>
        <v>723099.84848484851</v>
      </c>
      <c r="F22" s="10">
        <f t="shared" ref="F22" si="5">SUM(F15:F21)</f>
        <v>383648.32076345204</v>
      </c>
      <c r="G22" s="10">
        <f>SUM(G15:G21)</f>
        <v>1358179.2472786033</v>
      </c>
      <c r="H22" s="15">
        <f t="shared" si="4"/>
        <v>1</v>
      </c>
    </row>
    <row r="23" spans="1:11" s="22" customFormat="1" x14ac:dyDescent="0.2"/>
    <row r="24" spans="1:11" s="22" customFormat="1" x14ac:dyDescent="0.2">
      <c r="C24" s="46" t="s">
        <v>23</v>
      </c>
      <c r="D24" s="46"/>
      <c r="E24" s="46"/>
      <c r="F24" s="46"/>
      <c r="G24" s="46"/>
      <c r="H24" s="46"/>
    </row>
    <row r="25" spans="1:11" s="22" customFormat="1" x14ac:dyDescent="0.2">
      <c r="C25" s="13" t="s">
        <v>21</v>
      </c>
      <c r="D25" s="13" t="s">
        <v>18</v>
      </c>
      <c r="E25" s="13" t="s">
        <v>39</v>
      </c>
      <c r="F25" s="13" t="s">
        <v>17</v>
      </c>
      <c r="G25" s="13" t="s">
        <v>1</v>
      </c>
      <c r="H25" s="13" t="s">
        <v>22</v>
      </c>
    </row>
    <row r="26" spans="1:11" s="22" customFormat="1" x14ac:dyDescent="0.2">
      <c r="C26" s="6" t="s">
        <v>3</v>
      </c>
      <c r="D26" s="16">
        <f>D15*$D$38</f>
        <v>417274.71144545457</v>
      </c>
      <c r="E26" s="16">
        <f t="shared" ref="E26:F26" si="6">E15*$D$38</f>
        <v>0</v>
      </c>
      <c r="F26" s="16">
        <f t="shared" si="6"/>
        <v>548334.51758038613</v>
      </c>
      <c r="G26" s="16">
        <f t="shared" ref="G26:G32" si="7">SUM(D26:F26)</f>
        <v>965609.22902584076</v>
      </c>
      <c r="H26" s="17">
        <f>G26/$G$33</f>
        <v>1.082928863193053E-2</v>
      </c>
    </row>
    <row r="27" spans="1:11" s="22" customFormat="1" x14ac:dyDescent="0.2">
      <c r="C27" s="6" t="s">
        <v>4</v>
      </c>
      <c r="D27" s="16">
        <f t="shared" ref="D27:F27" si="8">D16*$D$38</f>
        <v>0</v>
      </c>
      <c r="E27" s="16">
        <f t="shared" si="8"/>
        <v>0</v>
      </c>
      <c r="F27" s="16">
        <f t="shared" si="8"/>
        <v>3940667.1673702463</v>
      </c>
      <c r="G27" s="16">
        <f t="shared" si="7"/>
        <v>3940667.1673702463</v>
      </c>
      <c r="H27" s="17">
        <f t="shared" ref="H27:H33" si="9">G27/$G$33</f>
        <v>4.4194505266770261E-2</v>
      </c>
    </row>
    <row r="28" spans="1:11" s="22" customFormat="1" x14ac:dyDescent="0.2">
      <c r="C28" s="6" t="s">
        <v>5</v>
      </c>
      <c r="D28" s="16">
        <f t="shared" ref="D28:F28" si="10">D17*$D$38</f>
        <v>691510.80705636367</v>
      </c>
      <c r="E28" s="16">
        <f t="shared" si="10"/>
        <v>47472560.778809093</v>
      </c>
      <c r="F28" s="16">
        <f t="shared" si="10"/>
        <v>1643581.13675353</v>
      </c>
      <c r="G28" s="16">
        <f t="shared" si="7"/>
        <v>49807652.722618982</v>
      </c>
      <c r="H28" s="17">
        <f t="shared" si="9"/>
        <v>0.55859185185746296</v>
      </c>
    </row>
    <row r="29" spans="1:11" s="22" customFormat="1" x14ac:dyDescent="0.2">
      <c r="C29" s="6" t="s">
        <v>6</v>
      </c>
      <c r="D29" s="16">
        <f t="shared" ref="D29:F29" si="11">D18*$D$38</f>
        <v>1419574.7057542272</v>
      </c>
      <c r="E29" s="16">
        <f t="shared" si="11"/>
        <v>0</v>
      </c>
      <c r="F29" s="16">
        <f t="shared" si="11"/>
        <v>2260748.1883522375</v>
      </c>
      <c r="G29" s="16">
        <f t="shared" si="7"/>
        <v>3680322.8941064645</v>
      </c>
      <c r="H29" s="17">
        <f t="shared" si="9"/>
        <v>4.1274749330211954E-2</v>
      </c>
    </row>
    <row r="30" spans="1:11" s="22" customFormat="1" x14ac:dyDescent="0.2">
      <c r="C30" s="6" t="s">
        <v>7</v>
      </c>
      <c r="D30" s="16">
        <f t="shared" ref="D30:F30" si="12">D19*$D$38</f>
        <v>13690955.4684</v>
      </c>
      <c r="E30" s="16">
        <f t="shared" si="12"/>
        <v>0</v>
      </c>
      <c r="F30" s="16">
        <f t="shared" si="12"/>
        <v>997114.87759570067</v>
      </c>
      <c r="G30" s="16">
        <f t="shared" si="7"/>
        <v>14688070.3459957</v>
      </c>
      <c r="H30" s="17">
        <f t="shared" si="9"/>
        <v>0.16472642187083994</v>
      </c>
    </row>
    <row r="31" spans="1:11" s="22" customFormat="1" x14ac:dyDescent="0.2">
      <c r="C31" s="6" t="s">
        <v>8</v>
      </c>
      <c r="D31" s="16">
        <f t="shared" ref="D31:F31" si="13">D20*$D$38</f>
        <v>287501.66940727271</v>
      </c>
      <c r="E31" s="16">
        <f t="shared" si="13"/>
        <v>0</v>
      </c>
      <c r="F31" s="16">
        <f t="shared" si="13"/>
        <v>5071244.2020350853</v>
      </c>
      <c r="G31" s="16">
        <f t="shared" si="7"/>
        <v>5358745.871442358</v>
      </c>
      <c r="H31" s="17">
        <f t="shared" si="9"/>
        <v>6.0098230218408988E-2</v>
      </c>
    </row>
    <row r="32" spans="1:11" s="22" customFormat="1" x14ac:dyDescent="0.2">
      <c r="C32" s="6" t="s">
        <v>9</v>
      </c>
      <c r="D32" s="16">
        <f t="shared" ref="D32:F32" si="14">D21*$D$38</f>
        <v>0</v>
      </c>
      <c r="E32" s="16">
        <f t="shared" si="14"/>
        <v>0</v>
      </c>
      <c r="F32" s="16">
        <f t="shared" si="14"/>
        <v>10725382.294981755</v>
      </c>
      <c r="G32" s="16">
        <f t="shared" si="7"/>
        <v>10725382.294981755</v>
      </c>
      <c r="H32" s="17">
        <f t="shared" si="9"/>
        <v>0.12028495282437554</v>
      </c>
    </row>
    <row r="33" spans="3:8" s="22" customFormat="1" x14ac:dyDescent="0.2">
      <c r="C33" s="4" t="s">
        <v>1</v>
      </c>
      <c r="D33" s="18">
        <f>SUM(D26:D32)</f>
        <v>16506817.362063317</v>
      </c>
      <c r="E33" s="18">
        <f>SUM(E26:E32)</f>
        <v>47472560.778809093</v>
      </c>
      <c r="F33" s="18">
        <f>SUM(F26:F32)</f>
        <v>25187072.384668939</v>
      </c>
      <c r="G33" s="18">
        <f>SUM(G26:G32)</f>
        <v>89166450.525541335</v>
      </c>
      <c r="H33" s="19">
        <f t="shared" si="9"/>
        <v>1</v>
      </c>
    </row>
    <row r="34" spans="3:8" s="22" customFormat="1" x14ac:dyDescent="0.2"/>
    <row r="35" spans="3:8" s="22" customFormat="1" x14ac:dyDescent="0.2"/>
    <row r="36" spans="3:8" s="22" customFormat="1" ht="16" x14ac:dyDescent="0.2">
      <c r="C36" s="3" t="s">
        <v>24</v>
      </c>
      <c r="D36" s="20"/>
    </row>
    <row r="37" spans="3:8" s="22" customFormat="1" x14ac:dyDescent="0.2">
      <c r="C37" s="6" t="s">
        <v>25</v>
      </c>
      <c r="D37" s="21">
        <v>43274297</v>
      </c>
    </row>
    <row r="38" spans="3:8" s="22" customFormat="1" x14ac:dyDescent="0.2">
      <c r="C38" s="6" t="s">
        <v>26</v>
      </c>
      <c r="D38" s="30">
        <v>65.65146</v>
      </c>
    </row>
    <row r="39" spans="3:8" s="22" customFormat="1" x14ac:dyDescent="0.2"/>
    <row r="40" spans="3:8" s="22" customFormat="1" x14ac:dyDescent="0.2"/>
    <row r="41" spans="3:8" s="22" customFormat="1" x14ac:dyDescent="0.2"/>
    <row r="42" spans="3:8" s="22" customFormat="1" ht="16" x14ac:dyDescent="0.2">
      <c r="C42" s="47" t="s">
        <v>45</v>
      </c>
      <c r="D42" s="47"/>
      <c r="E42" s="47"/>
    </row>
    <row r="43" spans="3:8" s="22" customFormat="1" x14ac:dyDescent="0.2">
      <c r="C43" s="36"/>
      <c r="D43" s="37" t="s">
        <v>44</v>
      </c>
      <c r="E43" s="37" t="s">
        <v>11</v>
      </c>
    </row>
    <row r="44" spans="3:8" s="22" customFormat="1" x14ac:dyDescent="0.2">
      <c r="C44" s="38" t="s">
        <v>42</v>
      </c>
      <c r="D44" s="39">
        <f>D37</f>
        <v>43274297</v>
      </c>
      <c r="E44" s="40">
        <f>E10</f>
        <v>3.1385356699811982E-2</v>
      </c>
    </row>
    <row r="45" spans="3:8" s="22" customFormat="1" x14ac:dyDescent="0.2">
      <c r="C45" s="38" t="s">
        <v>43</v>
      </c>
      <c r="D45" s="41">
        <f>'Aug Costing Model'!D37</f>
        <v>41988268</v>
      </c>
      <c r="E45" s="40">
        <f>'Aug Costing Model'!E9</f>
        <v>2.8104277424113842E-2</v>
      </c>
    </row>
    <row r="46" spans="3:8" s="22" customFormat="1" x14ac:dyDescent="0.2">
      <c r="C46" s="38" t="s">
        <v>41</v>
      </c>
      <c r="D46" s="42">
        <f>SUMPRODUCT(D44:D45,E44:E45)/(SUM(D44:D45))</f>
        <v>2.9769561585540446E-2</v>
      </c>
      <c r="E46" s="43"/>
    </row>
    <row r="47" spans="3:8" s="22" customFormat="1" x14ac:dyDescent="0.2"/>
    <row r="48" spans="3:8" s="22" customFormat="1" x14ac:dyDescent="0.2"/>
    <row r="49" spans="5:5" s="22" customFormat="1" x14ac:dyDescent="0.2">
      <c r="E49" s="35"/>
    </row>
    <row r="50" spans="5:5" s="22" customFormat="1" x14ac:dyDescent="0.2"/>
    <row r="51" spans="5:5" s="22" customFormat="1" x14ac:dyDescent="0.2"/>
    <row r="52" spans="5:5" s="22" customFormat="1" x14ac:dyDescent="0.2"/>
    <row r="53" spans="5:5" s="22" customFormat="1" x14ac:dyDescent="0.2"/>
    <row r="54" spans="5:5" s="22" customFormat="1" x14ac:dyDescent="0.2"/>
    <row r="55" spans="5:5" s="22" customFormat="1" x14ac:dyDescent="0.2"/>
    <row r="56" spans="5:5" s="22" customFormat="1" x14ac:dyDescent="0.2"/>
    <row r="57" spans="5:5" s="22" customFormat="1" x14ac:dyDescent="0.2"/>
    <row r="58" spans="5:5" s="22" customFormat="1" x14ac:dyDescent="0.2"/>
    <row r="59" spans="5:5" s="22" customFormat="1" x14ac:dyDescent="0.2"/>
    <row r="60" spans="5:5" s="22" customFormat="1" x14ac:dyDescent="0.2"/>
    <row r="61" spans="5:5" s="22" customFormat="1" x14ac:dyDescent="0.2"/>
    <row r="62" spans="5:5" s="22" customFormat="1" x14ac:dyDescent="0.2"/>
    <row r="63" spans="5:5" s="22" customFormat="1" x14ac:dyDescent="0.2"/>
    <row r="64" spans="5:5"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sheetData>
  <mergeCells count="6">
    <mergeCell ref="D46:E46"/>
    <mergeCell ref="A1:C1"/>
    <mergeCell ref="C5:G5"/>
    <mergeCell ref="C13:H13"/>
    <mergeCell ref="C24:H24"/>
    <mergeCell ref="C42:E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H254"/>
  <sheetViews>
    <sheetView workbookViewId="0">
      <selection activeCell="D1" sqref="D1"/>
    </sheetView>
  </sheetViews>
  <sheetFormatPr baseColWidth="10" defaultColWidth="8.83203125" defaultRowHeight="15" x14ac:dyDescent="0.2"/>
  <cols>
    <col min="1" max="1" width="13.33203125" customWidth="1"/>
    <col min="3" max="3" width="34" bestFit="1" customWidth="1"/>
    <col min="4" max="4" width="15.6640625" bestFit="1" customWidth="1"/>
    <col min="5" max="5" width="14.6640625" customWidth="1"/>
    <col min="6" max="6" width="18.33203125" bestFit="1" customWidth="1"/>
    <col min="7" max="7" width="16.5" customWidth="1"/>
    <col min="10" max="10" width="10" bestFit="1" customWidth="1"/>
  </cols>
  <sheetData>
    <row r="1" spans="1:34" ht="18" x14ac:dyDescent="0.2">
      <c r="A1" s="44" t="s">
        <v>0</v>
      </c>
      <c r="B1" s="44"/>
      <c r="C1" s="44"/>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row>
    <row r="2" spans="1:34" x14ac:dyDescent="0.2">
      <c r="A2" s="2" t="s">
        <v>28</v>
      </c>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row>
    <row r="3" spans="1:34" s="22" customFormat="1" x14ac:dyDescent="0.2"/>
    <row r="4" spans="1:34" s="22" customFormat="1" ht="16" x14ac:dyDescent="0.2">
      <c r="C4" s="3" t="s">
        <v>10</v>
      </c>
    </row>
    <row r="5" spans="1:34" s="22" customFormat="1" x14ac:dyDescent="0.2">
      <c r="C5" s="45" t="s">
        <v>11</v>
      </c>
      <c r="D5" s="45"/>
      <c r="E5" s="45"/>
      <c r="F5" s="45"/>
      <c r="G5" s="45"/>
    </row>
    <row r="6" spans="1:34" s="22" customFormat="1" ht="23" x14ac:dyDescent="0.2">
      <c r="C6" s="4" t="s">
        <v>12</v>
      </c>
      <c r="D6" s="4" t="s">
        <v>13</v>
      </c>
      <c r="E6" s="5" t="s">
        <v>14</v>
      </c>
      <c r="F6" s="5" t="s">
        <v>15</v>
      </c>
      <c r="G6" s="5" t="s">
        <v>16</v>
      </c>
    </row>
    <row r="7" spans="1:34" s="22" customFormat="1" x14ac:dyDescent="0.2">
      <c r="C7" s="6" t="s">
        <v>17</v>
      </c>
      <c r="D7" s="7">
        <f>E21</f>
        <v>399921.10727852653</v>
      </c>
      <c r="E7" s="8">
        <f>D7/$D$37</f>
        <v>9.5245916616166805E-3</v>
      </c>
      <c r="F7" s="16">
        <f>E32</f>
        <v>26255404.577651892</v>
      </c>
      <c r="G7" s="9">
        <f>F7/$D$37</f>
        <v>0.62530334848896107</v>
      </c>
    </row>
    <row r="8" spans="1:34" s="22" customFormat="1" x14ac:dyDescent="0.2">
      <c r="C8" s="6" t="s">
        <v>18</v>
      </c>
      <c r="D8" s="7">
        <f>D21</f>
        <v>780128.82515151519</v>
      </c>
      <c r="E8" s="8">
        <f>D8/$D$37</f>
        <v>1.8579685762497161E-2</v>
      </c>
      <c r="F8" s="16">
        <f>D32</f>
        <v>51216596.359281681</v>
      </c>
      <c r="G8" s="9">
        <f>F8/$D$37</f>
        <v>1.2197834966491516</v>
      </c>
    </row>
    <row r="9" spans="1:34" s="22" customFormat="1" x14ac:dyDescent="0.2">
      <c r="C9" s="4" t="s">
        <v>2</v>
      </c>
      <c r="D9" s="10">
        <f>SUM(D7:D8)</f>
        <v>1180049.9324300417</v>
      </c>
      <c r="E9" s="11">
        <f>SUM(E7:E8)</f>
        <v>2.8104277424113842E-2</v>
      </c>
      <c r="F9" s="18">
        <f>SUM(F7:F8)</f>
        <v>77472000.936933577</v>
      </c>
      <c r="G9" s="12">
        <f>SUM(G7:G8)</f>
        <v>1.8450868451381126</v>
      </c>
    </row>
    <row r="10" spans="1:34" s="22" customFormat="1" x14ac:dyDescent="0.2"/>
    <row r="11" spans="1:34" s="22" customFormat="1" x14ac:dyDescent="0.2"/>
    <row r="12" spans="1:34" s="22" customFormat="1" x14ac:dyDescent="0.2">
      <c r="C12" s="46" t="s">
        <v>20</v>
      </c>
      <c r="D12" s="46"/>
      <c r="E12" s="46"/>
      <c r="F12" s="46"/>
      <c r="G12" s="46"/>
      <c r="H12" s="46"/>
    </row>
    <row r="13" spans="1:34" s="22" customFormat="1" x14ac:dyDescent="0.2">
      <c r="C13" s="13" t="s">
        <v>21</v>
      </c>
      <c r="D13" s="13" t="s">
        <v>18</v>
      </c>
      <c r="E13" s="13" t="s">
        <v>17</v>
      </c>
      <c r="F13" s="13" t="s">
        <v>1</v>
      </c>
      <c r="G13" s="13" t="s">
        <v>22</v>
      </c>
    </row>
    <row r="14" spans="1:34" s="22" customFormat="1" x14ac:dyDescent="0.2">
      <c r="C14" s="6" t="s">
        <v>3</v>
      </c>
      <c r="D14" s="7">
        <v>5059.515151515152</v>
      </c>
      <c r="E14" s="32">
        <v>13432.387650121829</v>
      </c>
      <c r="F14" s="7">
        <f t="shared" ref="F14:F20" si="0">SUM(D14:E14)</f>
        <v>18491.902801636981</v>
      </c>
      <c r="G14" s="14">
        <f t="shared" ref="G14:G21" si="1">F14/$F$21</f>
        <v>1.5670440964779479E-2</v>
      </c>
    </row>
    <row r="15" spans="1:34" s="22" customFormat="1" x14ac:dyDescent="0.2">
      <c r="C15" s="6" t="s">
        <v>4</v>
      </c>
      <c r="D15" s="7">
        <v>0</v>
      </c>
      <c r="E15" s="32">
        <v>60011.289415137202</v>
      </c>
      <c r="F15" s="7">
        <f t="shared" si="0"/>
        <v>60011.289415137202</v>
      </c>
      <c r="G15" s="14">
        <f t="shared" si="1"/>
        <v>5.0854872972669669E-2</v>
      </c>
    </row>
    <row r="16" spans="1:34" s="22" customFormat="1" x14ac:dyDescent="0.2">
      <c r="C16" s="6" t="s">
        <v>5</v>
      </c>
      <c r="D16" s="7">
        <v>589908.46</v>
      </c>
      <c r="E16" s="32">
        <v>20576.028688683851</v>
      </c>
      <c r="F16" s="7">
        <f t="shared" si="0"/>
        <v>610484.48868868384</v>
      </c>
      <c r="G16" s="14">
        <f t="shared" si="1"/>
        <v>0.51733784470588573</v>
      </c>
    </row>
    <row r="17" spans="3:10" s="22" customFormat="1" x14ac:dyDescent="0.2">
      <c r="C17" s="6" t="s">
        <v>6</v>
      </c>
      <c r="D17" s="7">
        <v>18861.593939393937</v>
      </c>
      <c r="E17" s="32">
        <v>35101.689006378896</v>
      </c>
      <c r="F17" s="7">
        <f t="shared" si="0"/>
        <v>53963.282945772837</v>
      </c>
      <c r="G17" s="14">
        <f t="shared" si="1"/>
        <v>4.5729660637874751E-2</v>
      </c>
    </row>
    <row r="18" spans="3:10" s="22" customFormat="1" x14ac:dyDescent="0.2">
      <c r="C18" s="6" t="s">
        <v>7</v>
      </c>
      <c r="D18" s="7">
        <v>164600.4681818182</v>
      </c>
      <c r="E18" s="32">
        <v>2492.5276186686551</v>
      </c>
      <c r="F18" s="7">
        <f t="shared" si="0"/>
        <v>167092.99580048685</v>
      </c>
      <c r="G18" s="14">
        <f t="shared" si="1"/>
        <v>0.14159824191201573</v>
      </c>
    </row>
    <row r="19" spans="3:10" s="22" customFormat="1" x14ac:dyDescent="0.2">
      <c r="C19" s="6" t="s">
        <v>8</v>
      </c>
      <c r="D19" s="7">
        <v>1698.7878787878788</v>
      </c>
      <c r="E19" s="32">
        <v>72920.96275279735</v>
      </c>
      <c r="F19" s="7">
        <f t="shared" si="0"/>
        <v>74619.750631585222</v>
      </c>
      <c r="G19" s="14">
        <f t="shared" si="1"/>
        <v>6.3234401003627858E-2</v>
      </c>
    </row>
    <row r="20" spans="3:10" s="22" customFormat="1" x14ac:dyDescent="0.2">
      <c r="C20" s="6" t="s">
        <v>9</v>
      </c>
      <c r="D20" s="7">
        <v>0</v>
      </c>
      <c r="E20" s="32">
        <v>195386.22214673873</v>
      </c>
      <c r="F20" s="7">
        <f t="shared" si="0"/>
        <v>195386.22214673873</v>
      </c>
      <c r="G20" s="14">
        <f t="shared" si="1"/>
        <v>0.16557453780314677</v>
      </c>
    </row>
    <row r="21" spans="3:10" s="22" customFormat="1" x14ac:dyDescent="0.2">
      <c r="C21" s="4" t="s">
        <v>2</v>
      </c>
      <c r="D21" s="10">
        <f>SUM(D14:D20)</f>
        <v>780128.82515151519</v>
      </c>
      <c r="E21" s="10">
        <f t="shared" ref="E21" si="2">SUM(E14:E20)</f>
        <v>399921.10727852653</v>
      </c>
      <c r="F21" s="10">
        <f>SUM(F14:F20)</f>
        <v>1180049.9324300417</v>
      </c>
      <c r="G21" s="15">
        <f t="shared" si="1"/>
        <v>1</v>
      </c>
    </row>
    <row r="22" spans="3:10" s="22" customFormat="1" x14ac:dyDescent="0.2">
      <c r="J22" s="31"/>
    </row>
    <row r="23" spans="3:10" s="22" customFormat="1" x14ac:dyDescent="0.2">
      <c r="C23" s="46" t="s">
        <v>23</v>
      </c>
      <c r="D23" s="46"/>
      <c r="E23" s="46"/>
      <c r="F23" s="46"/>
      <c r="G23" s="46"/>
      <c r="H23" s="46"/>
    </row>
    <row r="24" spans="3:10" s="22" customFormat="1" x14ac:dyDescent="0.2">
      <c r="C24" s="13" t="s">
        <v>21</v>
      </c>
      <c r="D24" s="13" t="s">
        <v>18</v>
      </c>
      <c r="E24" s="13" t="s">
        <v>17</v>
      </c>
      <c r="F24" s="13" t="s">
        <v>1</v>
      </c>
      <c r="G24" s="13" t="s">
        <v>22</v>
      </c>
    </row>
    <row r="25" spans="3:10" s="22" customFormat="1" x14ac:dyDescent="0.2">
      <c r="C25" s="6" t="s">
        <v>3</v>
      </c>
      <c r="D25" s="16">
        <f t="shared" ref="D25:D31" si="3">D14*$D$38</f>
        <v>332164.55658909096</v>
      </c>
      <c r="E25" s="16">
        <f t="shared" ref="E25:E31" si="4">E14*$D$38</f>
        <v>881855.86051646725</v>
      </c>
      <c r="F25" s="16">
        <f t="shared" ref="F25:F31" si="5">SUM(D25:E25)</f>
        <v>1214020.4171055583</v>
      </c>
      <c r="G25" s="17">
        <f>F25/$F$32</f>
        <v>1.5670440964779483E-2</v>
      </c>
    </row>
    <row r="26" spans="3:10" s="22" customFormat="1" x14ac:dyDescent="0.2">
      <c r="C26" s="6" t="s">
        <v>4</v>
      </c>
      <c r="D26" s="16">
        <f t="shared" si="3"/>
        <v>0</v>
      </c>
      <c r="E26" s="16">
        <f t="shared" si="4"/>
        <v>3939828.7665863032</v>
      </c>
      <c r="F26" s="16">
        <f t="shared" si="5"/>
        <v>3939828.7665863032</v>
      </c>
      <c r="G26" s="17">
        <f t="shared" ref="G26:G32" si="6">F26/$F$32</f>
        <v>5.0854872972669676E-2</v>
      </c>
    </row>
    <row r="27" spans="3:10" s="22" customFormat="1" x14ac:dyDescent="0.2">
      <c r="C27" s="6" t="s">
        <v>5</v>
      </c>
      <c r="D27" s="16">
        <f t="shared" si="3"/>
        <v>38728351.665351599</v>
      </c>
      <c r="E27" s="16">
        <f t="shared" si="4"/>
        <v>1350846.3244139804</v>
      </c>
      <c r="F27" s="16">
        <f t="shared" si="5"/>
        <v>40079197.989765577</v>
      </c>
      <c r="G27" s="17">
        <f t="shared" si="6"/>
        <v>0.51733784470588573</v>
      </c>
    </row>
    <row r="28" spans="3:10" s="22" customFormat="1" x14ac:dyDescent="0.2">
      <c r="C28" s="6" t="s">
        <v>6</v>
      </c>
      <c r="D28" s="16">
        <f t="shared" si="3"/>
        <v>1238291.1800483635</v>
      </c>
      <c r="E28" s="16">
        <f t="shared" si="4"/>
        <v>2304477.1317347237</v>
      </c>
      <c r="F28" s="16">
        <f t="shared" si="5"/>
        <v>3542768.3117830874</v>
      </c>
      <c r="G28" s="17">
        <f t="shared" si="6"/>
        <v>4.5729660637874751E-2</v>
      </c>
    </row>
    <row r="29" spans="3:10" s="22" customFormat="1" x14ac:dyDescent="0.2">
      <c r="C29" s="6" t="s">
        <v>7</v>
      </c>
      <c r="D29" s="16">
        <f t="shared" si="3"/>
        <v>10806261.05281991</v>
      </c>
      <c r="E29" s="16">
        <f t="shared" si="4"/>
        <v>163638.07725592048</v>
      </c>
      <c r="F29" s="16">
        <f t="shared" si="5"/>
        <v>10969899.130075829</v>
      </c>
      <c r="G29" s="17">
        <f t="shared" si="6"/>
        <v>0.14159824191201573</v>
      </c>
    </row>
    <row r="30" spans="3:10" s="22" customFormat="1" x14ac:dyDescent="0.2">
      <c r="C30" s="6" t="s">
        <v>8</v>
      </c>
      <c r="D30" s="16">
        <f t="shared" si="3"/>
        <v>111527.90447272727</v>
      </c>
      <c r="E30" s="16">
        <f t="shared" si="4"/>
        <v>4787367.6693267655</v>
      </c>
      <c r="F30" s="16">
        <f t="shared" si="5"/>
        <v>4898895.5737994928</v>
      </c>
      <c r="G30" s="17">
        <f t="shared" si="6"/>
        <v>6.3234401003627885E-2</v>
      </c>
    </row>
    <row r="31" spans="3:10" s="22" customFormat="1" x14ac:dyDescent="0.2">
      <c r="C31" s="6" t="s">
        <v>9</v>
      </c>
      <c r="D31" s="16">
        <f t="shared" si="3"/>
        <v>0</v>
      </c>
      <c r="E31" s="16">
        <f t="shared" si="4"/>
        <v>12827390.747817732</v>
      </c>
      <c r="F31" s="16">
        <f t="shared" si="5"/>
        <v>12827390.747817732</v>
      </c>
      <c r="G31" s="17">
        <f t="shared" si="6"/>
        <v>0.16557453780314679</v>
      </c>
    </row>
    <row r="32" spans="3:10" s="22" customFormat="1" x14ac:dyDescent="0.2">
      <c r="C32" s="4" t="s">
        <v>1</v>
      </c>
      <c r="D32" s="18">
        <f>SUM(D25:D31)</f>
        <v>51216596.359281681</v>
      </c>
      <c r="E32" s="18">
        <f>SUM(E25:E31)</f>
        <v>26255404.577651892</v>
      </c>
      <c r="F32" s="18">
        <f>SUM(F25:F31)</f>
        <v>77472000.936933577</v>
      </c>
      <c r="G32" s="19">
        <f t="shared" si="6"/>
        <v>1</v>
      </c>
    </row>
    <row r="33" spans="3:4" s="22" customFormat="1" x14ac:dyDescent="0.2"/>
    <row r="34" spans="3:4" s="22" customFormat="1" x14ac:dyDescent="0.2"/>
    <row r="35" spans="3:4" s="22" customFormat="1" x14ac:dyDescent="0.2"/>
    <row r="36" spans="3:4" s="22" customFormat="1" ht="16" x14ac:dyDescent="0.2">
      <c r="C36" s="3" t="s">
        <v>24</v>
      </c>
      <c r="D36" s="20"/>
    </row>
    <row r="37" spans="3:4" s="22" customFormat="1" x14ac:dyDescent="0.2">
      <c r="C37" s="6" t="s">
        <v>25</v>
      </c>
      <c r="D37" s="21">
        <v>41988268</v>
      </c>
    </row>
    <row r="38" spans="3:4" s="22" customFormat="1" x14ac:dyDescent="0.2">
      <c r="C38" s="6" t="s">
        <v>26</v>
      </c>
      <c r="D38" s="30">
        <v>65.65146</v>
      </c>
    </row>
    <row r="39" spans="3:4" s="22" customFormat="1" x14ac:dyDescent="0.2"/>
    <row r="40" spans="3:4" s="22" customFormat="1" x14ac:dyDescent="0.2"/>
    <row r="41" spans="3:4" s="22" customFormat="1" x14ac:dyDescent="0.2"/>
    <row r="42" spans="3:4" s="22" customFormat="1" x14ac:dyDescent="0.2"/>
    <row r="43" spans="3:4" s="22" customFormat="1" x14ac:dyDescent="0.2"/>
    <row r="44" spans="3:4" s="22" customFormat="1" x14ac:dyDescent="0.2"/>
    <row r="45" spans="3:4" s="22" customFormat="1" x14ac:dyDescent="0.2"/>
    <row r="46" spans="3:4" s="22" customFormat="1" x14ac:dyDescent="0.2"/>
    <row r="47" spans="3:4" s="22" customFormat="1" x14ac:dyDescent="0.2"/>
    <row r="48" spans="3:4"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22" customFormat="1" x14ac:dyDescent="0.2"/>
    <row r="130" s="22" customFormat="1" x14ac:dyDescent="0.2"/>
    <row r="131" s="22" customFormat="1" x14ac:dyDescent="0.2"/>
    <row r="132" s="22" customFormat="1" x14ac:dyDescent="0.2"/>
    <row r="133" s="22" customFormat="1" x14ac:dyDescent="0.2"/>
    <row r="134" s="22" customFormat="1" x14ac:dyDescent="0.2"/>
    <row r="135" s="22" customFormat="1" x14ac:dyDescent="0.2"/>
    <row r="136" s="22" customFormat="1" x14ac:dyDescent="0.2"/>
    <row r="137" s="22" customFormat="1" x14ac:dyDescent="0.2"/>
    <row r="138" s="22" customFormat="1" x14ac:dyDescent="0.2"/>
    <row r="139" s="22" customFormat="1" x14ac:dyDescent="0.2"/>
    <row r="140" s="22" customFormat="1" x14ac:dyDescent="0.2"/>
    <row r="141" s="22" customFormat="1" x14ac:dyDescent="0.2"/>
    <row r="142" s="22" customFormat="1" x14ac:dyDescent="0.2"/>
    <row r="143" s="22" customFormat="1" x14ac:dyDescent="0.2"/>
    <row r="144" s="22" customFormat="1" x14ac:dyDescent="0.2"/>
    <row r="145" s="22" customFormat="1" x14ac:dyDescent="0.2"/>
    <row r="146" s="22" customFormat="1" x14ac:dyDescent="0.2"/>
    <row r="147" s="22" customFormat="1" x14ac:dyDescent="0.2"/>
    <row r="148" s="22" customFormat="1" x14ac:dyDescent="0.2"/>
    <row r="149" s="22" customFormat="1" x14ac:dyDescent="0.2"/>
    <row r="150" s="22" customFormat="1" x14ac:dyDescent="0.2"/>
    <row r="151" s="22" customFormat="1" x14ac:dyDescent="0.2"/>
    <row r="152" s="22" customFormat="1" x14ac:dyDescent="0.2"/>
    <row r="153" s="22" customFormat="1" x14ac:dyDescent="0.2"/>
    <row r="154" s="22" customFormat="1" x14ac:dyDescent="0.2"/>
    <row r="155" s="22" customFormat="1" x14ac:dyDescent="0.2"/>
    <row r="156" s="22" customFormat="1" x14ac:dyDescent="0.2"/>
    <row r="157" s="22" customFormat="1" x14ac:dyDescent="0.2"/>
    <row r="158" s="22" customFormat="1" x14ac:dyDescent="0.2"/>
    <row r="159" s="22" customFormat="1" x14ac:dyDescent="0.2"/>
    <row r="160" s="22" customFormat="1" x14ac:dyDescent="0.2"/>
    <row r="161" s="22" customFormat="1" x14ac:dyDescent="0.2"/>
    <row r="162" s="22" customFormat="1" x14ac:dyDescent="0.2"/>
    <row r="163" s="22" customFormat="1" x14ac:dyDescent="0.2"/>
    <row r="164" s="22" customFormat="1" x14ac:dyDescent="0.2"/>
    <row r="165" s="22" customFormat="1" x14ac:dyDescent="0.2"/>
    <row r="166" s="22" customFormat="1" x14ac:dyDescent="0.2"/>
    <row r="167" s="22" customFormat="1" x14ac:dyDescent="0.2"/>
    <row r="168" s="22" customFormat="1" x14ac:dyDescent="0.2"/>
    <row r="169" s="22" customFormat="1" x14ac:dyDescent="0.2"/>
    <row r="170" s="22" customFormat="1" x14ac:dyDescent="0.2"/>
    <row r="171" s="22" customFormat="1" x14ac:dyDescent="0.2"/>
    <row r="172" s="22" customFormat="1" x14ac:dyDescent="0.2"/>
    <row r="173" s="22" customFormat="1" x14ac:dyDescent="0.2"/>
    <row r="174" s="22" customFormat="1" x14ac:dyDescent="0.2"/>
    <row r="175" s="22" customFormat="1" x14ac:dyDescent="0.2"/>
    <row r="176" s="22" customFormat="1" x14ac:dyDescent="0.2"/>
    <row r="177" s="22" customFormat="1" x14ac:dyDescent="0.2"/>
    <row r="178" s="22" customFormat="1" x14ac:dyDescent="0.2"/>
    <row r="179" s="22" customFormat="1" x14ac:dyDescent="0.2"/>
    <row r="180" s="22" customFormat="1" x14ac:dyDescent="0.2"/>
    <row r="181" s="22" customFormat="1" x14ac:dyDescent="0.2"/>
    <row r="182" s="22" customFormat="1" x14ac:dyDescent="0.2"/>
    <row r="183" s="22" customFormat="1" x14ac:dyDescent="0.2"/>
    <row r="184" s="22" customFormat="1" x14ac:dyDescent="0.2"/>
    <row r="185" s="22" customFormat="1" x14ac:dyDescent="0.2"/>
    <row r="186" s="22" customFormat="1" x14ac:dyDescent="0.2"/>
    <row r="187" s="22" customFormat="1" x14ac:dyDescent="0.2"/>
    <row r="188" s="22" customFormat="1" x14ac:dyDescent="0.2"/>
    <row r="189" s="22" customFormat="1" x14ac:dyDescent="0.2"/>
    <row r="190" s="22" customFormat="1" x14ac:dyDescent="0.2"/>
    <row r="191" s="22" customFormat="1" x14ac:dyDescent="0.2"/>
    <row r="192" s="22" customFormat="1" x14ac:dyDescent="0.2"/>
    <row r="193" s="22" customFormat="1" x14ac:dyDescent="0.2"/>
    <row r="194" s="22" customFormat="1" x14ac:dyDescent="0.2"/>
    <row r="195" s="22" customFormat="1" x14ac:dyDescent="0.2"/>
    <row r="196" s="22" customFormat="1" x14ac:dyDescent="0.2"/>
    <row r="197" s="22" customFormat="1" x14ac:dyDescent="0.2"/>
    <row r="198" s="22" customFormat="1" x14ac:dyDescent="0.2"/>
    <row r="199" s="22" customFormat="1" x14ac:dyDescent="0.2"/>
    <row r="200" s="22" customFormat="1" x14ac:dyDescent="0.2"/>
    <row r="201" s="22" customFormat="1" x14ac:dyDescent="0.2"/>
    <row r="202" s="22" customFormat="1" x14ac:dyDescent="0.2"/>
    <row r="203" s="22" customFormat="1" x14ac:dyDescent="0.2"/>
    <row r="204" s="22" customFormat="1" x14ac:dyDescent="0.2"/>
    <row r="205" s="22" customFormat="1" x14ac:dyDescent="0.2"/>
    <row r="206" s="22" customFormat="1" x14ac:dyDescent="0.2"/>
    <row r="207" s="22" customFormat="1" x14ac:dyDescent="0.2"/>
    <row r="208" s="22" customFormat="1" x14ac:dyDescent="0.2"/>
    <row r="209" s="22" customFormat="1" x14ac:dyDescent="0.2"/>
    <row r="210" s="22" customFormat="1" x14ac:dyDescent="0.2"/>
    <row r="211" s="22" customFormat="1" x14ac:dyDescent="0.2"/>
    <row r="212" s="22" customFormat="1" x14ac:dyDescent="0.2"/>
    <row r="213" s="22" customFormat="1" x14ac:dyDescent="0.2"/>
    <row r="214" s="22" customFormat="1" x14ac:dyDescent="0.2"/>
    <row r="215" s="22" customFormat="1" x14ac:dyDescent="0.2"/>
    <row r="216" s="22" customFormat="1" x14ac:dyDescent="0.2"/>
    <row r="217" s="22" customFormat="1" x14ac:dyDescent="0.2"/>
    <row r="218" s="22" customFormat="1" x14ac:dyDescent="0.2"/>
    <row r="219" s="22" customFormat="1" x14ac:dyDescent="0.2"/>
    <row r="220" s="22" customFormat="1" x14ac:dyDescent="0.2"/>
    <row r="221" s="22" customFormat="1" x14ac:dyDescent="0.2"/>
    <row r="222" s="22" customFormat="1" x14ac:dyDescent="0.2"/>
    <row r="223" s="22" customFormat="1" x14ac:dyDescent="0.2"/>
    <row r="224" s="22" customFormat="1" x14ac:dyDescent="0.2"/>
    <row r="225" s="22" customFormat="1" x14ac:dyDescent="0.2"/>
    <row r="226" s="22" customFormat="1" x14ac:dyDescent="0.2"/>
    <row r="227" s="22" customFormat="1" x14ac:dyDescent="0.2"/>
    <row r="228" s="22" customFormat="1" x14ac:dyDescent="0.2"/>
    <row r="229" s="22" customFormat="1" x14ac:dyDescent="0.2"/>
    <row r="230" s="22" customFormat="1" x14ac:dyDescent="0.2"/>
    <row r="231" s="22" customFormat="1" x14ac:dyDescent="0.2"/>
    <row r="232" s="22" customFormat="1" x14ac:dyDescent="0.2"/>
    <row r="233" s="22" customFormat="1" x14ac:dyDescent="0.2"/>
    <row r="234" s="22" customFormat="1" x14ac:dyDescent="0.2"/>
    <row r="235" s="22" customFormat="1" x14ac:dyDescent="0.2"/>
    <row r="236" s="22" customFormat="1" x14ac:dyDescent="0.2"/>
    <row r="237" s="22" customFormat="1" x14ac:dyDescent="0.2"/>
    <row r="238" s="22" customFormat="1" x14ac:dyDescent="0.2"/>
    <row r="239" s="22" customFormat="1" x14ac:dyDescent="0.2"/>
    <row r="240" s="22" customFormat="1" x14ac:dyDescent="0.2"/>
    <row r="241" s="22" customFormat="1" x14ac:dyDescent="0.2"/>
    <row r="242" s="22" customFormat="1" x14ac:dyDescent="0.2"/>
    <row r="243" s="22" customFormat="1" x14ac:dyDescent="0.2"/>
    <row r="244" s="22" customFormat="1" x14ac:dyDescent="0.2"/>
    <row r="245" s="22" customFormat="1" x14ac:dyDescent="0.2"/>
    <row r="246" s="22" customFormat="1" x14ac:dyDescent="0.2"/>
    <row r="247" s="22" customFormat="1" x14ac:dyDescent="0.2"/>
    <row r="248" s="22" customFormat="1" x14ac:dyDescent="0.2"/>
    <row r="249" s="22" customFormat="1" x14ac:dyDescent="0.2"/>
    <row r="250" s="22" customFormat="1" x14ac:dyDescent="0.2"/>
    <row r="251" s="22" customFormat="1" x14ac:dyDescent="0.2"/>
    <row r="252" s="22" customFormat="1" x14ac:dyDescent="0.2"/>
    <row r="253" s="22" customFormat="1" x14ac:dyDescent="0.2"/>
    <row r="254" s="22" customFormat="1" x14ac:dyDescent="0.2"/>
  </sheetData>
  <mergeCells count="4">
    <mergeCell ref="A1:C1"/>
    <mergeCell ref="C5:G5"/>
    <mergeCell ref="C12:H12"/>
    <mergeCell ref="C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2018-02-17T20:23:29Z</dcterms:created>
  <dcterms:modified xsi:type="dcterms:W3CDTF">2018-10-26T00:25:28Z</dcterms:modified>
  <cp:category/>
</cp:coreProperties>
</file>