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robin/Downloads/"/>
    </mc:Choice>
  </mc:AlternateContent>
  <xr:revisionPtr revIDLastSave="0" documentId="13_ncr:1_{74878627-1E69-014D-9E8C-C2FC18110A7D}" xr6:coauthVersionLast="45" xr6:coauthVersionMax="45" xr10:uidLastSave="{00000000-0000-0000-0000-000000000000}"/>
  <bookViews>
    <workbookView xWindow="0" yWindow="460" windowWidth="33600" windowHeight="18580" xr2:uid="{1D09B8FE-D748-4B9D-8584-ADBFDFD47D93}"/>
  </bookViews>
  <sheets>
    <sheet name="Introduction" sheetId="1" r:id="rId1"/>
    <sheet name="Feb Costing Model" sheetId="2" r:id="rId2"/>
    <sheet name="Aug Costing Model"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4" i="2" l="1"/>
  <c r="D31" i="3"/>
  <c r="D29" i="3"/>
  <c r="D27" i="3"/>
  <c r="D26" i="3"/>
  <c r="D25" i="3"/>
  <c r="D30" i="3"/>
  <c r="D28" i="3"/>
  <c r="F15" i="3"/>
  <c r="E26" i="3"/>
  <c r="D21" i="3"/>
  <c r="D8" i="3" s="1"/>
  <c r="E8" i="3" s="1"/>
  <c r="D43" i="2"/>
  <c r="D26" i="2"/>
  <c r="D30" i="2"/>
  <c r="D28" i="2"/>
  <c r="F15" i="2"/>
  <c r="D25" i="2"/>
  <c r="F20" i="3" l="1"/>
  <c r="E31" i="3"/>
  <c r="F16" i="3"/>
  <c r="E27" i="3"/>
  <c r="F18" i="3"/>
  <c r="E29" i="3"/>
  <c r="F29" i="3" s="1"/>
  <c r="E21" i="3"/>
  <c r="D7" i="3" s="1"/>
  <c r="E25" i="3"/>
  <c r="E32" i="3" s="1"/>
  <c r="F7" i="3" s="1"/>
  <c r="E28" i="3"/>
  <c r="F28" i="3" s="1"/>
  <c r="F17" i="3"/>
  <c r="E30" i="3"/>
  <c r="F19" i="3"/>
  <c r="F30" i="3"/>
  <c r="F27" i="3"/>
  <c r="F26" i="3"/>
  <c r="D32" i="3"/>
  <c r="F8" i="3" s="1"/>
  <c r="G8" i="3" s="1"/>
  <c r="F31" i="3"/>
  <c r="F14" i="3"/>
  <c r="E31" i="2"/>
  <c r="E30" i="2"/>
  <c r="F30" i="2" s="1"/>
  <c r="E27" i="2"/>
  <c r="E28" i="2"/>
  <c r="F28" i="2" s="1"/>
  <c r="E29" i="2"/>
  <c r="E25" i="2"/>
  <c r="F25" i="2" s="1"/>
  <c r="E21" i="2"/>
  <c r="D7" i="2" s="1"/>
  <c r="F16" i="2"/>
  <c r="F18" i="2"/>
  <c r="F20" i="2"/>
  <c r="E26" i="2"/>
  <c r="F26" i="2" s="1"/>
  <c r="F17" i="2"/>
  <c r="F19" i="2"/>
  <c r="F14" i="2"/>
  <c r="D21" i="2"/>
  <c r="D8" i="2" s="1"/>
  <c r="E8" i="2" s="1"/>
  <c r="D27" i="2"/>
  <c r="F27" i="2" s="1"/>
  <c r="D29" i="2"/>
  <c r="D31" i="2"/>
  <c r="F31" i="2" s="1"/>
  <c r="G7" i="3" l="1"/>
  <c r="G9" i="3" s="1"/>
  <c r="F9" i="3"/>
  <c r="D9" i="3"/>
  <c r="E7" i="3"/>
  <c r="E9" i="3" s="1"/>
  <c r="E44" i="2" s="1"/>
  <c r="F21" i="3"/>
  <c r="G14" i="3" s="1"/>
  <c r="F25" i="3"/>
  <c r="G17" i="3"/>
  <c r="F29" i="2"/>
  <c r="D32" i="2"/>
  <c r="F8" i="2" s="1"/>
  <c r="G8" i="2" s="1"/>
  <c r="D9" i="2"/>
  <c r="E7" i="2"/>
  <c r="E9" i="2" s="1"/>
  <c r="E43" i="2" s="1"/>
  <c r="D45" i="2" s="1"/>
  <c r="E32" i="2"/>
  <c r="F7" i="2" s="1"/>
  <c r="F21" i="2"/>
  <c r="G14" i="2" s="1"/>
  <c r="G20" i="2"/>
  <c r="G18" i="2"/>
  <c r="G19" i="3" l="1"/>
  <c r="G16" i="3"/>
  <c r="G18" i="3"/>
  <c r="F32" i="3"/>
  <c r="G25" i="3"/>
  <c r="G20" i="3"/>
  <c r="G21" i="3"/>
  <c r="G15" i="3"/>
  <c r="G19" i="2"/>
  <c r="G16" i="2"/>
  <c r="G21" i="2"/>
  <c r="G15" i="2"/>
  <c r="G7" i="2"/>
  <c r="G9" i="2" s="1"/>
  <c r="F9" i="2"/>
  <c r="G17" i="2"/>
  <c r="F32" i="2"/>
  <c r="G29" i="2" s="1"/>
  <c r="G32" i="3" l="1"/>
  <c r="G29" i="3"/>
  <c r="G28" i="3"/>
  <c r="G30" i="3"/>
  <c r="G27" i="3"/>
  <c r="G31" i="3"/>
  <c r="G26" i="3"/>
  <c r="G32" i="2"/>
  <c r="G28" i="2"/>
  <c r="G30" i="2"/>
  <c r="G31" i="2"/>
  <c r="G26" i="2"/>
  <c r="G25" i="2"/>
  <c r="G27" i="2"/>
</calcChain>
</file>

<file path=xl/sharedStrings.xml><?xml version="1.0" encoding="utf-8"?>
<sst xmlns="http://schemas.openxmlformats.org/spreadsheetml/2006/main" count="112" uniqueCount="52">
  <si>
    <t xml:space="preserve">Bihar 2019 Cost per Child  </t>
  </si>
  <si>
    <t>Costing Model Assumptions and Data Sources</t>
  </si>
  <si>
    <t>a. Which costs are reported in this model</t>
  </si>
  <si>
    <t>2. These expenditures include costs to Evidence Action (including all donor contributions); partners such as the World Health Organization (WHO); and the Government of Bihar and its affiliates.</t>
  </si>
  <si>
    <t>4. An 18% indirect cost rate was applied to all of Evidence Action's costs incurred within the timeframe of analysis.</t>
  </si>
  <si>
    <t>5. Service tax was included on all costs incurred by Evidence Action within India</t>
  </si>
  <si>
    <t>6. Evidence Action's personnel costs are accounted for under the Program Management even though they are applicable across program areas. This is due to the way these costs are captured by Evidence Action's accounting system.</t>
  </si>
  <si>
    <t xml:space="preserve">b. Sources of this model's data  </t>
  </si>
  <si>
    <t>1. Expenditures from Evidence Action's financial statements were aggregated and categorized by program area</t>
  </si>
  <si>
    <t>2. Government and partner expenditures were aggregated by program area within a separate data sheet, and fed into the cost per child estimates.</t>
  </si>
  <si>
    <t xml:space="preserve">c. Costs associated with prevalence surveys  </t>
  </si>
  <si>
    <t xml:space="preserve">d. Costs associated with drugs </t>
  </si>
  <si>
    <t xml:space="preserve">Drug costs are included in this model as an imputed cost. In the February and August 2019 deworming rounds, tablets were purchased by the government, and therefore are recorded as a government cost. The value of drugs in the model is calculated based on the number of drugs distributed and the local market value of Albendazole. This is a conservative approach, as this assumes that the value of unused drugs remain a cost to the program, when in reality there are many cases where unused drugs are repurposed. </t>
  </si>
  <si>
    <t>e. Average cost per round</t>
  </si>
  <si>
    <r>
      <t xml:space="preserve">1.This model includes </t>
    </r>
    <r>
      <rPr>
        <b/>
        <sz val="10"/>
        <color theme="1"/>
        <rFont val="Prensa Book"/>
        <family val="3"/>
      </rPr>
      <t>all contributing expenditures</t>
    </r>
    <r>
      <rPr>
        <sz val="10"/>
        <color indexed="8"/>
        <rFont val="Prensa Book"/>
        <family val="3"/>
      </rPr>
      <t xml:space="preserve"> to the 2019 deworming rounds of Bihar state's school-based deworming program, which included one treatment round occurring in February 2019 and another round in August 2019. The cost per child is calculated as a cost per child per treatment round rather than per year. </t>
    </r>
  </si>
  <si>
    <r>
      <t>3. The February 2019 deworming round took place between</t>
    </r>
    <r>
      <rPr>
        <b/>
        <sz val="10"/>
        <color indexed="8"/>
        <rFont val="Prensa Book"/>
        <family val="3"/>
      </rPr>
      <t xml:space="preserve"> November 2018-April 2019,</t>
    </r>
    <r>
      <rPr>
        <sz val="10"/>
        <color indexed="8"/>
        <rFont val="Prensa Book"/>
        <family val="3"/>
      </rPr>
      <t xml:space="preserve"> and the August treatment round took place between </t>
    </r>
    <r>
      <rPr>
        <b/>
        <sz val="10"/>
        <color indexed="8"/>
        <rFont val="Prensa Book"/>
        <family val="3"/>
      </rPr>
      <t>May 2019-October 2019.</t>
    </r>
    <r>
      <rPr>
        <sz val="10"/>
        <color indexed="8"/>
        <rFont val="Prensa Book"/>
        <family val="3"/>
      </rPr>
      <t xml:space="preserve"> All costs included in each costing model (Feb '19 and Aug '19) fall within this range.</t>
    </r>
  </si>
  <si>
    <r>
      <t>3. The "</t>
    </r>
    <r>
      <rPr>
        <b/>
        <sz val="10"/>
        <color theme="1"/>
        <rFont val="Prensa Book"/>
        <family val="3"/>
      </rPr>
      <t>Approximate # children treated</t>
    </r>
    <r>
      <rPr>
        <sz val="10"/>
        <color indexed="8"/>
        <rFont val="Prensa Book"/>
        <family val="3"/>
      </rPr>
      <t xml:space="preserve">" (cell D36 in the model) is consistent with the Bihar government's reported treatment numbers for the 2019 year. </t>
    </r>
  </si>
  <si>
    <r>
      <t xml:space="preserve">4. The </t>
    </r>
    <r>
      <rPr>
        <b/>
        <sz val="10"/>
        <color theme="1"/>
        <rFont val="Prensa Book"/>
        <family val="3"/>
      </rPr>
      <t>exchange rate</t>
    </r>
    <r>
      <rPr>
        <sz val="10"/>
        <color indexed="8"/>
        <rFont val="Prensa Book"/>
        <family val="3"/>
      </rPr>
      <t xml:space="preserve"> for cost conversions </t>
    </r>
    <r>
      <rPr>
        <sz val="10"/>
        <rFont val="Prensa Book"/>
        <family val="3"/>
      </rPr>
      <t>(70.4</t>
    </r>
    <r>
      <rPr>
        <sz val="10"/>
        <color theme="1"/>
        <rFont val="Prensa Book"/>
        <family val="3"/>
      </rPr>
      <t xml:space="preserve"> rupees</t>
    </r>
    <r>
      <rPr>
        <sz val="10"/>
        <rFont val="Prensa Book"/>
        <family val="3"/>
      </rPr>
      <t xml:space="preserve">; </t>
    </r>
    <r>
      <rPr>
        <sz val="10"/>
        <color indexed="8"/>
        <rFont val="Prensa Book"/>
        <family val="3"/>
      </rPr>
      <t>cell D37 in the model) is the average exchange rate over the time period of costs included in the model (November 2018-October 2019).</t>
    </r>
  </si>
  <si>
    <r>
      <t xml:space="preserve">Prevalence surveys are essential to informing treatment strategy, frequency, and the measurement of impact. For the Bihar program, a total of three prevalence surveys for STH have happened across eight rounds of treatment. The first prevalence survey was conducted in 2011, although there were issues with results. For that reason, another survey was conducted soon after in 2015. The actuals from the third prevalence survey in 2019 have been included as a replacement for previous estimates. The total costs of implementing these surveys, including Evidence Action's costs and all technical partner costs, are amortized across the eight year duration. Therefore, </t>
    </r>
    <r>
      <rPr>
        <b/>
        <sz val="10"/>
        <color theme="1"/>
        <rFont val="Prensa Book"/>
        <family val="3"/>
      </rPr>
      <t>this model includes 1/8 of the total implementation-associated costs of the three surveys</t>
    </r>
    <r>
      <rPr>
        <sz val="10"/>
        <color theme="1"/>
        <rFont val="Prensa Book"/>
        <family val="3"/>
      </rPr>
      <t xml:space="preserve">. </t>
    </r>
  </si>
  <si>
    <r>
      <t>As mentioned in a.1 above, the model provides a cost per child per round. Cost per child can differ between rounds for a number of reasons, including changes in number of children treated, and cost differentials between rounds. The weighted average cost per child in Bihar across both rounds in 2019 was</t>
    </r>
    <r>
      <rPr>
        <sz val="10"/>
        <rFont val="Prensa Book"/>
        <family val="3"/>
      </rPr>
      <t xml:space="preserve"> </t>
    </r>
    <r>
      <rPr>
        <b/>
        <sz val="10"/>
        <rFont val="Prensa Book"/>
      </rPr>
      <t>$0.04</t>
    </r>
  </si>
  <si>
    <r>
      <t>Feb NDD Round</t>
    </r>
    <r>
      <rPr>
        <sz val="12"/>
        <color rgb="FFFF0000"/>
        <rFont val="Tahoma"/>
        <family val="2"/>
      </rPr>
      <t xml:space="preserve"> </t>
    </r>
    <r>
      <rPr>
        <sz val="12"/>
        <rFont val="Tahoma"/>
        <family val="2"/>
      </rPr>
      <t>8: November 2018- April 2019</t>
    </r>
  </si>
  <si>
    <t xml:space="preserve">I. Results </t>
  </si>
  <si>
    <t xml:space="preserve">Cost per Child </t>
  </si>
  <si>
    <t>Expensing Party</t>
  </si>
  <si>
    <t>Sum Total</t>
  </si>
  <si>
    <t>Cost per Child, USD</t>
  </si>
  <si>
    <t>Sum Total, local currency</t>
  </si>
  <si>
    <t xml:space="preserve">Cost per child, local currency </t>
  </si>
  <si>
    <t>DtWI</t>
  </si>
  <si>
    <t>Government</t>
  </si>
  <si>
    <t xml:space="preserve">Total </t>
  </si>
  <si>
    <t xml:space="preserve">Cost by Program Area (USD) </t>
  </si>
  <si>
    <t xml:space="preserve">Cost Category </t>
  </si>
  <si>
    <t>Total</t>
  </si>
  <si>
    <t>Percentage</t>
  </si>
  <si>
    <t xml:space="preserve">Policy &amp; Advocacy </t>
  </si>
  <si>
    <t xml:space="preserve">Prevalence Surveys </t>
  </si>
  <si>
    <t xml:space="preserve">Drug Procurement and Management </t>
  </si>
  <si>
    <t xml:space="preserve">Training and Distribution </t>
  </si>
  <si>
    <t>Public Mobilization and Community Sensitization</t>
  </si>
  <si>
    <t xml:space="preserve">Monitoring and Evaluation </t>
  </si>
  <si>
    <t xml:space="preserve">Program Management and Planning </t>
  </si>
  <si>
    <t>Cost by Program Area (local currency)</t>
  </si>
  <si>
    <t>II. Assumptions</t>
  </si>
  <si>
    <t>Approximate # children treated</t>
  </si>
  <si>
    <t>Exchange rate</t>
  </si>
  <si>
    <t xml:space="preserve">Weighted Average Bihar </t>
  </si>
  <si>
    <t># of Children Dewormed</t>
  </si>
  <si>
    <t>Feb Round</t>
  </si>
  <si>
    <t xml:space="preserve">Aug Round </t>
  </si>
  <si>
    <t xml:space="preserve">Weighted average cost per child (Feb &amp; Aug) </t>
  </si>
  <si>
    <t>Aug NDD Round 9: May 2019 - 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</si>
</sst>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quot;$&quot;* #,##0_);_(&quot;$&quot;* \(#,##0\);_(&quot;$&quot;* &quot;-&quot;??_);_(@_)"/>
    <numFmt numFmtId="165" formatCode="[$INR]\ #,##0.00"/>
    <numFmt numFmtId="166" formatCode="[$INR]\ #,##0"/>
    <numFmt numFmtId="167" formatCode="_(* #,##0_);_(* \(#,##0\);_(* &quot;-&quot;??_);_(@_)"/>
    <numFmt numFmtId="168" formatCode="0.000"/>
    <numFmt numFmtId="169" formatCode="_(&quot;$&quot;* #,##0.000000_);_(&quot;$&quot;* \(#,##0.000000\);_(&quot;$&quot;* &quot;-&quot;??_);_(@_)"/>
  </numFmts>
  <fonts count="22">
    <font>
      <sz val="11"/>
      <color theme="1"/>
      <name val="Calibri"/>
      <family val="2"/>
      <scheme val="minor"/>
    </font>
    <font>
      <sz val="11"/>
      <color theme="1"/>
      <name val="Calibri"/>
      <family val="2"/>
      <scheme val="minor"/>
    </font>
    <font>
      <sz val="8"/>
      <color theme="1"/>
      <name val="Tahoma"/>
      <family val="2"/>
    </font>
    <font>
      <b/>
      <sz val="14"/>
      <color theme="0"/>
      <name val="Tahoma"/>
      <family val="2"/>
    </font>
    <font>
      <sz val="11"/>
      <color indexed="8"/>
      <name val="Calibri"/>
      <family val="2"/>
      <scheme val="minor"/>
    </font>
    <font>
      <sz val="11"/>
      <color theme="1"/>
      <name val="TSTAR Mono Round"/>
      <family val="3"/>
    </font>
    <font>
      <sz val="10"/>
      <color rgb="FF000000"/>
      <name val="Arial"/>
      <family val="2"/>
    </font>
    <font>
      <u/>
      <sz val="10"/>
      <color theme="1"/>
      <name val="Prensa Book"/>
      <family val="3"/>
    </font>
    <font>
      <sz val="10"/>
      <color indexed="8"/>
      <name val="Prensa Book"/>
      <family val="3"/>
    </font>
    <font>
      <b/>
      <sz val="10"/>
      <color theme="1"/>
      <name val="Prensa Book"/>
      <family val="3"/>
    </font>
    <font>
      <sz val="10"/>
      <name val="Prensa Book"/>
      <family val="3"/>
    </font>
    <font>
      <b/>
      <sz val="10"/>
      <color indexed="8"/>
      <name val="Prensa Book"/>
      <family val="3"/>
    </font>
    <font>
      <sz val="10"/>
      <color theme="1"/>
      <name val="Prensa Book"/>
      <family val="3"/>
    </font>
    <font>
      <b/>
      <sz val="10"/>
      <name val="Prensa Book"/>
    </font>
    <font>
      <sz val="12"/>
      <name val="Tahoma"/>
      <family val="2"/>
    </font>
    <font>
      <sz val="12"/>
      <color rgb="FFFF0000"/>
      <name val="Tahoma"/>
      <family val="2"/>
    </font>
    <font>
      <sz val="12"/>
      <color theme="1"/>
      <name val="Tahoma"/>
      <family val="2"/>
    </font>
    <font>
      <sz val="10"/>
      <color theme="1"/>
      <name val="Tahoma"/>
      <family val="2"/>
    </font>
    <font>
      <b/>
      <sz val="8"/>
      <color theme="1"/>
      <name val="Tahoma"/>
      <family val="2"/>
    </font>
    <font>
      <sz val="8"/>
      <name val="Tahoma"/>
      <family val="2"/>
    </font>
    <font>
      <sz val="12"/>
      <color indexed="8"/>
      <name val="Tahoma"/>
      <family val="2"/>
    </font>
    <font>
      <sz val="8"/>
      <color indexed="8"/>
      <name val="Tahoma"/>
      <family val="2"/>
    </font>
  </fonts>
  <fills count="4">
    <fill>
      <patternFill patternType="none"/>
    </fill>
    <fill>
      <patternFill patternType="gray125"/>
    </fill>
    <fill>
      <patternFill patternType="solid">
        <fgColor theme="4" tint="-0.499984740745262"/>
        <bgColor indexed="64"/>
      </patternFill>
    </fill>
    <fill>
      <patternFill patternType="solid">
        <fgColor theme="0"/>
        <bgColor indexed="64"/>
      </patternFill>
    </fill>
  </fills>
  <borders count="5">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2" fillId="0" borderId="0"/>
    <xf numFmtId="0" fontId="4" fillId="0" borderId="0"/>
    <xf numFmtId="0" fontId="6" fillId="0" borderId="0"/>
    <xf numFmtId="44" fontId="1"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43" fontId="1" fillId="0" borderId="0" applyFont="0" applyFill="0" applyBorder="0" applyAlignment="0" applyProtection="0"/>
  </cellStyleXfs>
  <cellXfs count="49">
    <xf numFmtId="0" fontId="0" fillId="0" borderId="0" xfId="0"/>
    <xf numFmtId="0" fontId="3" fillId="2" borderId="0" xfId="1" applyFont="1" applyFill="1" applyAlignment="1">
      <alignment vertical="center"/>
    </xf>
    <xf numFmtId="0" fontId="4" fillId="0" borderId="0" xfId="2"/>
    <xf numFmtId="0" fontId="5" fillId="0" borderId="0" xfId="2" applyFont="1"/>
    <xf numFmtId="0" fontId="7" fillId="0" borderId="0" xfId="3" applyFont="1" applyAlignment="1">
      <alignment horizontal="left" indent="1"/>
    </xf>
    <xf numFmtId="0" fontId="8" fillId="0" borderId="0" xfId="2" applyFont="1" applyAlignment="1">
      <alignment horizontal="left" wrapText="1" indent="4"/>
    </xf>
    <xf numFmtId="0" fontId="10" fillId="0" borderId="0" xfId="2" applyFont="1" applyAlignment="1">
      <alignment horizontal="left" wrapText="1" indent="4"/>
    </xf>
    <xf numFmtId="0" fontId="7" fillId="0" borderId="0" xfId="2" applyFont="1" applyAlignment="1">
      <alignment horizontal="left" indent="1"/>
    </xf>
    <xf numFmtId="0" fontId="12" fillId="0" borderId="0" xfId="2" applyFont="1" applyAlignment="1">
      <alignment horizontal="left" wrapText="1" indent="4"/>
    </xf>
    <xf numFmtId="0" fontId="7" fillId="0" borderId="0" xfId="2" applyFont="1" applyAlignment="1">
      <alignment horizontal="left" indent="2"/>
    </xf>
    <xf numFmtId="0" fontId="12" fillId="0" borderId="0" xfId="2" applyFont="1" applyAlignment="1">
      <alignment horizontal="left" wrapText="1" indent="3"/>
    </xf>
    <xf numFmtId="0" fontId="4" fillId="3" borderId="0" xfId="2" applyFill="1"/>
    <xf numFmtId="0" fontId="14" fillId="3" borderId="0" xfId="1" applyFont="1" applyFill="1" applyAlignment="1">
      <alignment vertical="center"/>
    </xf>
    <xf numFmtId="0" fontId="16" fillId="3" borderId="0" xfId="1" applyFont="1" applyFill="1"/>
    <xf numFmtId="0" fontId="18" fillId="3" borderId="2" xfId="1" applyFont="1" applyFill="1" applyBorder="1"/>
    <xf numFmtId="0" fontId="18" fillId="3" borderId="2" xfId="1" applyFont="1" applyFill="1" applyBorder="1" applyAlignment="1">
      <alignment wrapText="1"/>
    </xf>
    <xf numFmtId="0" fontId="2" fillId="3" borderId="2" xfId="1" applyFont="1" applyFill="1" applyBorder="1"/>
    <xf numFmtId="164" fontId="2" fillId="3" borderId="2" xfId="4" applyNumberFormat="1" applyFont="1" applyFill="1" applyBorder="1"/>
    <xf numFmtId="44" fontId="2" fillId="3" borderId="2" xfId="4" applyFont="1" applyFill="1" applyBorder="1"/>
    <xf numFmtId="165" fontId="2" fillId="3" borderId="2" xfId="1" applyNumberFormat="1" applyFont="1" applyFill="1" applyBorder="1"/>
    <xf numFmtId="164" fontId="18" fillId="3" borderId="2" xfId="1" applyNumberFormat="1" applyFont="1" applyFill="1" applyBorder="1"/>
    <xf numFmtId="44" fontId="18" fillId="3" borderId="2" xfId="1" applyNumberFormat="1" applyFont="1" applyFill="1" applyBorder="1"/>
    <xf numFmtId="165" fontId="18" fillId="3" borderId="2" xfId="1" applyNumberFormat="1" applyFont="1" applyFill="1" applyBorder="1"/>
    <xf numFmtId="0" fontId="18" fillId="3" borderId="0" xfId="1" applyFont="1" applyFill="1"/>
    <xf numFmtId="164" fontId="2" fillId="0" borderId="2" xfId="4" applyNumberFormat="1" applyFont="1" applyFill="1" applyBorder="1"/>
    <xf numFmtId="9" fontId="2" fillId="3" borderId="2" xfId="5" applyFont="1" applyFill="1" applyBorder="1"/>
    <xf numFmtId="164" fontId="4" fillId="3" borderId="0" xfId="2" applyNumberFormat="1" applyFill="1"/>
    <xf numFmtId="9" fontId="18" fillId="3" borderId="2" xfId="5" applyFont="1" applyFill="1" applyBorder="1"/>
    <xf numFmtId="166" fontId="2" fillId="3" borderId="2" xfId="1" applyNumberFormat="1" applyFont="1" applyFill="1" applyBorder="1"/>
    <xf numFmtId="9" fontId="2" fillId="3" borderId="2" xfId="6" applyFont="1" applyFill="1" applyBorder="1"/>
    <xf numFmtId="166" fontId="18" fillId="3" borderId="2" xfId="1" applyNumberFormat="1" applyFont="1" applyFill="1" applyBorder="1"/>
    <xf numFmtId="9" fontId="18" fillId="3" borderId="2" xfId="6" applyFont="1" applyFill="1" applyBorder="1"/>
    <xf numFmtId="0" fontId="2" fillId="3" borderId="0" xfId="1" applyFont="1" applyFill="1"/>
    <xf numFmtId="167" fontId="19" fillId="3" borderId="2" xfId="7" applyNumberFormat="1" applyFont="1" applyFill="1" applyBorder="1"/>
    <xf numFmtId="168" fontId="2" fillId="0" borderId="2" xfId="1" applyNumberFormat="1" applyFont="1" applyFill="1" applyBorder="1"/>
    <xf numFmtId="0" fontId="4" fillId="3" borderId="2" xfId="2" applyFill="1" applyBorder="1"/>
    <xf numFmtId="0" fontId="21" fillId="3" borderId="2" xfId="2" applyFont="1" applyFill="1" applyBorder="1" applyAlignment="1">
      <alignment wrapText="1"/>
    </xf>
    <xf numFmtId="0" fontId="21" fillId="3" borderId="2" xfId="2" applyFont="1" applyFill="1" applyBorder="1"/>
    <xf numFmtId="167" fontId="21" fillId="3" borderId="2" xfId="2" applyNumberFormat="1" applyFont="1" applyFill="1" applyBorder="1"/>
    <xf numFmtId="44" fontId="21" fillId="3" borderId="2" xfId="2" applyNumberFormat="1" applyFont="1" applyFill="1" applyBorder="1"/>
    <xf numFmtId="167" fontId="21" fillId="3" borderId="2" xfId="7" applyNumberFormat="1" applyFont="1" applyFill="1" applyBorder="1"/>
    <xf numFmtId="169" fontId="4" fillId="3" borderId="0" xfId="2" applyNumberFormat="1" applyFill="1"/>
    <xf numFmtId="44" fontId="18" fillId="3" borderId="2" xfId="4" applyFont="1" applyFill="1" applyBorder="1"/>
    <xf numFmtId="0" fontId="3" fillId="2" borderId="0" xfId="1" applyFont="1" applyFill="1" applyAlignment="1">
      <alignment horizontal="left" vertical="center"/>
    </xf>
    <xf numFmtId="0" fontId="17" fillId="3" borderId="1" xfId="1" applyFont="1" applyFill="1" applyBorder="1" applyAlignment="1">
      <alignment horizontal="center"/>
    </xf>
    <xf numFmtId="0" fontId="17" fillId="3" borderId="0" xfId="1" applyFont="1" applyFill="1" applyAlignment="1">
      <alignment horizontal="center"/>
    </xf>
    <xf numFmtId="0" fontId="20" fillId="3" borderId="0" xfId="2" applyFont="1" applyFill="1" applyAlignment="1">
      <alignment horizontal="left"/>
    </xf>
    <xf numFmtId="44" fontId="21" fillId="3" borderId="3" xfId="4" applyNumberFormat="1" applyFont="1" applyFill="1" applyBorder="1" applyAlignment="1">
      <alignment horizontal="center"/>
    </xf>
    <xf numFmtId="44" fontId="21" fillId="3" borderId="4" xfId="4" applyNumberFormat="1" applyFont="1" applyFill="1" applyBorder="1" applyAlignment="1">
      <alignment horizontal="center"/>
    </xf>
  </cellXfs>
  <cellStyles count="8">
    <cellStyle name="Comma 2" xfId="7" xr:uid="{468B1F5D-42ED-4233-8F9C-677DB7E594E1}"/>
    <cellStyle name="Currency 2" xfId="4" xr:uid="{0636FC93-8712-4687-900A-682265A0B9E0}"/>
    <cellStyle name="Normal" xfId="0" builtinId="0"/>
    <cellStyle name="Normal 2 2" xfId="1" xr:uid="{6F564507-E17F-44EC-A1D3-B40935EDBF09}"/>
    <cellStyle name="Normal 3 2" xfId="3" xr:uid="{812E3545-E914-498A-8B9B-8C8FF0615ABD}"/>
    <cellStyle name="Normal 4" xfId="2" xr:uid="{CF486C13-BA7E-45F5-92EE-64DCFC7C64FD}"/>
    <cellStyle name="Percent 2" xfId="5" xr:uid="{241ACE81-86E0-409A-BCD6-0CC36254DAF1}"/>
    <cellStyle name="Percent 3" xfId="6" xr:uid="{865A649A-9094-480D-90F8-16ECCEA29E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39411-6A93-4C93-8906-A70A3B80ECAC}">
  <dimension ref="A1:A21"/>
  <sheetViews>
    <sheetView tabSelected="1" workbookViewId="0">
      <selection activeCell="C7" sqref="C7"/>
    </sheetView>
  </sheetViews>
  <sheetFormatPr baseColWidth="10" defaultColWidth="8.83203125" defaultRowHeight="15"/>
  <cols>
    <col min="1" max="1" width="112.33203125" customWidth="1"/>
  </cols>
  <sheetData>
    <row r="1" spans="1:1" ht="18">
      <c r="A1" s="1" t="s">
        <v>0</v>
      </c>
    </row>
    <row r="2" spans="1:1">
      <c r="A2" s="2"/>
    </row>
    <row r="3" spans="1:1">
      <c r="A3" s="3" t="s">
        <v>1</v>
      </c>
    </row>
    <row r="4" spans="1:1">
      <c r="A4" s="4" t="s">
        <v>2</v>
      </c>
    </row>
    <row r="5" spans="1:1" ht="43">
      <c r="A5" s="5" t="s">
        <v>14</v>
      </c>
    </row>
    <row r="6" spans="1:1" ht="29">
      <c r="A6" s="6" t="s">
        <v>3</v>
      </c>
    </row>
    <row r="7" spans="1:1" ht="29">
      <c r="A7" s="5" t="s">
        <v>15</v>
      </c>
    </row>
    <row r="8" spans="1:1">
      <c r="A8" s="5" t="s">
        <v>4</v>
      </c>
    </row>
    <row r="9" spans="1:1">
      <c r="A9" s="5" t="s">
        <v>5</v>
      </c>
    </row>
    <row r="10" spans="1:1" ht="29">
      <c r="A10" s="5" t="s">
        <v>6</v>
      </c>
    </row>
    <row r="11" spans="1:1">
      <c r="A11" s="7" t="s">
        <v>7</v>
      </c>
    </row>
    <row r="12" spans="1:1">
      <c r="A12" s="5" t="s">
        <v>8</v>
      </c>
    </row>
    <row r="13" spans="1:1">
      <c r="A13" s="5" t="s">
        <v>9</v>
      </c>
    </row>
    <row r="14" spans="1:1" ht="29">
      <c r="A14" s="5" t="s">
        <v>16</v>
      </c>
    </row>
    <row r="15" spans="1:1" ht="29">
      <c r="A15" s="5" t="s">
        <v>17</v>
      </c>
    </row>
    <row r="16" spans="1:1">
      <c r="A16" s="7" t="s">
        <v>10</v>
      </c>
    </row>
    <row r="17" spans="1:1" ht="85">
      <c r="A17" s="8" t="s">
        <v>18</v>
      </c>
    </row>
    <row r="18" spans="1:1">
      <c r="A18" s="9" t="s">
        <v>11</v>
      </c>
    </row>
    <row r="19" spans="1:1" ht="57">
      <c r="A19" s="6" t="s">
        <v>12</v>
      </c>
    </row>
    <row r="20" spans="1:1">
      <c r="A20" s="9" t="s">
        <v>13</v>
      </c>
    </row>
    <row r="21" spans="1:1" ht="43">
      <c r="A21" s="10" t="s">
        <v>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A6412-58F0-4967-B56B-36C76027B5E9}">
  <dimension ref="A1:H48"/>
  <sheetViews>
    <sheetView topLeftCell="A28" workbookViewId="0">
      <selection activeCell="H42" sqref="H42"/>
    </sheetView>
  </sheetViews>
  <sheetFormatPr baseColWidth="10" defaultColWidth="8.83203125" defaultRowHeight="15"/>
  <cols>
    <col min="1" max="1" width="12.6640625" customWidth="1"/>
    <col min="2" max="2" width="8.5"/>
    <col min="3" max="3" width="32.5" bestFit="1" customWidth="1"/>
    <col min="4" max="4" width="16.83203125" bestFit="1" customWidth="1"/>
    <col min="5" max="5" width="14" customWidth="1"/>
    <col min="6" max="6" width="17.5" bestFit="1" customWidth="1"/>
    <col min="7" max="7" width="15.6640625" customWidth="1"/>
    <col min="8" max="8" width="8.5"/>
  </cols>
  <sheetData>
    <row r="1" spans="1:8" ht="18">
      <c r="A1" s="43" t="s">
        <v>0</v>
      </c>
      <c r="B1" s="43"/>
      <c r="C1" s="43"/>
      <c r="D1" s="11"/>
      <c r="E1" s="11"/>
      <c r="F1" s="11"/>
      <c r="G1" s="11"/>
      <c r="H1" s="11"/>
    </row>
    <row r="2" spans="1:8">
      <c r="A2" s="12" t="s">
        <v>20</v>
      </c>
      <c r="B2" s="11"/>
      <c r="C2" s="11"/>
      <c r="D2" s="11"/>
      <c r="E2" s="11"/>
      <c r="F2" s="11"/>
      <c r="G2" s="11"/>
      <c r="H2" s="11"/>
    </row>
    <row r="3" spans="1:8">
      <c r="A3" s="11"/>
      <c r="B3" s="11"/>
      <c r="C3" s="11"/>
      <c r="D3" s="11"/>
      <c r="E3" s="11"/>
      <c r="F3" s="11"/>
      <c r="G3" s="11"/>
      <c r="H3" s="11"/>
    </row>
    <row r="4" spans="1:8" ht="16">
      <c r="A4" s="11"/>
      <c r="B4" s="11"/>
      <c r="C4" s="13" t="s">
        <v>21</v>
      </c>
      <c r="D4" s="11"/>
      <c r="E4" s="11"/>
      <c r="F4" s="11"/>
      <c r="G4" s="11"/>
      <c r="H4" s="11"/>
    </row>
    <row r="5" spans="1:8">
      <c r="A5" s="11"/>
      <c r="B5" s="11"/>
      <c r="C5" s="44" t="s">
        <v>22</v>
      </c>
      <c r="D5" s="44"/>
      <c r="E5" s="44"/>
      <c r="F5" s="44"/>
      <c r="G5" s="44"/>
      <c r="H5" s="11"/>
    </row>
    <row r="6" spans="1:8" ht="25">
      <c r="A6" s="11"/>
      <c r="B6" s="11"/>
      <c r="C6" s="14" t="s">
        <v>23</v>
      </c>
      <c r="D6" s="14" t="s">
        <v>24</v>
      </c>
      <c r="E6" s="15" t="s">
        <v>25</v>
      </c>
      <c r="F6" s="15" t="s">
        <v>26</v>
      </c>
      <c r="G6" s="15" t="s">
        <v>27</v>
      </c>
      <c r="H6" s="11"/>
    </row>
    <row r="7" spans="1:8">
      <c r="A7" s="11"/>
      <c r="B7" s="11"/>
      <c r="C7" s="16" t="s">
        <v>28</v>
      </c>
      <c r="D7" s="17">
        <f>E21</f>
        <v>346442.24207832722</v>
      </c>
      <c r="E7" s="18">
        <f>D7/$D$36</f>
        <v>1.0625534323554727E-2</v>
      </c>
      <c r="F7" s="19">
        <f>E32</f>
        <v>24394730.475945413</v>
      </c>
      <c r="G7" s="19">
        <f>F7/$D$36</f>
        <v>0.74819699939310613</v>
      </c>
      <c r="H7" s="11"/>
    </row>
    <row r="8" spans="1:8">
      <c r="A8" s="11"/>
      <c r="B8" s="11"/>
      <c r="C8" s="16" t="s">
        <v>29</v>
      </c>
      <c r="D8" s="17">
        <f>D21</f>
        <v>676683.78484697849</v>
      </c>
      <c r="E8" s="18">
        <f>D8/$D$36</f>
        <v>2.0754186149328967E-2</v>
      </c>
      <c r="F8" s="19">
        <f>D32</f>
        <v>47648688.710000001</v>
      </c>
      <c r="G8" s="19">
        <f>F8/$D$36</f>
        <v>1.4614060177049994</v>
      </c>
      <c r="H8" s="11"/>
    </row>
    <row r="9" spans="1:8">
      <c r="A9" s="11"/>
      <c r="B9" s="11"/>
      <c r="C9" s="14" t="s">
        <v>30</v>
      </c>
      <c r="D9" s="20">
        <f>SUM(D7:D8)</f>
        <v>1023126.0269253057</v>
      </c>
      <c r="E9" s="21">
        <f>SUM(E7:E8)</f>
        <v>3.137972047288369E-2</v>
      </c>
      <c r="F9" s="22">
        <f>SUM(F7:F8)</f>
        <v>72043419.185945421</v>
      </c>
      <c r="G9" s="22">
        <f>SUM(G7:G8)</f>
        <v>2.2096030170981056</v>
      </c>
      <c r="H9" s="11"/>
    </row>
    <row r="10" spans="1:8">
      <c r="A10" s="11"/>
      <c r="B10" s="11"/>
      <c r="C10" s="11"/>
      <c r="D10" s="11"/>
      <c r="E10" s="11"/>
      <c r="F10" s="11"/>
      <c r="G10" s="11"/>
      <c r="H10" s="11"/>
    </row>
    <row r="11" spans="1:8">
      <c r="A11" s="11"/>
      <c r="B11" s="11"/>
      <c r="C11" s="11"/>
      <c r="D11" s="11"/>
      <c r="E11" s="11"/>
      <c r="F11" s="11"/>
      <c r="G11" s="11"/>
      <c r="H11" s="11"/>
    </row>
    <row r="12" spans="1:8">
      <c r="A12" s="11"/>
      <c r="B12" s="11"/>
      <c r="C12" s="45" t="s">
        <v>31</v>
      </c>
      <c r="D12" s="45"/>
      <c r="E12" s="45"/>
      <c r="F12" s="45"/>
      <c r="G12" s="45"/>
      <c r="H12" s="45"/>
    </row>
    <row r="13" spans="1:8">
      <c r="A13" s="11"/>
      <c r="B13" s="11"/>
      <c r="C13" s="23" t="s">
        <v>32</v>
      </c>
      <c r="D13" s="23" t="s">
        <v>29</v>
      </c>
      <c r="E13" s="23" t="s">
        <v>28</v>
      </c>
      <c r="F13" s="23" t="s">
        <v>33</v>
      </c>
      <c r="G13" s="23" t="s">
        <v>34</v>
      </c>
      <c r="H13" s="11"/>
    </row>
    <row r="14" spans="1:8">
      <c r="A14" s="11"/>
      <c r="B14" s="11"/>
      <c r="C14" s="16" t="s">
        <v>35</v>
      </c>
      <c r="D14" s="17">
        <v>1750.039054178797</v>
      </c>
      <c r="E14" s="24">
        <v>8596.9689591223778</v>
      </c>
      <c r="F14" s="17">
        <f t="shared" ref="F14:F20" si="0">SUM(D14:E14)</f>
        <v>10347.008013301174</v>
      </c>
      <c r="G14" s="25">
        <f t="shared" ref="G14:G21" si="1">F14/$F$21</f>
        <v>1.0113131462793455E-2</v>
      </c>
      <c r="H14" s="11"/>
    </row>
    <row r="15" spans="1:8">
      <c r="A15" s="11"/>
      <c r="B15" s="11"/>
      <c r="C15" s="16" t="s">
        <v>36</v>
      </c>
      <c r="D15" s="17"/>
      <c r="E15" s="24">
        <v>62858.982865684025</v>
      </c>
      <c r="F15" s="17">
        <f t="shared" si="0"/>
        <v>62858.982865684025</v>
      </c>
      <c r="G15" s="25">
        <f t="shared" si="1"/>
        <v>6.1438162270768912E-2</v>
      </c>
      <c r="H15" s="11"/>
    </row>
    <row r="16" spans="1:8">
      <c r="A16" s="11"/>
      <c r="B16" s="11"/>
      <c r="C16" s="16" t="s">
        <v>37</v>
      </c>
      <c r="D16" s="24">
        <v>474148.55158701976</v>
      </c>
      <c r="E16" s="24">
        <v>11902.066173446839</v>
      </c>
      <c r="F16" s="17">
        <f t="shared" si="0"/>
        <v>486050.61776046659</v>
      </c>
      <c r="G16" s="25">
        <f t="shared" si="1"/>
        <v>0.47506426869145724</v>
      </c>
      <c r="H16" s="11"/>
    </row>
    <row r="17" spans="1:8">
      <c r="A17" s="26"/>
      <c r="B17" s="11"/>
      <c r="C17" s="16" t="s">
        <v>38</v>
      </c>
      <c r="D17" s="17">
        <v>52689.348150252074</v>
      </c>
      <c r="E17" s="24">
        <v>11165.028263326647</v>
      </c>
      <c r="F17" s="17">
        <f t="shared" si="0"/>
        <v>63854.376413578721</v>
      </c>
      <c r="G17" s="25">
        <f t="shared" si="1"/>
        <v>6.2411056637346654E-2</v>
      </c>
      <c r="H17" s="11"/>
    </row>
    <row r="18" spans="1:8">
      <c r="A18" s="11"/>
      <c r="B18" s="11"/>
      <c r="C18" s="16" t="s">
        <v>39</v>
      </c>
      <c r="D18" s="17">
        <v>145265.48320670309</v>
      </c>
      <c r="E18" s="24">
        <v>3592.7680951945381</v>
      </c>
      <c r="F18" s="17">
        <f t="shared" si="0"/>
        <v>148858.25130189763</v>
      </c>
      <c r="G18" s="25">
        <f t="shared" si="1"/>
        <v>0.14549356324092921</v>
      </c>
      <c r="H18" s="11"/>
    </row>
    <row r="19" spans="1:8">
      <c r="A19" s="11"/>
      <c r="B19" s="11"/>
      <c r="C19" s="16" t="s">
        <v>40</v>
      </c>
      <c r="D19" s="17">
        <v>2830.3628488248241</v>
      </c>
      <c r="E19" s="24">
        <v>71613.837079366509</v>
      </c>
      <c r="F19" s="17">
        <f t="shared" si="0"/>
        <v>74444.19992819133</v>
      </c>
      <c r="G19" s="25">
        <f t="shared" si="1"/>
        <v>7.2761515169260951E-2</v>
      </c>
      <c r="H19" s="11"/>
    </row>
    <row r="20" spans="1:8">
      <c r="A20" s="11"/>
      <c r="B20" s="11"/>
      <c r="C20" s="16" t="s">
        <v>41</v>
      </c>
      <c r="D20" s="17">
        <v>0</v>
      </c>
      <c r="E20" s="24">
        <v>176712.59064218629</v>
      </c>
      <c r="F20" s="17">
        <f t="shared" si="0"/>
        <v>176712.59064218629</v>
      </c>
      <c r="G20" s="25">
        <f t="shared" si="1"/>
        <v>0.17271830252744352</v>
      </c>
      <c r="H20" s="11"/>
    </row>
    <row r="21" spans="1:8">
      <c r="A21" s="11"/>
      <c r="B21" s="11"/>
      <c r="C21" s="14" t="s">
        <v>30</v>
      </c>
      <c r="D21" s="20">
        <f>SUM(D14:D20)</f>
        <v>676683.78484697849</v>
      </c>
      <c r="E21" s="20">
        <f t="shared" ref="E21" si="2">SUM(E14:E20)</f>
        <v>346442.24207832722</v>
      </c>
      <c r="F21" s="20">
        <f>SUM(F14:F20)</f>
        <v>1023126.0269253058</v>
      </c>
      <c r="G21" s="27">
        <f t="shared" si="1"/>
        <v>1</v>
      </c>
      <c r="H21" s="11"/>
    </row>
    <row r="22" spans="1:8">
      <c r="A22" s="11"/>
      <c r="B22" s="11"/>
      <c r="C22" s="11"/>
      <c r="D22" s="11"/>
      <c r="E22" s="11"/>
      <c r="F22" s="11"/>
      <c r="G22" s="11"/>
      <c r="H22" s="11"/>
    </row>
    <row r="23" spans="1:8">
      <c r="A23" s="11"/>
      <c r="B23" s="11"/>
      <c r="C23" s="45" t="s">
        <v>42</v>
      </c>
      <c r="D23" s="45"/>
      <c r="E23" s="45"/>
      <c r="F23" s="45"/>
      <c r="G23" s="45"/>
      <c r="H23" s="45"/>
    </row>
    <row r="24" spans="1:8">
      <c r="A24" s="11"/>
      <c r="B24" s="11"/>
      <c r="C24" s="23" t="s">
        <v>32</v>
      </c>
      <c r="D24" s="23" t="s">
        <v>29</v>
      </c>
      <c r="E24" s="23" t="s">
        <v>28</v>
      </c>
      <c r="F24" s="23" t="s">
        <v>33</v>
      </c>
      <c r="G24" s="23" t="s">
        <v>34</v>
      </c>
      <c r="H24" s="11"/>
    </row>
    <row r="25" spans="1:8">
      <c r="A25" s="11"/>
      <c r="B25" s="11"/>
      <c r="C25" s="16" t="s">
        <v>35</v>
      </c>
      <c r="D25" s="28">
        <f>D14*$D$37</f>
        <v>123229</v>
      </c>
      <c r="E25" s="28">
        <f>E14*$D$37</f>
        <v>605355.56925660232</v>
      </c>
      <c r="F25" s="28">
        <f t="shared" ref="F25:F31" si="3">SUM(D25:E25)</f>
        <v>728584.56925660232</v>
      </c>
      <c r="G25" s="29">
        <f>F25/$F$32</f>
        <v>1.0113131462793457E-2</v>
      </c>
      <c r="H25" s="11"/>
    </row>
    <row r="26" spans="1:8">
      <c r="A26" s="11"/>
      <c r="B26" s="11"/>
      <c r="C26" s="16" t="s">
        <v>36</v>
      </c>
      <c r="D26" s="28">
        <f t="shared" ref="D26:E31" si="4">D15*$D$37</f>
        <v>0</v>
      </c>
      <c r="E26" s="28">
        <f t="shared" si="4"/>
        <v>4426215.2784871412</v>
      </c>
      <c r="F26" s="28">
        <f t="shared" si="3"/>
        <v>4426215.2784871412</v>
      </c>
      <c r="G26" s="29">
        <f t="shared" ref="G26:G32" si="5">F26/$F$32</f>
        <v>6.1438162270768926E-2</v>
      </c>
      <c r="H26" s="11"/>
    </row>
    <row r="27" spans="1:8">
      <c r="A27" s="11"/>
      <c r="B27" s="11"/>
      <c r="C27" s="16" t="s">
        <v>37</v>
      </c>
      <c r="D27" s="28">
        <f t="shared" si="4"/>
        <v>33387170.259999998</v>
      </c>
      <c r="E27" s="28">
        <f t="shared" si="4"/>
        <v>838083.98960325925</v>
      </c>
      <c r="F27" s="28">
        <f t="shared" si="3"/>
        <v>34225254.249603257</v>
      </c>
      <c r="G27" s="29">
        <f t="shared" si="5"/>
        <v>0.47506426869145729</v>
      </c>
      <c r="H27" s="11"/>
    </row>
    <row r="28" spans="1:8">
      <c r="A28" s="11"/>
      <c r="B28" s="11"/>
      <c r="C28" s="16" t="s">
        <v>38</v>
      </c>
      <c r="D28" s="28">
        <f t="shared" si="4"/>
        <v>3710120.45</v>
      </c>
      <c r="E28" s="28">
        <f t="shared" si="4"/>
        <v>786185.46516214591</v>
      </c>
      <c r="F28" s="28">
        <f t="shared" si="3"/>
        <v>4496305.9151621461</v>
      </c>
      <c r="G28" s="29">
        <f t="shared" si="5"/>
        <v>6.2411056637346661E-2</v>
      </c>
      <c r="H28" s="11"/>
    </row>
    <row r="29" spans="1:8">
      <c r="A29" s="11"/>
      <c r="B29" s="11"/>
      <c r="C29" s="16" t="s">
        <v>39</v>
      </c>
      <c r="D29" s="28">
        <f t="shared" si="4"/>
        <v>10228869</v>
      </c>
      <c r="E29" s="28">
        <f t="shared" si="4"/>
        <v>252984.76542312343</v>
      </c>
      <c r="F29" s="28">
        <f t="shared" si="3"/>
        <v>10481853.765423123</v>
      </c>
      <c r="G29" s="29">
        <f t="shared" si="5"/>
        <v>0.14549356324092924</v>
      </c>
      <c r="H29" s="11"/>
    </row>
    <row r="30" spans="1:8">
      <c r="A30" s="11"/>
      <c r="B30" s="11"/>
      <c r="C30" s="16" t="s">
        <v>40</v>
      </c>
      <c r="D30" s="28">
        <f t="shared" si="4"/>
        <v>199300</v>
      </c>
      <c r="E30" s="28">
        <f t="shared" si="4"/>
        <v>5042688.337943593</v>
      </c>
      <c r="F30" s="28">
        <f t="shared" si="3"/>
        <v>5241988.337943593</v>
      </c>
      <c r="G30" s="29">
        <f t="shared" si="5"/>
        <v>7.2761515169260965E-2</v>
      </c>
      <c r="H30" s="11"/>
    </row>
    <row r="31" spans="1:8">
      <c r="A31" s="11"/>
      <c r="B31" s="11"/>
      <c r="C31" s="16" t="s">
        <v>41</v>
      </c>
      <c r="D31" s="28">
        <f t="shared" si="4"/>
        <v>0</v>
      </c>
      <c r="E31" s="28">
        <f t="shared" si="4"/>
        <v>12443217.070069548</v>
      </c>
      <c r="F31" s="28">
        <f t="shared" si="3"/>
        <v>12443217.070069548</v>
      </c>
      <c r="G31" s="29">
        <f t="shared" si="5"/>
        <v>0.17271830252744352</v>
      </c>
      <c r="H31" s="11"/>
    </row>
    <row r="32" spans="1:8">
      <c r="A32" s="11"/>
      <c r="B32" s="11"/>
      <c r="C32" s="14" t="s">
        <v>33</v>
      </c>
      <c r="D32" s="30">
        <f>SUM(D25:D31)</f>
        <v>47648688.710000001</v>
      </c>
      <c r="E32" s="30">
        <f>SUM(E25:E31)</f>
        <v>24394730.475945413</v>
      </c>
      <c r="F32" s="30">
        <f>SUM(F25:F31)</f>
        <v>72043419.185945407</v>
      </c>
      <c r="G32" s="31">
        <f t="shared" si="5"/>
        <v>1</v>
      </c>
      <c r="H32" s="11"/>
    </row>
    <row r="33" spans="1:8">
      <c r="A33" s="11"/>
      <c r="B33" s="11"/>
      <c r="C33" s="11"/>
      <c r="D33" s="11"/>
      <c r="E33" s="11"/>
      <c r="F33" s="11"/>
      <c r="G33" s="11"/>
      <c r="H33" s="11"/>
    </row>
    <row r="34" spans="1:8">
      <c r="A34" s="11"/>
      <c r="B34" s="11"/>
      <c r="C34" s="11"/>
      <c r="D34" s="11"/>
      <c r="E34" s="11"/>
      <c r="F34" s="11"/>
      <c r="G34" s="11"/>
      <c r="H34" s="11"/>
    </row>
    <row r="35" spans="1:8" ht="16">
      <c r="A35" s="11"/>
      <c r="B35" s="11"/>
      <c r="C35" s="13" t="s">
        <v>43</v>
      </c>
      <c r="D35" s="32"/>
      <c r="E35" s="11"/>
      <c r="F35" s="11"/>
      <c r="G35" s="11"/>
      <c r="H35" s="11"/>
    </row>
    <row r="36" spans="1:8">
      <c r="A36" s="11"/>
      <c r="B36" s="11"/>
      <c r="C36" s="16" t="s">
        <v>44</v>
      </c>
      <c r="D36" s="33">
        <v>32604689</v>
      </c>
      <c r="E36" s="11"/>
      <c r="F36" s="11"/>
      <c r="G36" s="11"/>
      <c r="H36" s="11"/>
    </row>
    <row r="37" spans="1:8">
      <c r="A37" s="11"/>
      <c r="B37" s="11"/>
      <c r="C37" s="16" t="s">
        <v>45</v>
      </c>
      <c r="D37" s="34">
        <v>70.415000000000006</v>
      </c>
      <c r="E37" s="11"/>
      <c r="F37" s="11"/>
      <c r="G37" s="11"/>
      <c r="H37" s="11"/>
    </row>
    <row r="38" spans="1:8">
      <c r="A38" s="11"/>
      <c r="B38" s="11"/>
      <c r="C38" s="11"/>
      <c r="D38" s="11"/>
      <c r="E38" s="11"/>
      <c r="F38" s="11"/>
      <c r="G38" s="11"/>
      <c r="H38" s="11"/>
    </row>
    <row r="39" spans="1:8">
      <c r="A39" s="11"/>
      <c r="B39" s="11"/>
      <c r="C39" s="11"/>
      <c r="D39" s="11"/>
      <c r="E39" s="11"/>
      <c r="F39" s="11"/>
      <c r="G39" s="11"/>
      <c r="H39" s="11"/>
    </row>
    <row r="40" spans="1:8">
      <c r="A40" s="11"/>
      <c r="B40" s="11"/>
      <c r="C40" s="11"/>
      <c r="D40" s="11"/>
      <c r="E40" s="11"/>
      <c r="F40" s="11"/>
      <c r="G40" s="11"/>
      <c r="H40" s="11"/>
    </row>
    <row r="41" spans="1:8" ht="16">
      <c r="A41" s="11"/>
      <c r="B41" s="11"/>
      <c r="C41" s="46" t="s">
        <v>46</v>
      </c>
      <c r="D41" s="46"/>
      <c r="E41" s="46"/>
      <c r="F41" s="11"/>
      <c r="G41" s="11"/>
      <c r="H41" s="11"/>
    </row>
    <row r="42" spans="1:8">
      <c r="A42" s="11"/>
      <c r="B42" s="11"/>
      <c r="C42" s="35"/>
      <c r="D42" s="36" t="s">
        <v>47</v>
      </c>
      <c r="E42" s="36" t="s">
        <v>22</v>
      </c>
      <c r="F42" s="11"/>
      <c r="G42" s="11"/>
      <c r="H42" s="11"/>
    </row>
    <row r="43" spans="1:8">
      <c r="A43" s="11"/>
      <c r="B43" s="11"/>
      <c r="C43" s="37" t="s">
        <v>48</v>
      </c>
      <c r="D43" s="38">
        <f>D36</f>
        <v>32604689</v>
      </c>
      <c r="E43" s="39">
        <f>E9</f>
        <v>3.137972047288369E-2</v>
      </c>
      <c r="F43" s="11"/>
      <c r="G43" s="11"/>
      <c r="H43" s="11"/>
    </row>
    <row r="44" spans="1:8">
      <c r="A44" s="11"/>
      <c r="B44" s="11"/>
      <c r="C44" s="37" t="s">
        <v>49</v>
      </c>
      <c r="D44" s="40">
        <f>'Aug Costing Model'!D37</f>
        <v>15528312</v>
      </c>
      <c r="E44" s="39">
        <f>'Aug Costing Model'!E9</f>
        <v>4.3349274039451921E-2</v>
      </c>
      <c r="F44" s="11"/>
      <c r="G44" s="11"/>
      <c r="H44" s="11"/>
    </row>
    <row r="45" spans="1:8">
      <c r="A45" s="11"/>
      <c r="B45" s="11"/>
      <c r="C45" s="37" t="s">
        <v>50</v>
      </c>
      <c r="D45" s="47">
        <f>SUMPRODUCT(D43:D44,E43:E44)/(SUM(D43:D44))</f>
        <v>3.5241249121022299E-2</v>
      </c>
      <c r="E45" s="48"/>
      <c r="F45" s="11"/>
      <c r="G45" s="11"/>
      <c r="H45" s="11"/>
    </row>
    <row r="46" spans="1:8">
      <c r="A46" s="11"/>
      <c r="B46" s="11"/>
      <c r="C46" s="11"/>
      <c r="D46" s="11"/>
      <c r="E46" s="11"/>
      <c r="F46" s="11"/>
      <c r="G46" s="11"/>
      <c r="H46" s="11"/>
    </row>
    <row r="47" spans="1:8">
      <c r="A47" s="11"/>
      <c r="B47" s="11"/>
      <c r="C47" s="11"/>
      <c r="D47" s="11"/>
      <c r="E47" s="11"/>
      <c r="F47" s="11"/>
      <c r="G47" s="11"/>
      <c r="H47" s="11"/>
    </row>
    <row r="48" spans="1:8">
      <c r="A48" s="11"/>
      <c r="B48" s="11"/>
      <c r="C48" s="11"/>
      <c r="D48" s="11"/>
      <c r="E48" s="41"/>
      <c r="F48" s="11"/>
      <c r="G48" s="11"/>
      <c r="H48" s="11"/>
    </row>
  </sheetData>
  <mergeCells count="6">
    <mergeCell ref="D45:E45"/>
    <mergeCell ref="A1:C1"/>
    <mergeCell ref="C5:G5"/>
    <mergeCell ref="C12:H12"/>
    <mergeCell ref="C23:H23"/>
    <mergeCell ref="C41:E4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6745F-B211-48EA-8B43-B1519C89FF54}">
  <dimension ref="A1:H41"/>
  <sheetViews>
    <sheetView workbookViewId="0">
      <selection activeCell="E20" sqref="E20"/>
    </sheetView>
  </sheetViews>
  <sheetFormatPr baseColWidth="10" defaultColWidth="8.83203125" defaultRowHeight="15"/>
  <cols>
    <col min="1" max="1" width="12.6640625" customWidth="1"/>
    <col min="2" max="2" width="8.5"/>
    <col min="3" max="3" width="32.5" bestFit="1" customWidth="1"/>
    <col min="4" max="4" width="15" bestFit="1" customWidth="1"/>
    <col min="5" max="5" width="14" customWidth="1"/>
    <col min="6" max="6" width="17.5" bestFit="1" customWidth="1"/>
    <col min="7" max="7" width="15.6640625" customWidth="1"/>
    <col min="8" max="8" width="8.5"/>
  </cols>
  <sheetData>
    <row r="1" spans="1:8" ht="18">
      <c r="A1" s="43" t="s">
        <v>0</v>
      </c>
      <c r="B1" s="43"/>
      <c r="C1" s="43"/>
      <c r="D1" s="11"/>
      <c r="E1" s="11"/>
      <c r="F1" s="11"/>
      <c r="G1" s="11"/>
      <c r="H1" s="11"/>
    </row>
    <row r="2" spans="1:8">
      <c r="A2" s="12" t="s">
        <v>51</v>
      </c>
      <c r="B2" s="2"/>
      <c r="C2" s="2"/>
      <c r="D2" s="11"/>
      <c r="E2" s="11"/>
      <c r="F2" s="11"/>
      <c r="G2" s="11"/>
      <c r="H2" s="11"/>
    </row>
    <row r="3" spans="1:8">
      <c r="A3" s="11"/>
      <c r="B3" s="11"/>
      <c r="C3" s="11"/>
      <c r="D3" s="11"/>
      <c r="E3" s="11"/>
      <c r="F3" s="11"/>
      <c r="G3" s="11"/>
      <c r="H3" s="11"/>
    </row>
    <row r="4" spans="1:8" ht="16">
      <c r="A4" s="11"/>
      <c r="B4" s="11"/>
      <c r="C4" s="13" t="s">
        <v>21</v>
      </c>
      <c r="D4" s="11"/>
      <c r="E4" s="11"/>
      <c r="F4" s="11"/>
      <c r="G4" s="11"/>
      <c r="H4" s="11"/>
    </row>
    <row r="5" spans="1:8">
      <c r="A5" s="11"/>
      <c r="B5" s="11"/>
      <c r="C5" s="44" t="s">
        <v>22</v>
      </c>
      <c r="D5" s="44"/>
      <c r="E5" s="44"/>
      <c r="F5" s="44"/>
      <c r="G5" s="44"/>
      <c r="H5" s="11"/>
    </row>
    <row r="6" spans="1:8" ht="25">
      <c r="A6" s="11"/>
      <c r="B6" s="11"/>
      <c r="C6" s="14" t="s">
        <v>23</v>
      </c>
      <c r="D6" s="14" t="s">
        <v>24</v>
      </c>
      <c r="E6" s="15" t="s">
        <v>25</v>
      </c>
      <c r="F6" s="15" t="s">
        <v>26</v>
      </c>
      <c r="G6" s="15" t="s">
        <v>27</v>
      </c>
      <c r="H6" s="11"/>
    </row>
    <row r="7" spans="1:8">
      <c r="A7" s="11"/>
      <c r="B7" s="11"/>
      <c r="C7" s="16" t="s">
        <v>28</v>
      </c>
      <c r="D7" s="17">
        <f>E21</f>
        <v>370984.18911247316</v>
      </c>
      <c r="E7" s="18">
        <f>D7/$D$37</f>
        <v>2.3890825294627847E-2</v>
      </c>
      <c r="F7" s="28">
        <f>E32</f>
        <v>26122851.676354803</v>
      </c>
      <c r="G7" s="19">
        <f>F7/$D$37</f>
        <v>1.6822724631212203</v>
      </c>
      <c r="H7" s="11"/>
    </row>
    <row r="8" spans="1:8">
      <c r="A8" s="11"/>
      <c r="B8" s="11"/>
      <c r="C8" s="16" t="s">
        <v>29</v>
      </c>
      <c r="D8" s="17">
        <f>D21</f>
        <v>302156.86314563657</v>
      </c>
      <c r="E8" s="18">
        <f>D8/$D$37</f>
        <v>1.945844874482407E-2</v>
      </c>
      <c r="F8" s="28">
        <f>D32</f>
        <v>21276375.518399999</v>
      </c>
      <c r="G8" s="19">
        <f>F8/$D$37</f>
        <v>1.370166668366787</v>
      </c>
      <c r="H8" s="11"/>
    </row>
    <row r="9" spans="1:8">
      <c r="A9" s="11"/>
      <c r="B9" s="11"/>
      <c r="C9" s="14" t="s">
        <v>30</v>
      </c>
      <c r="D9" s="20">
        <f>SUM(D7:D8)</f>
        <v>673141.05225810967</v>
      </c>
      <c r="E9" s="42">
        <f>SUM(E7:E8)</f>
        <v>4.3349274039451921E-2</v>
      </c>
      <c r="F9" s="30">
        <f>SUM(F7:F8)</f>
        <v>47399227.194754802</v>
      </c>
      <c r="G9" s="22">
        <f>SUM(G7:G8)</f>
        <v>3.0524391314880073</v>
      </c>
      <c r="H9" s="11"/>
    </row>
    <row r="10" spans="1:8">
      <c r="A10" s="11"/>
      <c r="B10" s="11"/>
      <c r="C10" s="11"/>
      <c r="D10" s="11"/>
      <c r="E10" s="11"/>
      <c r="F10" s="11"/>
      <c r="G10" s="11"/>
      <c r="H10" s="11"/>
    </row>
    <row r="11" spans="1:8">
      <c r="A11" s="11"/>
      <c r="B11" s="11"/>
      <c r="C11" s="11"/>
      <c r="D11" s="11"/>
      <c r="E11" s="11"/>
      <c r="F11" s="11"/>
      <c r="G11" s="11"/>
      <c r="H11" s="11"/>
    </row>
    <row r="12" spans="1:8">
      <c r="A12" s="11"/>
      <c r="B12" s="11"/>
      <c r="C12" s="45" t="s">
        <v>31</v>
      </c>
      <c r="D12" s="45"/>
      <c r="E12" s="45"/>
      <c r="F12" s="45"/>
      <c r="G12" s="45"/>
      <c r="H12" s="45"/>
    </row>
    <row r="13" spans="1:8">
      <c r="A13" s="11"/>
      <c r="B13" s="11"/>
      <c r="C13" s="23" t="s">
        <v>32</v>
      </c>
      <c r="D13" s="23" t="s">
        <v>29</v>
      </c>
      <c r="E13" s="23" t="s">
        <v>28</v>
      </c>
      <c r="F13" s="23" t="s">
        <v>33</v>
      </c>
      <c r="G13" s="23" t="s">
        <v>34</v>
      </c>
      <c r="H13" s="11"/>
    </row>
    <row r="14" spans="1:8">
      <c r="A14" s="11"/>
      <c r="B14" s="11"/>
      <c r="C14" s="16" t="s">
        <v>35</v>
      </c>
      <c r="D14" s="17">
        <v>1291.9974437264787</v>
      </c>
      <c r="E14" s="24">
        <v>5643.1491748445624</v>
      </c>
      <c r="F14" s="17">
        <f t="shared" ref="F14:F20" si="0">SUM(D14:E14)</f>
        <v>6935.1466185710415</v>
      </c>
      <c r="G14" s="25">
        <f t="shared" ref="G14:G21" si="1">F14/$F$21</f>
        <v>1.0302664791140718E-2</v>
      </c>
      <c r="H14" s="11"/>
    </row>
    <row r="15" spans="1:8">
      <c r="A15" s="11"/>
      <c r="B15" s="11"/>
      <c r="C15" s="16" t="s">
        <v>36</v>
      </c>
      <c r="D15" s="17"/>
      <c r="E15" s="24">
        <v>62858.982865684025</v>
      </c>
      <c r="F15" s="17">
        <f>SUM(D15:E15)</f>
        <v>62858.982865684025</v>
      </c>
      <c r="G15" s="25">
        <f t="shared" si="1"/>
        <v>9.3381591651286386E-2</v>
      </c>
      <c r="H15" s="11"/>
    </row>
    <row r="16" spans="1:8">
      <c r="A16" s="11"/>
      <c r="B16" s="11"/>
      <c r="C16" s="16" t="s">
        <v>37</v>
      </c>
      <c r="D16" s="17">
        <v>212410.28358162323</v>
      </c>
      <c r="E16" s="24">
        <v>5262.673885602574</v>
      </c>
      <c r="F16" s="17">
        <f t="shared" si="0"/>
        <v>217672.95746722579</v>
      </c>
      <c r="G16" s="25">
        <f t="shared" si="1"/>
        <v>0.32336901268615709</v>
      </c>
      <c r="H16" s="11"/>
    </row>
    <row r="17" spans="1:8">
      <c r="A17" s="11"/>
      <c r="B17" s="11"/>
      <c r="C17" s="16" t="s">
        <v>38</v>
      </c>
      <c r="D17" s="17">
        <v>13695.255272314136</v>
      </c>
      <c r="E17" s="24">
        <v>7732.6995605203265</v>
      </c>
      <c r="F17" s="17">
        <f t="shared" si="0"/>
        <v>21427.954832834461</v>
      </c>
      <c r="G17" s="25">
        <f t="shared" si="1"/>
        <v>3.183278565607095E-2</v>
      </c>
      <c r="H17" s="11"/>
    </row>
    <row r="18" spans="1:8">
      <c r="A18" s="11"/>
      <c r="B18" s="11"/>
      <c r="C18" s="16" t="s">
        <v>39</v>
      </c>
      <c r="D18" s="17">
        <v>73388.880210182484</v>
      </c>
      <c r="E18" s="24">
        <v>1318.7439333105453</v>
      </c>
      <c r="F18" s="17">
        <f t="shared" si="0"/>
        <v>74707.624143493027</v>
      </c>
      <c r="G18" s="25">
        <f t="shared" si="1"/>
        <v>0.11098361018523512</v>
      </c>
      <c r="H18" s="11"/>
    </row>
    <row r="19" spans="1:8">
      <c r="A19" s="11"/>
      <c r="B19" s="11"/>
      <c r="C19" s="16" t="s">
        <v>40</v>
      </c>
      <c r="D19" s="17">
        <v>1370.4466377902434</v>
      </c>
      <c r="E19" s="24">
        <v>58418.029319994595</v>
      </c>
      <c r="F19" s="17">
        <f t="shared" si="0"/>
        <v>59788.475957784838</v>
      </c>
      <c r="G19" s="25">
        <f t="shared" si="1"/>
        <v>8.8820130279113479E-2</v>
      </c>
      <c r="H19" s="11"/>
    </row>
    <row r="20" spans="1:8">
      <c r="A20" s="11"/>
      <c r="B20" s="11"/>
      <c r="C20" s="16" t="s">
        <v>41</v>
      </c>
      <c r="D20" s="17"/>
      <c r="E20" s="24">
        <v>229749.91037251652</v>
      </c>
      <c r="F20" s="17">
        <f t="shared" si="0"/>
        <v>229749.91037251652</v>
      </c>
      <c r="G20" s="25">
        <f t="shared" si="1"/>
        <v>0.34131020475099633</v>
      </c>
      <c r="H20" s="11"/>
    </row>
    <row r="21" spans="1:8">
      <c r="A21" s="11"/>
      <c r="B21" s="11"/>
      <c r="C21" s="14" t="s">
        <v>30</v>
      </c>
      <c r="D21" s="20">
        <f>SUM(D14:D20)</f>
        <v>302156.86314563657</v>
      </c>
      <c r="E21" s="20">
        <f t="shared" ref="E21" si="2">SUM(E14:E20)</f>
        <v>370984.18911247316</v>
      </c>
      <c r="F21" s="20">
        <f>SUM(F14:F20)</f>
        <v>673141.05225810967</v>
      </c>
      <c r="G21" s="27">
        <f t="shared" si="1"/>
        <v>1</v>
      </c>
      <c r="H21" s="11"/>
    </row>
    <row r="22" spans="1:8">
      <c r="A22" s="11"/>
      <c r="B22" s="11"/>
      <c r="C22" s="11"/>
      <c r="D22" s="11"/>
      <c r="E22" s="11"/>
      <c r="F22" s="11"/>
      <c r="G22" s="11"/>
      <c r="H22" s="11"/>
    </row>
    <row r="23" spans="1:8">
      <c r="A23" s="11"/>
      <c r="B23" s="11"/>
      <c r="C23" s="45" t="s">
        <v>42</v>
      </c>
      <c r="D23" s="45"/>
      <c r="E23" s="45"/>
      <c r="F23" s="45"/>
      <c r="G23" s="45"/>
      <c r="H23" s="45"/>
    </row>
    <row r="24" spans="1:8">
      <c r="A24" s="11"/>
      <c r="B24" s="11"/>
      <c r="C24" s="23" t="s">
        <v>32</v>
      </c>
      <c r="D24" s="23" t="s">
        <v>29</v>
      </c>
      <c r="E24" s="23" t="s">
        <v>28</v>
      </c>
      <c r="F24" s="23" t="s">
        <v>33</v>
      </c>
      <c r="G24" s="23" t="s">
        <v>34</v>
      </c>
      <c r="H24" s="11"/>
    </row>
    <row r="25" spans="1:8">
      <c r="A25" s="11"/>
      <c r="B25" s="11"/>
      <c r="C25" s="16" t="s">
        <v>35</v>
      </c>
      <c r="D25" s="28">
        <f t="shared" ref="D25:E31" si="3">D14*$D$38</f>
        <v>90976</v>
      </c>
      <c r="E25" s="28">
        <f t="shared" si="3"/>
        <v>397362.34914667992</v>
      </c>
      <c r="F25" s="28">
        <f t="shared" ref="F25:F31" si="4">SUM(D25:E25)</f>
        <v>488338.34914667992</v>
      </c>
      <c r="G25" s="29">
        <f>F25/$F$32</f>
        <v>1.030266479114072E-2</v>
      </c>
      <c r="H25" s="11"/>
    </row>
    <row r="26" spans="1:8">
      <c r="A26" s="11"/>
      <c r="B26" s="11"/>
      <c r="C26" s="16" t="s">
        <v>36</v>
      </c>
      <c r="D26" s="28">
        <f t="shared" si="3"/>
        <v>0</v>
      </c>
      <c r="E26" s="28">
        <f t="shared" si="3"/>
        <v>4426215.2784871412</v>
      </c>
      <c r="F26" s="28">
        <f t="shared" si="4"/>
        <v>4426215.2784871412</v>
      </c>
      <c r="G26" s="29">
        <f t="shared" ref="G26:G32" si="5">F26/$F$32</f>
        <v>9.33815916512864E-2</v>
      </c>
      <c r="H26" s="11"/>
    </row>
    <row r="27" spans="1:8">
      <c r="A27" s="11"/>
      <c r="B27" s="11"/>
      <c r="C27" s="16" t="s">
        <v>37</v>
      </c>
      <c r="D27" s="28">
        <f t="shared" si="3"/>
        <v>14956870.1184</v>
      </c>
      <c r="E27" s="28">
        <f t="shared" si="3"/>
        <v>370571.18165470526</v>
      </c>
      <c r="F27" s="28">
        <f t="shared" si="4"/>
        <v>15327441.300054705</v>
      </c>
      <c r="G27" s="29">
        <f t="shared" si="5"/>
        <v>0.32336901268615709</v>
      </c>
      <c r="H27" s="11"/>
    </row>
    <row r="28" spans="1:8">
      <c r="A28" s="11"/>
      <c r="B28" s="11"/>
      <c r="C28" s="16" t="s">
        <v>38</v>
      </c>
      <c r="D28" s="28">
        <f t="shared" si="3"/>
        <v>964351.4</v>
      </c>
      <c r="E28" s="28">
        <f t="shared" si="3"/>
        <v>544498.03955403878</v>
      </c>
      <c r="F28" s="28">
        <f t="shared" si="4"/>
        <v>1508849.4395540389</v>
      </c>
      <c r="G28" s="29">
        <f t="shared" si="5"/>
        <v>3.1832785656070957E-2</v>
      </c>
      <c r="H28" s="11"/>
    </row>
    <row r="29" spans="1:8">
      <c r="A29" s="11"/>
      <c r="B29" s="11"/>
      <c r="C29" s="16" t="s">
        <v>39</v>
      </c>
      <c r="D29" s="28">
        <f t="shared" si="3"/>
        <v>5167678</v>
      </c>
      <c r="E29" s="28">
        <f t="shared" si="3"/>
        <v>92859.354064062063</v>
      </c>
      <c r="F29" s="28">
        <f t="shared" si="4"/>
        <v>5260537.3540640622</v>
      </c>
      <c r="G29" s="29">
        <f t="shared" si="5"/>
        <v>0.11098361018523513</v>
      </c>
      <c r="H29" s="11"/>
    </row>
    <row r="30" spans="1:8">
      <c r="A30" s="11"/>
      <c r="B30" s="11"/>
      <c r="C30" s="16" t="s">
        <v>40</v>
      </c>
      <c r="D30" s="28">
        <f t="shared" si="3"/>
        <v>96500</v>
      </c>
      <c r="E30" s="28">
        <f t="shared" si="3"/>
        <v>4113505.5345674199</v>
      </c>
      <c r="F30" s="28">
        <f t="shared" si="4"/>
        <v>4210005.5345674194</v>
      </c>
      <c r="G30" s="29">
        <f t="shared" si="5"/>
        <v>8.8820130279113479E-2</v>
      </c>
      <c r="H30" s="11"/>
    </row>
    <row r="31" spans="1:8">
      <c r="A31" s="11"/>
      <c r="B31" s="11"/>
      <c r="C31" s="16" t="s">
        <v>41</v>
      </c>
      <c r="D31" s="28">
        <f t="shared" si="3"/>
        <v>0</v>
      </c>
      <c r="E31" s="28">
        <f t="shared" si="3"/>
        <v>16177839.938880753</v>
      </c>
      <c r="F31" s="28">
        <f t="shared" si="4"/>
        <v>16177839.938880753</v>
      </c>
      <c r="G31" s="29">
        <f t="shared" si="5"/>
        <v>0.34131020475099633</v>
      </c>
      <c r="H31" s="11"/>
    </row>
    <row r="32" spans="1:8">
      <c r="A32" s="11"/>
      <c r="B32" s="11"/>
      <c r="C32" s="14" t="s">
        <v>33</v>
      </c>
      <c r="D32" s="30">
        <f>SUM(D25:D31)</f>
        <v>21276375.518399999</v>
      </c>
      <c r="E32" s="30">
        <f>SUM(E25:E31)</f>
        <v>26122851.676354803</v>
      </c>
      <c r="F32" s="30">
        <f>SUM(F25:F31)</f>
        <v>47399227.194754794</v>
      </c>
      <c r="G32" s="31">
        <f t="shared" si="5"/>
        <v>1</v>
      </c>
      <c r="H32" s="11"/>
    </row>
    <row r="33" spans="1:8">
      <c r="A33" s="11"/>
      <c r="B33" s="11"/>
      <c r="C33" s="11"/>
      <c r="D33" s="11"/>
      <c r="E33" s="11"/>
      <c r="F33" s="11"/>
      <c r="G33" s="11"/>
      <c r="H33" s="11"/>
    </row>
    <row r="34" spans="1:8">
      <c r="A34" s="11"/>
      <c r="B34" s="11"/>
      <c r="C34" s="11"/>
      <c r="D34" s="11"/>
      <c r="E34" s="11"/>
      <c r="F34" s="11"/>
      <c r="G34" s="11"/>
      <c r="H34" s="11"/>
    </row>
    <row r="35" spans="1:8">
      <c r="A35" s="11"/>
      <c r="B35" s="11"/>
      <c r="C35" s="11"/>
      <c r="D35" s="11"/>
      <c r="E35" s="11"/>
      <c r="F35" s="11"/>
      <c r="G35" s="11"/>
      <c r="H35" s="11"/>
    </row>
    <row r="36" spans="1:8" ht="16">
      <c r="A36" s="11"/>
      <c r="B36" s="11"/>
      <c r="C36" s="13" t="s">
        <v>43</v>
      </c>
      <c r="D36" s="32"/>
      <c r="E36" s="11"/>
      <c r="F36" s="11"/>
      <c r="G36" s="11"/>
      <c r="H36" s="11"/>
    </row>
    <row r="37" spans="1:8">
      <c r="A37" s="11"/>
      <c r="B37" s="11"/>
      <c r="C37" s="16" t="s">
        <v>44</v>
      </c>
      <c r="D37" s="33">
        <v>15528312</v>
      </c>
      <c r="E37" s="11"/>
      <c r="F37" s="11"/>
      <c r="G37" s="11"/>
      <c r="H37" s="11"/>
    </row>
    <row r="38" spans="1:8">
      <c r="A38" s="11"/>
      <c r="B38" s="11"/>
      <c r="C38" s="16" t="s">
        <v>45</v>
      </c>
      <c r="D38" s="34">
        <v>70.415000000000006</v>
      </c>
      <c r="E38" s="11"/>
      <c r="F38" s="11"/>
      <c r="G38" s="11"/>
      <c r="H38" s="11"/>
    </row>
    <row r="39" spans="1:8">
      <c r="A39" s="11"/>
      <c r="B39" s="11"/>
      <c r="C39" s="11"/>
      <c r="D39" s="11"/>
      <c r="E39" s="11"/>
      <c r="F39" s="11"/>
      <c r="G39" s="11"/>
      <c r="H39" s="11"/>
    </row>
    <row r="40" spans="1:8">
      <c r="A40" s="11"/>
      <c r="B40" s="11"/>
      <c r="C40" s="11"/>
      <c r="D40" s="11"/>
      <c r="E40" s="11"/>
      <c r="F40" s="11"/>
      <c r="G40" s="11"/>
      <c r="H40" s="11"/>
    </row>
    <row r="41" spans="1:8">
      <c r="A41" s="11"/>
      <c r="B41" s="11"/>
      <c r="C41" s="11"/>
      <c r="D41" s="11"/>
      <c r="E41" s="11"/>
      <c r="F41" s="11"/>
      <c r="G41" s="11"/>
      <c r="H41" s="11"/>
    </row>
  </sheetData>
  <mergeCells count="4">
    <mergeCell ref="A1:C1"/>
    <mergeCell ref="C5:G5"/>
    <mergeCell ref="C12:H12"/>
    <mergeCell ref="C23:H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Feb Costing Model</vt:lpstr>
      <vt:lpstr>Aug Costing Model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Robin</cp:lastModifiedBy>
  <dcterms:created xsi:type="dcterms:W3CDTF">2020-06-29T20:19:28Z</dcterms:created>
  <dcterms:modified xsi:type="dcterms:W3CDTF">2020-11-06T01:25:26Z</dcterms:modified>
  <cp:category/>
</cp:coreProperties>
</file>