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45" windowWidth="20115" windowHeight="10035"/>
  </bookViews>
  <sheets>
    <sheet name="Sheet1" sheetId="1" r:id="rId1"/>
    <sheet name="Sheet2" sheetId="2" r:id="rId2"/>
    <sheet name="Sheet3" sheetId="3" r:id="rId3"/>
  </sheets>
  <externalReferences>
    <externalReference r:id="rId4"/>
  </externalReferences>
  <calcPr calcId="145621"/>
</workbook>
</file>

<file path=xl/calcChain.xml><?xml version="1.0" encoding="utf-8"?>
<calcChain xmlns="http://schemas.openxmlformats.org/spreadsheetml/2006/main">
  <c r="Q50" i="1" l="1"/>
  <c r="P50" i="1"/>
  <c r="O50" i="1"/>
  <c r="N50" i="1"/>
  <c r="AZ49" i="1"/>
  <c r="AY49" i="1"/>
  <c r="AX49" i="1"/>
  <c r="AI49" i="1"/>
  <c r="AH49" i="1"/>
  <c r="AG49" i="1"/>
  <c r="AF49" i="1"/>
  <c r="CU45" i="1"/>
  <c r="CL45" i="1"/>
  <c r="CK45" i="1"/>
  <c r="CJ45" i="1"/>
  <c r="CA45" i="1"/>
  <c r="BT45" i="1"/>
  <c r="BS45" i="1"/>
  <c r="BR45" i="1"/>
  <c r="BC45" i="1"/>
  <c r="AU45" i="1"/>
  <c r="AC45" i="1"/>
  <c r="K45" i="1"/>
  <c r="J45" i="1"/>
  <c r="EE44" i="1"/>
  <c r="DX44" i="1"/>
  <c r="DK44" i="1"/>
  <c r="DJ44" i="1"/>
  <c r="DI44" i="1"/>
  <c r="DH44" i="1"/>
  <c r="CA44" i="1"/>
  <c r="BZ44" i="1"/>
  <c r="BY44" i="1"/>
  <c r="BX44" i="1"/>
  <c r="BN44" i="1"/>
  <c r="BM44" i="1"/>
  <c r="BL44" i="1"/>
  <c r="BG44" i="1"/>
  <c r="BF44" i="1"/>
  <c r="BE44" i="1"/>
  <c r="BD44" i="1"/>
  <c r="BH44" i="1" s="1"/>
  <c r="AS44" i="1"/>
  <c r="AR44" i="1"/>
  <c r="AI44" i="1"/>
  <c r="AH44" i="1"/>
  <c r="AG44" i="1"/>
  <c r="AF44" i="1"/>
  <c r="Q44" i="1"/>
  <c r="P44" i="1"/>
  <c r="O44" i="1"/>
  <c r="N44" i="1"/>
  <c r="BK44" i="1" s="1"/>
  <c r="EE43" i="1"/>
  <c r="DX43" i="1"/>
  <c r="DK43" i="1"/>
  <c r="DJ43" i="1"/>
  <c r="DI43" i="1"/>
  <c r="DH43" i="1"/>
  <c r="CA43" i="1"/>
  <c r="BZ43" i="1"/>
  <c r="BY43" i="1"/>
  <c r="BX43" i="1"/>
  <c r="BN43" i="1"/>
  <c r="BG43" i="1"/>
  <c r="BE43" i="1"/>
  <c r="BH43" i="1" s="1"/>
  <c r="BD43" i="1"/>
  <c r="BA43" i="1"/>
  <c r="AZ43" i="1"/>
  <c r="BM43" i="1" s="1"/>
  <c r="AY43" i="1"/>
  <c r="BL43" i="1" s="1"/>
  <c r="AX43" i="1"/>
  <c r="BK43" i="1" s="1"/>
  <c r="AI43" i="1"/>
  <c r="AB43" i="1"/>
  <c r="V43" i="1"/>
  <c r="BF43" i="1" s="1"/>
  <c r="U43" i="1"/>
  <c r="T43" i="1"/>
  <c r="EC42" i="1"/>
  <c r="DW42" i="1"/>
  <c r="DQ42" i="1"/>
  <c r="DP42" i="1"/>
  <c r="DO42" i="1"/>
  <c r="DN42" i="1"/>
  <c r="CY42" i="1"/>
  <c r="CS42" i="1"/>
  <c r="CR42" i="1"/>
  <c r="CX42" i="1" s="1"/>
  <c r="CQ42" i="1"/>
  <c r="CW42" i="1" s="1"/>
  <c r="CP42" i="1"/>
  <c r="CV42" i="1" s="1"/>
  <c r="CA42" i="1"/>
  <c r="BZ42" i="1"/>
  <c r="BY42" i="1"/>
  <c r="BX42" i="1"/>
  <c r="BK42" i="1"/>
  <c r="BG42" i="1"/>
  <c r="BF42" i="1"/>
  <c r="DV42" i="1" s="1"/>
  <c r="BE42" i="1"/>
  <c r="DU42" i="1" s="1"/>
  <c r="AI42" i="1"/>
  <c r="BN42" i="1" s="1"/>
  <c r="AH42" i="1"/>
  <c r="BM42" i="1" s="1"/>
  <c r="AG42" i="1"/>
  <c r="BL42" i="1" s="1"/>
  <c r="EB42" i="1" s="1"/>
  <c r="AF42" i="1"/>
  <c r="B42" i="1"/>
  <c r="BD42" i="1" s="1"/>
  <c r="ED41" i="1"/>
  <c r="DX41" i="1"/>
  <c r="DU41" i="1"/>
  <c r="DT41" i="1"/>
  <c r="CY41" i="1"/>
  <c r="CX41" i="1"/>
  <c r="CW41" i="1"/>
  <c r="CV41" i="1"/>
  <c r="BL41" i="1"/>
  <c r="EB41" i="1" s="1"/>
  <c r="BG41" i="1"/>
  <c r="DW41" i="1" s="1"/>
  <c r="BF41" i="1"/>
  <c r="DV41" i="1" s="1"/>
  <c r="BE41" i="1"/>
  <c r="BD41" i="1"/>
  <c r="BH41" i="1" s="1"/>
  <c r="BA41" i="1"/>
  <c r="BN41" i="1" s="1"/>
  <c r="AZ41" i="1"/>
  <c r="BM41" i="1" s="1"/>
  <c r="EC41" i="1" s="1"/>
  <c r="AS41" i="1"/>
  <c r="AY41" i="1" s="1"/>
  <c r="AR41" i="1"/>
  <c r="AX41" i="1" s="1"/>
  <c r="AI41" i="1"/>
  <c r="AH41" i="1"/>
  <c r="AG41" i="1"/>
  <c r="AF41" i="1"/>
  <c r="Q41" i="1"/>
  <c r="P41" i="1"/>
  <c r="N41" i="1"/>
  <c r="EE40" i="1"/>
  <c r="DX40" i="1"/>
  <c r="DE40" i="1"/>
  <c r="DD40" i="1"/>
  <c r="DC40" i="1"/>
  <c r="CY40" i="1"/>
  <c r="CX40" i="1"/>
  <c r="DP40" i="1" s="1"/>
  <c r="DJ40" i="1" s="1"/>
  <c r="CW40" i="1"/>
  <c r="DO40" i="1" s="1"/>
  <c r="CJ40" i="1"/>
  <c r="DB40" i="1" s="1"/>
  <c r="CG40" i="1"/>
  <c r="CF40" i="1"/>
  <c r="CE40" i="1"/>
  <c r="CD40" i="1"/>
  <c r="BO40" i="1"/>
  <c r="BH40" i="1"/>
  <c r="AI40" i="1"/>
  <c r="AH40" i="1"/>
  <c r="AG40" i="1"/>
  <c r="AF40" i="1"/>
  <c r="DW39" i="1"/>
  <c r="DV39" i="1"/>
  <c r="DK39" i="1"/>
  <c r="DJ39" i="1"/>
  <c r="DI39" i="1"/>
  <c r="DH39" i="1"/>
  <c r="CY39" i="1"/>
  <c r="CX39" i="1"/>
  <c r="CS39" i="1"/>
  <c r="CR39" i="1"/>
  <c r="CQ39" i="1"/>
  <c r="CW39" i="1" s="1"/>
  <c r="CP39" i="1"/>
  <c r="CV39" i="1" s="1"/>
  <c r="CG39" i="1"/>
  <c r="CF39" i="1"/>
  <c r="CE39" i="1"/>
  <c r="CD39" i="1"/>
  <c r="BN39" i="1"/>
  <c r="ED39" i="1" s="1"/>
  <c r="BG39" i="1"/>
  <c r="BF39" i="1"/>
  <c r="BE39" i="1"/>
  <c r="DU39" i="1" s="1"/>
  <c r="BD39" i="1"/>
  <c r="DT39" i="1" s="1"/>
  <c r="DX39" i="1" s="1"/>
  <c r="AI39" i="1"/>
  <c r="AH39" i="1"/>
  <c r="BM39" i="1" s="1"/>
  <c r="AG39" i="1"/>
  <c r="AF39" i="1"/>
  <c r="BK39" i="1" s="1"/>
  <c r="O39" i="1"/>
  <c r="EE38" i="1"/>
  <c r="DX38" i="1"/>
  <c r="DE38" i="1"/>
  <c r="DK38" i="1" s="1"/>
  <c r="CG38" i="1"/>
  <c r="CF38" i="1"/>
  <c r="CD38" i="1"/>
  <c r="BY38" i="1"/>
  <c r="CE38" i="1" s="1"/>
  <c r="BX38" i="1"/>
  <c r="BM38" i="1"/>
  <c r="BG38" i="1"/>
  <c r="BF38" i="1"/>
  <c r="DD38" i="1" s="1"/>
  <c r="DJ38" i="1" s="1"/>
  <c r="BE38" i="1"/>
  <c r="DC38" i="1" s="1"/>
  <c r="DI38" i="1" s="1"/>
  <c r="BD38" i="1"/>
  <c r="DB38" i="1" s="1"/>
  <c r="DH38" i="1" s="1"/>
  <c r="AI38" i="1"/>
  <c r="BN38" i="1" s="1"/>
  <c r="AH38" i="1"/>
  <c r="AG38" i="1"/>
  <c r="BL38" i="1" s="1"/>
  <c r="AF38" i="1"/>
  <c r="BK38" i="1" s="1"/>
  <c r="EA37" i="1"/>
  <c r="EE37" i="1" s="1"/>
  <c r="DV37" i="1"/>
  <c r="DU37" i="1"/>
  <c r="DK37" i="1"/>
  <c r="DJ37" i="1"/>
  <c r="DI37" i="1"/>
  <c r="DH37" i="1"/>
  <c r="CS37" i="1"/>
  <c r="CR37" i="1"/>
  <c r="CQ37" i="1"/>
  <c r="CP37" i="1"/>
  <c r="CA37" i="1"/>
  <c r="BZ37" i="1"/>
  <c r="BY37" i="1"/>
  <c r="BX37" i="1"/>
  <c r="BM37" i="1"/>
  <c r="EC37" i="1" s="1"/>
  <c r="BG37" i="1"/>
  <c r="DW37" i="1" s="1"/>
  <c r="BF37" i="1"/>
  <c r="BE37" i="1"/>
  <c r="BD37" i="1"/>
  <c r="DT37" i="1" s="1"/>
  <c r="AI37" i="1"/>
  <c r="BN37" i="1" s="1"/>
  <c r="ED37" i="1" s="1"/>
  <c r="AH37" i="1"/>
  <c r="AG37" i="1"/>
  <c r="BL37" i="1" s="1"/>
  <c r="EB37" i="1" s="1"/>
  <c r="AF37" i="1"/>
  <c r="BK37" i="1" s="1"/>
  <c r="DX36" i="1"/>
  <c r="BN36" i="1"/>
  <c r="ED36" i="1" s="1"/>
  <c r="BM36" i="1"/>
  <c r="EC36" i="1" s="1"/>
  <c r="BG36" i="1"/>
  <c r="BF36" i="1"/>
  <c r="BE36" i="1"/>
  <c r="BD36" i="1"/>
  <c r="BH36" i="1" s="1"/>
  <c r="Q36" i="1"/>
  <c r="P36" i="1"/>
  <c r="O36" i="1"/>
  <c r="BL36" i="1" s="1"/>
  <c r="EB36" i="1" s="1"/>
  <c r="N36" i="1"/>
  <c r="BK36" i="1" s="1"/>
  <c r="BO36" i="1" s="1"/>
  <c r="EE35" i="1"/>
  <c r="DX35" i="1"/>
  <c r="CR35" i="1"/>
  <c r="CQ35" i="1"/>
  <c r="CP35" i="1"/>
  <c r="BU35" i="1"/>
  <c r="CG35" i="1" s="1"/>
  <c r="BN35" i="1"/>
  <c r="BK35" i="1"/>
  <c r="BO35" i="1" s="1"/>
  <c r="BF35" i="1"/>
  <c r="BE35" i="1"/>
  <c r="BH35" i="1" s="1"/>
  <c r="BD35" i="1"/>
  <c r="AO35" i="1"/>
  <c r="AH35" i="1"/>
  <c r="BM35" i="1" s="1"/>
  <c r="AG35" i="1"/>
  <c r="BL35" i="1" s="1"/>
  <c r="AF35" i="1"/>
  <c r="W35" i="1"/>
  <c r="AI35" i="1" s="1"/>
  <c r="E35" i="1"/>
  <c r="BG35" i="1" s="1"/>
  <c r="DW34" i="1"/>
  <c r="DV34" i="1"/>
  <c r="DU34" i="1"/>
  <c r="DT34" i="1"/>
  <c r="DX34" i="1" s="1"/>
  <c r="DK34" i="1"/>
  <c r="DJ34" i="1"/>
  <c r="DI34" i="1"/>
  <c r="DH34" i="1"/>
  <c r="CY34" i="1"/>
  <c r="CX34" i="1"/>
  <c r="CW34" i="1"/>
  <c r="EB34" i="1" s="1"/>
  <c r="CP34" i="1"/>
  <c r="CV34" i="1" s="1"/>
  <c r="EA34" i="1" s="1"/>
  <c r="BG34" i="1"/>
  <c r="BF34" i="1"/>
  <c r="BE34" i="1"/>
  <c r="BD34" i="1"/>
  <c r="BA34" i="1"/>
  <c r="AZ34" i="1"/>
  <c r="AY34" i="1"/>
  <c r="AX34" i="1"/>
  <c r="AI34" i="1"/>
  <c r="AH34" i="1"/>
  <c r="BM34" i="1" s="1"/>
  <c r="AG34" i="1"/>
  <c r="AF34" i="1"/>
  <c r="Q34" i="1"/>
  <c r="BN34" i="1" s="1"/>
  <c r="ED34" i="1" s="1"/>
  <c r="O34" i="1"/>
  <c r="BL34" i="1" s="1"/>
  <c r="H34" i="1"/>
  <c r="N34" i="1" s="1"/>
  <c r="DX33" i="1"/>
  <c r="DQ33" i="1"/>
  <c r="DP33" i="1"/>
  <c r="DO33" i="1"/>
  <c r="DN33" i="1"/>
  <c r="CG33" i="1"/>
  <c r="CF33" i="1"/>
  <c r="CE33" i="1"/>
  <c r="CD33" i="1"/>
  <c r="BM33" i="1"/>
  <c r="BG33" i="1"/>
  <c r="BF33" i="1"/>
  <c r="BE33" i="1"/>
  <c r="BD33" i="1"/>
  <c r="AI33" i="1"/>
  <c r="BN33" i="1" s="1"/>
  <c r="ED33" i="1" s="1"/>
  <c r="AH33" i="1"/>
  <c r="AG33" i="1"/>
  <c r="BL33" i="1" s="1"/>
  <c r="EB33" i="1" s="1"/>
  <c r="AF33" i="1"/>
  <c r="BK33" i="1" s="1"/>
  <c r="EB32" i="1"/>
  <c r="DV32" i="1"/>
  <c r="DU32" i="1"/>
  <c r="DK32" i="1"/>
  <c r="DJ32" i="1"/>
  <c r="DI32" i="1"/>
  <c r="DH32" i="1"/>
  <c r="CA32" i="1"/>
  <c r="BZ32" i="1"/>
  <c r="BY32" i="1"/>
  <c r="BX32" i="1"/>
  <c r="BG32" i="1"/>
  <c r="DW32" i="1" s="1"/>
  <c r="BF32" i="1"/>
  <c r="BE32" i="1"/>
  <c r="BD32" i="1"/>
  <c r="DT32" i="1" s="1"/>
  <c r="BA32" i="1"/>
  <c r="BN32" i="1" s="1"/>
  <c r="ED32" i="1" s="1"/>
  <c r="AZ32" i="1"/>
  <c r="AX32" i="1"/>
  <c r="AS32" i="1"/>
  <c r="AY32" i="1" s="1"/>
  <c r="AR32" i="1"/>
  <c r="AI32" i="1"/>
  <c r="AH32" i="1"/>
  <c r="AG32" i="1"/>
  <c r="AF32" i="1"/>
  <c r="Q32" i="1"/>
  <c r="P32" i="1"/>
  <c r="BM32" i="1" s="1"/>
  <c r="EC32" i="1" s="1"/>
  <c r="O32" i="1"/>
  <c r="BL32" i="1" s="1"/>
  <c r="H32" i="1"/>
  <c r="N32" i="1" s="1"/>
  <c r="ED31" i="1"/>
  <c r="EA31" i="1"/>
  <c r="DU31" i="1"/>
  <c r="DT31" i="1"/>
  <c r="DX31" i="1" s="1"/>
  <c r="DK31" i="1"/>
  <c r="DJ31" i="1"/>
  <c r="DI31" i="1"/>
  <c r="DH31" i="1"/>
  <c r="CA31" i="1"/>
  <c r="BZ31" i="1"/>
  <c r="BY31" i="1"/>
  <c r="BX31" i="1"/>
  <c r="BN31" i="1"/>
  <c r="BM31" i="1"/>
  <c r="EC31" i="1" s="1"/>
  <c r="BL31" i="1"/>
  <c r="EB31" i="1" s="1"/>
  <c r="BK31" i="1"/>
  <c r="BO31" i="1" s="1"/>
  <c r="BG31" i="1"/>
  <c r="DW31" i="1" s="1"/>
  <c r="BF31" i="1"/>
  <c r="DV31" i="1" s="1"/>
  <c r="BE31" i="1"/>
  <c r="BD31" i="1"/>
  <c r="BH31" i="1" s="1"/>
  <c r="AU31" i="1"/>
  <c r="AT31" i="1"/>
  <c r="AS31" i="1"/>
  <c r="AR31" i="1"/>
  <c r="AC31" i="1"/>
  <c r="AB31" i="1"/>
  <c r="AA31" i="1"/>
  <c r="Z31" i="1"/>
  <c r="Z45" i="1" s="1"/>
  <c r="O31" i="1"/>
  <c r="DX30" i="1"/>
  <c r="CY30" i="1"/>
  <c r="CX30" i="1"/>
  <c r="CW30" i="1"/>
  <c r="CV30" i="1"/>
  <c r="CG30" i="1"/>
  <c r="CF30" i="1"/>
  <c r="CE30" i="1"/>
  <c r="CD30" i="1"/>
  <c r="BN30" i="1"/>
  <c r="ED30" i="1" s="1"/>
  <c r="BM30" i="1"/>
  <c r="EC30" i="1" s="1"/>
  <c r="BG30" i="1"/>
  <c r="BD30" i="1"/>
  <c r="BA30" i="1"/>
  <c r="AZ30" i="1"/>
  <c r="AY30" i="1"/>
  <c r="AX30" i="1"/>
  <c r="AL30" i="1"/>
  <c r="AI30" i="1"/>
  <c r="AH30" i="1"/>
  <c r="AG30" i="1"/>
  <c r="AF30" i="1"/>
  <c r="Q30" i="1"/>
  <c r="P30" i="1"/>
  <c r="BF30" i="1" s="1"/>
  <c r="O30" i="1"/>
  <c r="BL30" i="1" s="1"/>
  <c r="EB30" i="1" s="1"/>
  <c r="N30" i="1"/>
  <c r="C30" i="1"/>
  <c r="B30" i="1"/>
  <c r="B45" i="1" s="1"/>
  <c r="ED29" i="1"/>
  <c r="DX29" i="1"/>
  <c r="DE29" i="1"/>
  <c r="DD29" i="1"/>
  <c r="DP29" i="1" s="1"/>
  <c r="DC29" i="1"/>
  <c r="DO29" i="1" s="1"/>
  <c r="DB29" i="1"/>
  <c r="DN29" i="1" s="1"/>
  <c r="EA29" i="1" s="1"/>
  <c r="BN29" i="1"/>
  <c r="BM29" i="1"/>
  <c r="BL29" i="1"/>
  <c r="EB29" i="1" s="1"/>
  <c r="BK29" i="1"/>
  <c r="BH29" i="1"/>
  <c r="ED28" i="1"/>
  <c r="EC28" i="1"/>
  <c r="EA28" i="1"/>
  <c r="DX28" i="1"/>
  <c r="DO28" i="1"/>
  <c r="EB28" i="1" s="1"/>
  <c r="DK28" i="1"/>
  <c r="DJ28" i="1"/>
  <c r="ED27" i="1"/>
  <c r="EA27" i="1"/>
  <c r="DX27" i="1"/>
  <c r="DQ27" i="1"/>
  <c r="DP27" i="1"/>
  <c r="DO27" i="1"/>
  <c r="DN27" i="1"/>
  <c r="CY27" i="1"/>
  <c r="CX27" i="1"/>
  <c r="EC27" i="1" s="1"/>
  <c r="CW27" i="1"/>
  <c r="EB27" i="1" s="1"/>
  <c r="CV27" i="1"/>
  <c r="BO27" i="1"/>
  <c r="BH27" i="1"/>
  <c r="AR27" i="1"/>
  <c r="AI27" i="1"/>
  <c r="AH27" i="1"/>
  <c r="AG27" i="1"/>
  <c r="AF27" i="1"/>
  <c r="O27" i="1"/>
  <c r="N27" i="1"/>
  <c r="DX26" i="1"/>
  <c r="DK26" i="1"/>
  <c r="DJ26" i="1"/>
  <c r="DI26" i="1"/>
  <c r="DH26" i="1"/>
  <c r="CY26" i="1"/>
  <c r="CX26" i="1"/>
  <c r="CW26" i="1"/>
  <c r="CV26" i="1"/>
  <c r="CG26" i="1"/>
  <c r="CF26" i="1"/>
  <c r="CE26" i="1"/>
  <c r="CD26" i="1"/>
  <c r="BH26" i="1"/>
  <c r="AT26" i="1"/>
  <c r="AT45" i="1" s="1"/>
  <c r="AI26" i="1"/>
  <c r="AG26" i="1"/>
  <c r="BL26" i="1" s="1"/>
  <c r="EB26" i="1" s="1"/>
  <c r="AF26" i="1"/>
  <c r="AB26" i="1"/>
  <c r="Q26" i="1"/>
  <c r="BN26" i="1" s="1"/>
  <c r="P26" i="1"/>
  <c r="O26" i="1"/>
  <c r="N26" i="1"/>
  <c r="BK26" i="1" s="1"/>
  <c r="EA26" i="1" s="1"/>
  <c r="ED25" i="1"/>
  <c r="DV25" i="1"/>
  <c r="DU25" i="1"/>
  <c r="DK25" i="1"/>
  <c r="DJ25" i="1"/>
  <c r="DI25" i="1"/>
  <c r="DH25" i="1"/>
  <c r="CY25" i="1"/>
  <c r="CX25" i="1"/>
  <c r="CW25" i="1"/>
  <c r="CV25" i="1"/>
  <c r="CG25" i="1"/>
  <c r="CF25" i="1"/>
  <c r="CE25" i="1"/>
  <c r="CD25" i="1"/>
  <c r="EA25" i="1" s="1"/>
  <c r="BN25" i="1"/>
  <c r="BL25" i="1"/>
  <c r="EB25" i="1" s="1"/>
  <c r="BK25" i="1"/>
  <c r="BO25" i="1" s="1"/>
  <c r="BG25" i="1"/>
  <c r="DW25" i="1" s="1"/>
  <c r="BF25" i="1"/>
  <c r="BE25" i="1"/>
  <c r="BD25" i="1"/>
  <c r="DT25" i="1" s="1"/>
  <c r="DX25" i="1" s="1"/>
  <c r="BA25" i="1"/>
  <c r="AZ25" i="1"/>
  <c r="AS25" i="1"/>
  <c r="AS45" i="1" s="1"/>
  <c r="AR25" i="1"/>
  <c r="AI25" i="1"/>
  <c r="AH25" i="1"/>
  <c r="BM25" i="1" s="1"/>
  <c r="AA25" i="1"/>
  <c r="AA45" i="1" s="1"/>
  <c r="EE24" i="1"/>
  <c r="DX24" i="1"/>
  <c r="DK24" i="1"/>
  <c r="DJ24" i="1"/>
  <c r="DI24" i="1"/>
  <c r="DH24" i="1"/>
  <c r="CY24" i="1"/>
  <c r="CX24" i="1"/>
  <c r="CW24" i="1"/>
  <c r="CV24" i="1"/>
  <c r="CG24" i="1"/>
  <c r="CF24" i="1"/>
  <c r="CE24" i="1"/>
  <c r="CD24" i="1"/>
  <c r="BO24" i="1"/>
  <c r="BH24" i="1"/>
  <c r="AI24" i="1"/>
  <c r="V24" i="1"/>
  <c r="U24" i="1"/>
  <c r="T24" i="1"/>
  <c r="H24" i="1"/>
  <c r="E24" i="1"/>
  <c r="C24" i="1"/>
  <c r="C45" i="1" s="1"/>
  <c r="DW23" i="1"/>
  <c r="DV23" i="1"/>
  <c r="DK23" i="1"/>
  <c r="DJ23" i="1"/>
  <c r="DI23" i="1"/>
  <c r="DH23" i="1"/>
  <c r="CY23" i="1"/>
  <c r="CX23" i="1"/>
  <c r="CW23" i="1"/>
  <c r="CV23" i="1"/>
  <c r="CG23" i="1"/>
  <c r="CF23" i="1"/>
  <c r="CE23" i="1"/>
  <c r="CD23" i="1"/>
  <c r="BL23" i="1"/>
  <c r="EB23" i="1" s="1"/>
  <c r="BG23" i="1"/>
  <c r="BF23" i="1"/>
  <c r="BE23" i="1"/>
  <c r="DU23" i="1" s="1"/>
  <c r="BD23" i="1"/>
  <c r="DT23" i="1" s="1"/>
  <c r="AL23" i="1"/>
  <c r="AG23" i="1"/>
  <c r="AF23" i="1"/>
  <c r="Q23" i="1"/>
  <c r="BN23" i="1" s="1"/>
  <c r="ED23" i="1" s="1"/>
  <c r="P23" i="1"/>
  <c r="BM23" i="1" s="1"/>
  <c r="O23" i="1"/>
  <c r="N23" i="1"/>
  <c r="BK23" i="1" s="1"/>
  <c r="DW22" i="1"/>
  <c r="DU22" i="1"/>
  <c r="DQ22" i="1"/>
  <c r="DP22" i="1"/>
  <c r="DO22" i="1"/>
  <c r="DN22" i="1"/>
  <c r="CS22" i="1"/>
  <c r="CG22" i="1"/>
  <c r="CF22" i="1"/>
  <c r="CE22" i="1"/>
  <c r="CD22" i="1"/>
  <c r="BN22" i="1"/>
  <c r="ED22" i="1" s="1"/>
  <c r="BL22" i="1"/>
  <c r="EB22" i="1" s="1"/>
  <c r="BG22" i="1"/>
  <c r="BF22" i="1"/>
  <c r="DV22" i="1" s="1"/>
  <c r="BE22" i="1"/>
  <c r="BA22" i="1"/>
  <c r="AZ22" i="1"/>
  <c r="AX22" i="1"/>
  <c r="BK22" i="1" s="1"/>
  <c r="AV22" i="1"/>
  <c r="AI22" i="1"/>
  <c r="AH22" i="1"/>
  <c r="BM22" i="1" s="1"/>
  <c r="EC22" i="1" s="1"/>
  <c r="AG22" i="1"/>
  <c r="T22" i="1"/>
  <c r="BD22" i="1" s="1"/>
  <c r="DW21" i="1"/>
  <c r="CY21" i="1"/>
  <c r="CX21" i="1"/>
  <c r="CW21" i="1"/>
  <c r="CV21" i="1"/>
  <c r="CG21" i="1"/>
  <c r="CF21" i="1"/>
  <c r="EC21" i="1" s="1"/>
  <c r="CE21" i="1"/>
  <c r="CD21" i="1"/>
  <c r="BN21" i="1"/>
  <c r="ED21" i="1" s="1"/>
  <c r="BL21" i="1"/>
  <c r="EB21" i="1" s="1"/>
  <c r="BG21" i="1"/>
  <c r="BF21" i="1"/>
  <c r="DV21" i="1" s="1"/>
  <c r="BE21" i="1"/>
  <c r="DU21" i="1" s="1"/>
  <c r="BD21" i="1"/>
  <c r="DT21" i="1" s="1"/>
  <c r="AI21" i="1"/>
  <c r="AH21" i="1"/>
  <c r="BM21" i="1" s="1"/>
  <c r="AG21" i="1"/>
  <c r="AF21" i="1"/>
  <c r="BK21" i="1" s="1"/>
  <c r="EB20" i="1"/>
  <c r="DX20" i="1"/>
  <c r="DK20" i="1"/>
  <c r="DJ20" i="1"/>
  <c r="DI20" i="1"/>
  <c r="DH20" i="1"/>
  <c r="CY20" i="1"/>
  <c r="ED20" i="1" s="1"/>
  <c r="CX20" i="1"/>
  <c r="EC20" i="1" s="1"/>
  <c r="CW20" i="1"/>
  <c r="CV20" i="1"/>
  <c r="EA20" i="1" s="1"/>
  <c r="BO20" i="1"/>
  <c r="BH20" i="1"/>
  <c r="AI20" i="1"/>
  <c r="AH20" i="1"/>
  <c r="AG20" i="1"/>
  <c r="AF20" i="1"/>
  <c r="DT19" i="1"/>
  <c r="DK19" i="1"/>
  <c r="DJ19" i="1"/>
  <c r="DI19" i="1"/>
  <c r="DH19" i="1"/>
  <c r="CY19" i="1"/>
  <c r="CX19" i="1"/>
  <c r="CW19" i="1"/>
  <c r="CV19" i="1"/>
  <c r="CM19" i="1"/>
  <c r="CG19" i="1"/>
  <c r="CF19" i="1"/>
  <c r="CE19" i="1"/>
  <c r="CD19" i="1"/>
  <c r="BL19" i="1"/>
  <c r="EB19" i="1" s="1"/>
  <c r="BK19" i="1"/>
  <c r="BG19" i="1"/>
  <c r="BE19" i="1"/>
  <c r="DU19" i="1" s="1"/>
  <c r="BD19" i="1"/>
  <c r="AX19" i="1"/>
  <c r="AI19" i="1"/>
  <c r="BN19" i="1" s="1"/>
  <c r="AH19" i="1"/>
  <c r="BM19" i="1" s="1"/>
  <c r="EC19" i="1" s="1"/>
  <c r="AG19" i="1"/>
  <c r="AF19" i="1"/>
  <c r="D19" i="1"/>
  <c r="D45" i="1" s="1"/>
  <c r="P46" i="1" s="1"/>
  <c r="ED18" i="1"/>
  <c r="EC18" i="1"/>
  <c r="EB18" i="1"/>
  <c r="EA18" i="1"/>
  <c r="EE18" i="1" s="1"/>
  <c r="DX18" i="1"/>
  <c r="EC17" i="1"/>
  <c r="EA17" i="1"/>
  <c r="DX17" i="1"/>
  <c r="DK17" i="1"/>
  <c r="DJ17" i="1"/>
  <c r="DI17" i="1"/>
  <c r="DH17" i="1"/>
  <c r="CY17" i="1"/>
  <c r="CX17" i="1"/>
  <c r="CW17" i="1"/>
  <c r="CV17" i="1"/>
  <c r="CG17" i="1"/>
  <c r="ED17" i="1" s="1"/>
  <c r="CF17" i="1"/>
  <c r="CE17" i="1"/>
  <c r="EB17" i="1" s="1"/>
  <c r="CD17" i="1"/>
  <c r="BO17" i="1"/>
  <c r="BH17" i="1"/>
  <c r="BA17" i="1"/>
  <c r="AZ17" i="1"/>
  <c r="AY17" i="1"/>
  <c r="AX17" i="1"/>
  <c r="AI17" i="1"/>
  <c r="AH17" i="1"/>
  <c r="AG17" i="1"/>
  <c r="AF17" i="1"/>
  <c r="Q17" i="1"/>
  <c r="P17" i="1"/>
  <c r="O17" i="1"/>
  <c r="N17" i="1"/>
  <c r="EA16" i="1"/>
  <c r="EE16" i="1" s="1"/>
  <c r="DX16" i="1"/>
  <c r="DK16" i="1"/>
  <c r="DJ16" i="1"/>
  <c r="DI16" i="1"/>
  <c r="DH16" i="1"/>
  <c r="CA16" i="1"/>
  <c r="BZ16" i="1"/>
  <c r="BY16" i="1"/>
  <c r="BY45" i="1" s="1"/>
  <c r="BX16" i="1"/>
  <c r="BL16" i="1"/>
  <c r="EB16" i="1" s="1"/>
  <c r="BK16" i="1"/>
  <c r="BG16" i="1"/>
  <c r="BF16" i="1"/>
  <c r="BE16" i="1"/>
  <c r="BD16" i="1"/>
  <c r="AX16" i="1"/>
  <c r="AI16" i="1"/>
  <c r="BN16" i="1" s="1"/>
  <c r="ED16" i="1" s="1"/>
  <c r="AH16" i="1"/>
  <c r="BM16" i="1" s="1"/>
  <c r="EC16" i="1" s="1"/>
  <c r="AG16" i="1"/>
  <c r="AF16" i="1"/>
  <c r="EE15" i="1"/>
  <c r="DX15" i="1"/>
  <c r="DP15" i="1"/>
  <c r="DD15" i="1"/>
  <c r="DE15" i="1" s="1"/>
  <c r="DQ15" i="1" s="1"/>
  <c r="CG15" i="1"/>
  <c r="CF15" i="1"/>
  <c r="CE15" i="1"/>
  <c r="CD15" i="1"/>
  <c r="BE15" i="1"/>
  <c r="BD15" i="1"/>
  <c r="AN15" i="1"/>
  <c r="AO15" i="1" s="1"/>
  <c r="AG15" i="1"/>
  <c r="BL15" i="1" s="1"/>
  <c r="AF15" i="1"/>
  <c r="BK15" i="1" s="1"/>
  <c r="V15" i="1"/>
  <c r="E15" i="1"/>
  <c r="DX14" i="1"/>
  <c r="DK14" i="1"/>
  <c r="DJ14" i="1"/>
  <c r="DI14" i="1"/>
  <c r="DH14" i="1"/>
  <c r="CY14" i="1"/>
  <c r="CX14" i="1"/>
  <c r="EC14" i="1" s="1"/>
  <c r="CW14" i="1"/>
  <c r="BN14" i="1"/>
  <c r="BM14" i="1"/>
  <c r="BG14" i="1"/>
  <c r="BF14" i="1"/>
  <c r="BA14" i="1"/>
  <c r="AZ14" i="1"/>
  <c r="AY14" i="1"/>
  <c r="AX14" i="1"/>
  <c r="W14" i="1"/>
  <c r="V14" i="1"/>
  <c r="U14" i="1"/>
  <c r="BE14" i="1" s="1"/>
  <c r="T14" i="1"/>
  <c r="BD14" i="1" s="1"/>
  <c r="BH14" i="1" s="1"/>
  <c r="Q14" i="1"/>
  <c r="P14" i="1"/>
  <c r="I14" i="1"/>
  <c r="H14" i="1"/>
  <c r="H45" i="1" s="1"/>
  <c r="N46" i="1" s="1"/>
  <c r="EB13" i="1"/>
  <c r="EA13" i="1"/>
  <c r="DV13" i="1"/>
  <c r="DU13" i="1"/>
  <c r="DK13" i="1"/>
  <c r="DJ13" i="1"/>
  <c r="DI13" i="1"/>
  <c r="DH13" i="1"/>
  <c r="CY13" i="1"/>
  <c r="CX13" i="1"/>
  <c r="CW13" i="1"/>
  <c r="CV13" i="1"/>
  <c r="BO13" i="1"/>
  <c r="BM13" i="1"/>
  <c r="EC13" i="1" s="1"/>
  <c r="BG13" i="1"/>
  <c r="DW13" i="1" s="1"/>
  <c r="BF13" i="1"/>
  <c r="BE13" i="1"/>
  <c r="BD13" i="1"/>
  <c r="DT13" i="1" s="1"/>
  <c r="AI13" i="1"/>
  <c r="BN13" i="1" s="1"/>
  <c r="AH13" i="1"/>
  <c r="AG13" i="1"/>
  <c r="AF13" i="1"/>
  <c r="O13" i="1"/>
  <c r="BL13" i="1" s="1"/>
  <c r="EB12" i="1"/>
  <c r="EA12" i="1"/>
  <c r="DX12" i="1"/>
  <c r="BM12" i="1"/>
  <c r="EC12" i="1" s="1"/>
  <c r="BD12" i="1"/>
  <c r="AM12" i="1"/>
  <c r="AN12" i="1" s="1"/>
  <c r="AH12" i="1"/>
  <c r="AG12" i="1"/>
  <c r="BL12" i="1" s="1"/>
  <c r="AF12" i="1"/>
  <c r="BK12" i="1" s="1"/>
  <c r="W12" i="1"/>
  <c r="EE11" i="1"/>
  <c r="DX11" i="1"/>
  <c r="DQ11" i="1"/>
  <c r="DI11" i="1"/>
  <c r="DE11" i="1"/>
  <c r="DK11" i="1" s="1"/>
  <c r="DD11" i="1"/>
  <c r="DC11" i="1"/>
  <c r="DB11" i="1"/>
  <c r="DH11" i="1" s="1"/>
  <c r="CS11" i="1"/>
  <c r="CS45" i="1" s="1"/>
  <c r="CR11" i="1"/>
  <c r="CR45" i="1" s="1"/>
  <c r="CQ11" i="1"/>
  <c r="CP11" i="1"/>
  <c r="CP45" i="1" s="1"/>
  <c r="CG11" i="1"/>
  <c r="CF11" i="1"/>
  <c r="DP11" i="1" s="1"/>
  <c r="CE11" i="1"/>
  <c r="DO11" i="1" s="1"/>
  <c r="CD11" i="1"/>
  <c r="DN11" i="1" s="1"/>
  <c r="BO11" i="1"/>
  <c r="BH11" i="1"/>
  <c r="AI11" i="1"/>
  <c r="AH11" i="1"/>
  <c r="AG11" i="1"/>
  <c r="ED10" i="1"/>
  <c r="EC10" i="1"/>
  <c r="EB10" i="1"/>
  <c r="EA10" i="1"/>
  <c r="EE10" i="1" s="1"/>
  <c r="DX10" i="1"/>
  <c r="Q10" i="1"/>
  <c r="P10" i="1"/>
  <c r="EA9" i="1"/>
  <c r="DX9" i="1"/>
  <c r="DE9" i="1"/>
  <c r="DQ9" i="1" s="1"/>
  <c r="CM9" i="1"/>
  <c r="CY9" i="1" s="1"/>
  <c r="BM9" i="1"/>
  <c r="EC9" i="1" s="1"/>
  <c r="BL9" i="1"/>
  <c r="EB9" i="1" s="1"/>
  <c r="BF9" i="1"/>
  <c r="BE9" i="1"/>
  <c r="BD9" i="1"/>
  <c r="AO9" i="1"/>
  <c r="AH9" i="1"/>
  <c r="AG9" i="1"/>
  <c r="AF9" i="1"/>
  <c r="BK9" i="1" s="1"/>
  <c r="W9" i="1"/>
  <c r="BG9" i="1" s="1"/>
  <c r="O9" i="1"/>
  <c r="ED8" i="1"/>
  <c r="DX8" i="1"/>
  <c r="DK8" i="1"/>
  <c r="DJ8" i="1"/>
  <c r="DI8" i="1"/>
  <c r="DH8" i="1"/>
  <c r="CY8" i="1"/>
  <c r="CX8" i="1"/>
  <c r="CW8" i="1"/>
  <c r="CV8" i="1"/>
  <c r="BK8" i="1"/>
  <c r="EA8" i="1" s="1"/>
  <c r="BG8" i="1"/>
  <c r="BF8" i="1"/>
  <c r="BE8" i="1"/>
  <c r="BD8" i="1"/>
  <c r="BH8" i="1" s="1"/>
  <c r="AI8" i="1"/>
  <c r="AH8" i="1"/>
  <c r="BM8" i="1" s="1"/>
  <c r="EC8" i="1" s="1"/>
  <c r="AG8" i="1"/>
  <c r="BL8" i="1" s="1"/>
  <c r="EB8" i="1" s="1"/>
  <c r="AF8" i="1"/>
  <c r="O8" i="1"/>
  <c r="N8" i="1"/>
  <c r="EE7" i="1"/>
  <c r="DX7" i="1"/>
  <c r="DK7" i="1"/>
  <c r="DJ7" i="1"/>
  <c r="DI7" i="1"/>
  <c r="DH7" i="1"/>
  <c r="CY7" i="1"/>
  <c r="CX7" i="1"/>
  <c r="CW7" i="1"/>
  <c r="CV7" i="1"/>
  <c r="BO7" i="1"/>
  <c r="BH7" i="1"/>
  <c r="AI7" i="1"/>
  <c r="AH7" i="1"/>
  <c r="U7" i="1"/>
  <c r="AG7" i="1" s="1"/>
  <c r="T7" i="1"/>
  <c r="AF7" i="1" s="1"/>
  <c r="EE6" i="1"/>
  <c r="DW6" i="1"/>
  <c r="DV6" i="1"/>
  <c r="DQ6" i="1"/>
  <c r="DP6" i="1"/>
  <c r="DO6" i="1"/>
  <c r="DN6" i="1"/>
  <c r="BN6" i="1"/>
  <c r="BG6" i="1"/>
  <c r="BF6" i="1"/>
  <c r="BE6" i="1"/>
  <c r="DU6" i="1" s="1"/>
  <c r="BD6" i="1"/>
  <c r="DT6" i="1" s="1"/>
  <c r="AI6" i="1"/>
  <c r="AH6" i="1"/>
  <c r="BM6" i="1" s="1"/>
  <c r="AG6" i="1"/>
  <c r="BL6" i="1" s="1"/>
  <c r="AF6" i="1"/>
  <c r="BK6" i="1" s="1"/>
  <c r="BO6" i="1" s="1"/>
  <c r="EE5" i="1"/>
  <c r="DX5" i="1"/>
  <c r="DK5" i="1"/>
  <c r="DJ5" i="1"/>
  <c r="DI5" i="1"/>
  <c r="DH5" i="1"/>
  <c r="CY5" i="1"/>
  <c r="CX5" i="1"/>
  <c r="CW5" i="1"/>
  <c r="CV5" i="1"/>
  <c r="BO5" i="1"/>
  <c r="BH5" i="1"/>
  <c r="AI5" i="1"/>
  <c r="AH5" i="1"/>
  <c r="AG5" i="1"/>
  <c r="AF5" i="1"/>
  <c r="EE4" i="1"/>
  <c r="DX4" i="1"/>
  <c r="DE4" i="1"/>
  <c r="DK4" i="1" s="1"/>
  <c r="DD4" i="1"/>
  <c r="DD45" i="1" s="1"/>
  <c r="DC4" i="1"/>
  <c r="DB4" i="1"/>
  <c r="CY4" i="1"/>
  <c r="CX4" i="1"/>
  <c r="CX45" i="1" s="1"/>
  <c r="CW4" i="1"/>
  <c r="CV4" i="1"/>
  <c r="BO4" i="1"/>
  <c r="BH4" i="1"/>
  <c r="AI4" i="1"/>
  <c r="AH4" i="1"/>
  <c r="AG4" i="1"/>
  <c r="AF4" i="1"/>
  <c r="U4" i="1"/>
  <c r="T4" i="1"/>
  <c r="DX3" i="1"/>
  <c r="DP3" i="1"/>
  <c r="DO3" i="1"/>
  <c r="DO45" i="1" s="1"/>
  <c r="DN3" i="1"/>
  <c r="DE3" i="1"/>
  <c r="CM3" i="1"/>
  <c r="CF3" i="1"/>
  <c r="CE3" i="1"/>
  <c r="CD3" i="1"/>
  <c r="CD45" i="1" s="1"/>
  <c r="BU3" i="1"/>
  <c r="BU45" i="1" s="1"/>
  <c r="BM3" i="1"/>
  <c r="BL3" i="1"/>
  <c r="BG3" i="1"/>
  <c r="BF3" i="1"/>
  <c r="AO3" i="1"/>
  <c r="AN3" i="1"/>
  <c r="AM3" i="1"/>
  <c r="AL3" i="1"/>
  <c r="AH3" i="1"/>
  <c r="AG3" i="1"/>
  <c r="AF3" i="1"/>
  <c r="W3" i="1"/>
  <c r="E3" i="1"/>
  <c r="E45" i="1" s="1"/>
  <c r="Q46" i="1" s="1"/>
  <c r="DJ11" i="1" l="1"/>
  <c r="DK45" i="1"/>
  <c r="CG3" i="1"/>
  <c r="CG45" i="1" s="1"/>
  <c r="EE8" i="1"/>
  <c r="BH9" i="1"/>
  <c r="AI12" i="1"/>
  <c r="BN12" i="1" s="1"/>
  <c r="ED12" i="1" s="1"/>
  <c r="EE12" i="1"/>
  <c r="EE13" i="1"/>
  <c r="EA19" i="1"/>
  <c r="BO19" i="1"/>
  <c r="EA21" i="1"/>
  <c r="EE21" i="1" s="1"/>
  <c r="BO21" i="1"/>
  <c r="DX21" i="1"/>
  <c r="EA36" i="1"/>
  <c r="EE36" i="1" s="1"/>
  <c r="CY3" i="1"/>
  <c r="CY45" i="1" s="1"/>
  <c r="CM45" i="1"/>
  <c r="DP45" i="1"/>
  <c r="BO8" i="1"/>
  <c r="BO12" i="1"/>
  <c r="BF12" i="1"/>
  <c r="BF45" i="1" s="1"/>
  <c r="AO12" i="1"/>
  <c r="BG12" i="1" s="1"/>
  <c r="BX45" i="1"/>
  <c r="EE27" i="1"/>
  <c r="EC39" i="1"/>
  <c r="BO43" i="1"/>
  <c r="AI3" i="1"/>
  <c r="AO45" i="1"/>
  <c r="EB3" i="1"/>
  <c r="DJ4" i="1"/>
  <c r="DJ45" i="1" s="1"/>
  <c r="DX6" i="1"/>
  <c r="BH6" i="1"/>
  <c r="AI9" i="1"/>
  <c r="BN9" i="1" s="1"/>
  <c r="ED9" i="1" s="1"/>
  <c r="EE9" i="1" s="1"/>
  <c r="ED13" i="1"/>
  <c r="AX45" i="1"/>
  <c r="BK14" i="1"/>
  <c r="BF15" i="1"/>
  <c r="DT22" i="1"/>
  <c r="DX22" i="1" s="1"/>
  <c r="BH22" i="1"/>
  <c r="DX23" i="1"/>
  <c r="BH23" i="1"/>
  <c r="ED26" i="1"/>
  <c r="AF45" i="1"/>
  <c r="BK3" i="1"/>
  <c r="AL45" i="1"/>
  <c r="BD3" i="1"/>
  <c r="BA3" i="1"/>
  <c r="BA45" i="1" s="1"/>
  <c r="EC3" i="1"/>
  <c r="DU45" i="1"/>
  <c r="DU48" i="1" s="1"/>
  <c r="DW45" i="1"/>
  <c r="CQ45" i="1"/>
  <c r="BE12" i="1"/>
  <c r="DX13" i="1"/>
  <c r="BH13" i="1"/>
  <c r="I45" i="1"/>
  <c r="O14" i="1"/>
  <c r="BL14" i="1" s="1"/>
  <c r="EB14" i="1" s="1"/>
  <c r="W15" i="1"/>
  <c r="AH15" i="1"/>
  <c r="BM15" i="1" s="1"/>
  <c r="BH16" i="1"/>
  <c r="BO16" i="1"/>
  <c r="Q45" i="1"/>
  <c r="EE17" i="1"/>
  <c r="ED19" i="1"/>
  <c r="DW19" i="1"/>
  <c r="EA22" i="1"/>
  <c r="EE22" i="1" s="1"/>
  <c r="BO22" i="1"/>
  <c r="BO23" i="1"/>
  <c r="EA23" i="1"/>
  <c r="EE23" i="1" s="1"/>
  <c r="O46" i="1"/>
  <c r="EC25" i="1"/>
  <c r="AH26" i="1"/>
  <c r="BM26" i="1" s="1"/>
  <c r="AB45" i="1"/>
  <c r="BO29" i="1"/>
  <c r="EC33" i="1"/>
  <c r="BO34" i="1"/>
  <c r="AM45" i="1"/>
  <c r="DB45" i="1"/>
  <c r="DH4" i="1"/>
  <c r="N45" i="1"/>
  <c r="P45" i="1"/>
  <c r="V45" i="1"/>
  <c r="AZ45" i="1"/>
  <c r="ED14" i="1"/>
  <c r="BF19" i="1"/>
  <c r="DV19" i="1" s="1"/>
  <c r="EE20" i="1"/>
  <c r="BH21" i="1"/>
  <c r="BE30" i="1"/>
  <c r="BH30" i="1" s="1"/>
  <c r="EE31" i="1"/>
  <c r="BK32" i="1"/>
  <c r="EA39" i="1"/>
  <c r="BH39" i="1"/>
  <c r="BH42" i="1"/>
  <c r="DT42" i="1"/>
  <c r="DX42" i="1" s="1"/>
  <c r="ED42" i="1"/>
  <c r="EA42" i="1"/>
  <c r="EE42" i="1" s="1"/>
  <c r="BH33" i="1"/>
  <c r="DK40" i="1"/>
  <c r="AG45" i="1"/>
  <c r="CE45" i="1"/>
  <c r="T45" i="1"/>
  <c r="AF46" i="1" s="1"/>
  <c r="AH45" i="1"/>
  <c r="AN45" i="1"/>
  <c r="BE3" i="1"/>
  <c r="CF45" i="1"/>
  <c r="DE45" i="1"/>
  <c r="DQ3" i="1"/>
  <c r="DQ45" i="1" s="1"/>
  <c r="U45" i="1"/>
  <c r="AG46" i="1" s="1"/>
  <c r="CW45" i="1"/>
  <c r="DC45" i="1"/>
  <c r="DI4" i="1"/>
  <c r="DI45" i="1" s="1"/>
  <c r="EC23" i="1"/>
  <c r="AR45" i="1"/>
  <c r="BH25" i="1"/>
  <c r="EE25" i="1"/>
  <c r="BH34" i="1"/>
  <c r="DH40" i="1"/>
  <c r="DI40" i="1"/>
  <c r="BO42" i="1"/>
  <c r="BO44" i="1"/>
  <c r="AY45" i="1"/>
  <c r="BZ45" i="1"/>
  <c r="EC29" i="1"/>
  <c r="EE29" i="1" s="1"/>
  <c r="DX32" i="1"/>
  <c r="BH32" i="1"/>
  <c r="BO33" i="1"/>
  <c r="EA33" i="1"/>
  <c r="EE33" i="1" s="1"/>
  <c r="EC34" i="1"/>
  <c r="EE34" i="1" s="1"/>
  <c r="BL39" i="1"/>
  <c r="EB39" i="1" s="1"/>
  <c r="DQ40" i="1"/>
  <c r="EE28" i="1"/>
  <c r="BK30" i="1"/>
  <c r="BO37" i="1"/>
  <c r="DX37" i="1"/>
  <c r="BH37" i="1"/>
  <c r="BO38" i="1"/>
  <c r="BH38" i="1"/>
  <c r="BK41" i="1"/>
  <c r="CV40" i="1"/>
  <c r="DN40" i="1" s="1"/>
  <c r="DN45" i="1" s="1"/>
  <c r="EC26" i="1" l="1"/>
  <c r="EE26" i="1" s="1"/>
  <c r="BO26" i="1"/>
  <c r="BM45" i="1"/>
  <c r="DX45" i="1"/>
  <c r="DV45" i="1"/>
  <c r="DV48" i="1" s="1"/>
  <c r="DX19" i="1"/>
  <c r="AI15" i="1"/>
  <c r="BN15" i="1" s="1"/>
  <c r="BO15" i="1" s="1"/>
  <c r="BG15" i="1"/>
  <c r="BG45" i="1" s="1"/>
  <c r="BK45" i="1"/>
  <c r="EA3" i="1"/>
  <c r="BO30" i="1"/>
  <c r="EA30" i="1"/>
  <c r="EE30" i="1" s="1"/>
  <c r="BO39" i="1"/>
  <c r="BH12" i="1"/>
  <c r="DU49" i="1"/>
  <c r="BO14" i="1"/>
  <c r="EA14" i="1"/>
  <c r="EE14" i="1" s="1"/>
  <c r="BN3" i="1"/>
  <c r="AI45" i="1"/>
  <c r="CV45" i="1"/>
  <c r="EE39" i="1"/>
  <c r="DH45" i="1"/>
  <c r="BD45" i="1"/>
  <c r="BH3" i="1"/>
  <c r="EB45" i="1"/>
  <c r="DU50" i="1" s="1"/>
  <c r="W45" i="1"/>
  <c r="AI46" i="1" s="1"/>
  <c r="EE19" i="1"/>
  <c r="BO41" i="1"/>
  <c r="EA41" i="1"/>
  <c r="EE41" i="1" s="1"/>
  <c r="O45" i="1"/>
  <c r="BE45" i="1"/>
  <c r="BO32" i="1"/>
  <c r="EA32" i="1"/>
  <c r="EE32" i="1" s="1"/>
  <c r="AH46" i="1"/>
  <c r="BO9" i="1"/>
  <c r="DT45" i="1"/>
  <c r="BL45" i="1"/>
  <c r="BH19" i="1"/>
  <c r="BH15" i="1" l="1"/>
  <c r="BN45" i="1"/>
  <c r="ED3" i="1"/>
  <c r="ED45" i="1" s="1"/>
  <c r="EA45" i="1"/>
  <c r="EE3" i="1"/>
  <c r="EE45" i="1" s="1"/>
  <c r="DT48" i="1"/>
  <c r="DT52" i="1"/>
  <c r="DT53" i="1" s="1"/>
  <c r="EC45" i="1"/>
  <c r="DV50" i="1" s="1"/>
  <c r="DV49" i="1" s="1"/>
  <c r="BH45" i="1"/>
  <c r="BO3" i="1"/>
  <c r="BO45" i="1" s="1"/>
  <c r="DT49" i="1" l="1"/>
  <c r="DW49" i="1" s="1"/>
  <c r="DW48" i="1"/>
  <c r="DT50" i="1"/>
  <c r="DW50" i="1" s="1"/>
  <c r="EC46" i="1"/>
</calcChain>
</file>

<file path=xl/sharedStrings.xml><?xml version="1.0" encoding="utf-8"?>
<sst xmlns="http://schemas.openxmlformats.org/spreadsheetml/2006/main" count="1012" uniqueCount="78">
  <si>
    <t>LLINs - commodity needs</t>
  </si>
  <si>
    <t>LLINs - commodities financed</t>
  </si>
  <si>
    <t>LLINs - commodity gaps</t>
  </si>
  <si>
    <t>ACT commodity needs</t>
  </si>
  <si>
    <t>ACT commodity financed</t>
  </si>
  <si>
    <t>ACTs - commodity gaps</t>
  </si>
  <si>
    <t>RDTs- commodity needs</t>
  </si>
  <si>
    <t>RDTs  - commodities financed</t>
  </si>
  <si>
    <t>RDTs -commodity gaps</t>
  </si>
  <si>
    <t>gaps</t>
  </si>
  <si>
    <t>approximate funding needs for essential commodities</t>
  </si>
  <si>
    <t>approximate funding gaps for essential commodities</t>
  </si>
  <si>
    <t>IRS - need</t>
  </si>
  <si>
    <t>IRS financed</t>
  </si>
  <si>
    <t>IRS gaps</t>
  </si>
  <si>
    <t>IPT  commodity needs</t>
  </si>
  <si>
    <t>IPT commodities financed</t>
  </si>
  <si>
    <t>IPT - commodity gaps</t>
  </si>
  <si>
    <t>others: M&amp;E, management, BCC - need</t>
  </si>
  <si>
    <t>others: M&amp;E, management, BCC financed</t>
  </si>
  <si>
    <t xml:space="preserve">others: M&amp;E, management, BCC gaps, SMC </t>
  </si>
  <si>
    <t xml:space="preserve">T0TAL Need </t>
  </si>
  <si>
    <t>Overall gap</t>
  </si>
  <si>
    <t>Country</t>
  </si>
  <si>
    <t>total</t>
  </si>
  <si>
    <t>Angola</t>
  </si>
  <si>
    <t>Benin</t>
  </si>
  <si>
    <t>Burkina Faso</t>
  </si>
  <si>
    <t>Botswana</t>
  </si>
  <si>
    <t>Burundi</t>
  </si>
  <si>
    <t>C.A.R.</t>
  </si>
  <si>
    <t>CAR</t>
  </si>
  <si>
    <t>Cameroon</t>
  </si>
  <si>
    <t>Chad</t>
  </si>
  <si>
    <t>Comoros</t>
  </si>
  <si>
    <t>Congo</t>
  </si>
  <si>
    <t>Cote d'Ivoire</t>
  </si>
  <si>
    <t>DRC</t>
  </si>
  <si>
    <t>Eritrea</t>
  </si>
  <si>
    <t>Ethiopia</t>
  </si>
  <si>
    <t>Gabon</t>
  </si>
  <si>
    <t>Gambia</t>
  </si>
  <si>
    <t>Ghana</t>
  </si>
  <si>
    <t>Guinea</t>
  </si>
  <si>
    <t>Guinea Bissau</t>
  </si>
  <si>
    <t>Kenya</t>
  </si>
  <si>
    <t>Liberia</t>
  </si>
  <si>
    <t>Madagascar</t>
  </si>
  <si>
    <t>Malawi</t>
  </si>
  <si>
    <t>Mali</t>
  </si>
  <si>
    <t>Mauritania</t>
  </si>
  <si>
    <t>Mozambique</t>
  </si>
  <si>
    <t>Namibia</t>
  </si>
  <si>
    <t>Niger</t>
  </si>
  <si>
    <t>Nigeria</t>
  </si>
  <si>
    <t>Rwanda</t>
  </si>
  <si>
    <t>Senegal</t>
  </si>
  <si>
    <t>Sierra Leone</t>
  </si>
  <si>
    <t>Somalia</t>
  </si>
  <si>
    <t>Sudan</t>
  </si>
  <si>
    <t>Sudan S</t>
  </si>
  <si>
    <t>Swaziland</t>
  </si>
  <si>
    <t>Tanzania</t>
  </si>
  <si>
    <t>Togo</t>
  </si>
  <si>
    <t>Uganda</t>
  </si>
  <si>
    <t>Zambia</t>
  </si>
  <si>
    <t>Zanzibar</t>
  </si>
  <si>
    <t>Zimbabwe</t>
  </si>
  <si>
    <t>Total</t>
  </si>
  <si>
    <t xml:space="preserve">US$ </t>
  </si>
  <si>
    <t xml:space="preserve">Total </t>
  </si>
  <si>
    <t xml:space="preserve">Provisional estimates by the RBM Harmonization Working Group (HWG) in April 2013 revised the November 2012 assessment of total needs for procurement and delivery of commodities and supportive interventions in Africa to US$8.26 billion in 2013-2015, of which US$4.46 billion are expected to be mobilized from international partners and African governments. This leaves a gap of around US$3.8 billion to fully fund African malaria control plans for 2013-2015: </t>
  </si>
  <si>
    <t>Need</t>
  </si>
  <si>
    <t xml:space="preserve">Needs </t>
  </si>
  <si>
    <t>Financed</t>
  </si>
  <si>
    <t xml:space="preserve">Financed </t>
  </si>
  <si>
    <t>Gap</t>
  </si>
  <si>
    <t xml:space="preserve">Gap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</si>
</sst>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
  </numFmts>
  <fonts count="9" x14ac:knownFonts="1">
    <font>
      <sz val="11"/>
      <color theme="1"/>
      <name val="Calibri"/>
      <family val="2"/>
      <scheme val="minor"/>
    </font>
    <font>
      <b/>
      <sz val="12"/>
      <name val="Calibri"/>
      <family val="2"/>
    </font>
    <font>
      <sz val="8"/>
      <name val="Calibri"/>
      <family val="2"/>
    </font>
    <font>
      <sz val="11"/>
      <name val="Calibri"/>
      <family val="2"/>
      <scheme val="minor"/>
    </font>
    <font>
      <b/>
      <sz val="8"/>
      <name val="Calibri"/>
      <family val="2"/>
    </font>
    <font>
      <sz val="10"/>
      <name val="Calibri"/>
      <family val="2"/>
      <scheme val="minor"/>
    </font>
    <font>
      <sz val="11.5"/>
      <name val="Times New Roman"/>
      <family val="1"/>
    </font>
    <font>
      <b/>
      <sz val="11"/>
      <name val="Calibri"/>
      <family val="2"/>
    </font>
    <font>
      <sz val="11"/>
      <name val="Calibri"/>
      <family val="2"/>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4">
    <border>
      <left/>
      <right/>
      <top/>
      <bottom/>
      <diagonal/>
    </border>
    <border>
      <left style="medium">
        <color indexed="64"/>
      </left>
      <right/>
      <top/>
      <bottom style="thick">
        <color indexed="64"/>
      </bottom>
      <diagonal/>
    </border>
    <border>
      <left/>
      <right/>
      <top/>
      <bottom style="thick">
        <color indexed="64"/>
      </bottom>
      <diagonal/>
    </border>
    <border>
      <left style="thick">
        <color indexed="64"/>
      </left>
      <right style="thick">
        <color indexed="64"/>
      </right>
      <top style="thick">
        <color indexed="64"/>
      </top>
      <bottom style="thick">
        <color indexed="64"/>
      </bottom>
      <diagonal/>
    </border>
  </borders>
  <cellStyleXfs count="1">
    <xf numFmtId="0" fontId="0" fillId="0" borderId="0"/>
  </cellStyleXfs>
  <cellXfs count="21">
    <xf numFmtId="0" fontId="0" fillId="0" borderId="0" xfId="0"/>
    <xf numFmtId="0" fontId="1" fillId="2" borderId="1" xfId="0" applyFont="1" applyFill="1" applyBorder="1" applyAlignment="1">
      <alignment horizontal="center" wrapText="1"/>
    </xf>
    <xf numFmtId="0" fontId="1" fillId="2" borderId="2" xfId="0" applyFont="1" applyFill="1" applyBorder="1" applyAlignment="1">
      <alignment horizontal="center" wrapText="1"/>
    </xf>
    <xf numFmtId="0" fontId="2" fillId="0" borderId="0" xfId="0" applyFont="1" applyFill="1" applyAlignment="1">
      <alignment wrapText="1"/>
    </xf>
    <xf numFmtId="0" fontId="1" fillId="2" borderId="2" xfId="0" applyFont="1" applyFill="1" applyBorder="1" applyAlignment="1">
      <alignment horizontal="center" wrapText="1"/>
    </xf>
    <xf numFmtId="0" fontId="2" fillId="3" borderId="3" xfId="0" applyFont="1" applyFill="1" applyBorder="1" applyAlignment="1">
      <alignment wrapText="1"/>
    </xf>
    <xf numFmtId="0" fontId="2" fillId="3" borderId="0" xfId="0" applyFont="1" applyFill="1" applyAlignment="1">
      <alignment wrapText="1"/>
    </xf>
    <xf numFmtId="3" fontId="2" fillId="3" borderId="3" xfId="0" applyNumberFormat="1" applyFont="1" applyFill="1" applyBorder="1" applyAlignment="1">
      <alignment wrapText="1"/>
    </xf>
    <xf numFmtId="164" fontId="2" fillId="3" borderId="3" xfId="0" applyNumberFormat="1" applyFont="1" applyFill="1" applyBorder="1" applyAlignment="1">
      <alignment wrapText="1"/>
    </xf>
    <xf numFmtId="0" fontId="3" fillId="0" borderId="0" xfId="0" applyFont="1" applyFill="1"/>
    <xf numFmtId="0" fontId="3" fillId="3" borderId="0" xfId="0" applyFont="1" applyFill="1"/>
    <xf numFmtId="3" fontId="4" fillId="3" borderId="3" xfId="0" applyNumberFormat="1" applyFont="1" applyFill="1" applyBorder="1" applyAlignment="1">
      <alignment wrapText="1"/>
    </xf>
    <xf numFmtId="1" fontId="2" fillId="3" borderId="3" xfId="0" applyNumberFormat="1" applyFont="1" applyFill="1" applyBorder="1" applyAlignment="1">
      <alignment wrapText="1"/>
    </xf>
    <xf numFmtId="3" fontId="3" fillId="3" borderId="0" xfId="0" applyNumberFormat="1" applyFont="1" applyFill="1"/>
    <xf numFmtId="164" fontId="3" fillId="3" borderId="0" xfId="0" applyNumberFormat="1" applyFont="1" applyFill="1"/>
    <xf numFmtId="164" fontId="5" fillId="3" borderId="0" xfId="0" applyNumberFormat="1" applyFont="1" applyFill="1"/>
    <xf numFmtId="0" fontId="6" fillId="3" borderId="0" xfId="0" applyFont="1" applyFill="1" applyAlignment="1">
      <alignment vertical="center"/>
    </xf>
    <xf numFmtId="0" fontId="7" fillId="3" borderId="0" xfId="0" applyFont="1" applyFill="1" applyAlignment="1">
      <alignment vertical="center" wrapText="1"/>
    </xf>
    <xf numFmtId="0" fontId="8" fillId="3" borderId="0" xfId="0" applyFont="1" applyFill="1" applyAlignment="1">
      <alignment vertical="center" wrapText="1"/>
    </xf>
    <xf numFmtId="3" fontId="8" fillId="3" borderId="0" xfId="0" applyNumberFormat="1" applyFont="1" applyFill="1" applyAlignment="1">
      <alignment vertical="center" wrapText="1"/>
    </xf>
    <xf numFmtId="3" fontId="7" fillId="3" borderId="0" xfId="0" applyNumberFormat="1" applyFont="1" applyFill="1" applyAlignment="1">
      <alignmen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MRenshaw/AppData/Local/Microsoft/Windows/Temporary%20Internet%20Files/Content.Outlook/2CUMAZ03/updated%20gaps%2024%20feb.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Sheet4"/>
    </sheetNames>
    <sheetDataSet>
      <sheetData sheetId="0" refreshError="1"/>
      <sheetData sheetId="1" refreshError="1">
        <row r="18">
          <cell r="B18">
            <v>12491278</v>
          </cell>
        </row>
        <row r="35">
          <cell r="B35">
            <v>28226276.427489977</v>
          </cell>
          <cell r="C35">
            <v>11973738.047039615</v>
          </cell>
          <cell r="D35">
            <v>11787365.051947068</v>
          </cell>
          <cell r="E35">
            <v>24056244.541731182</v>
          </cell>
        </row>
      </sheetData>
      <sheetData sheetId="2" refreshError="1"/>
      <sheetData sheetId="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E60"/>
  <sheetViews>
    <sheetView tabSelected="1" workbookViewId="0">
      <selection activeCell="D14" sqref="D14"/>
    </sheetView>
  </sheetViews>
  <sheetFormatPr defaultRowHeight="15" x14ac:dyDescent="0.25"/>
  <cols>
    <col min="1" max="1" width="12.85546875" style="9" customWidth="1"/>
    <col min="2" max="2" width="12.42578125" style="9" customWidth="1"/>
    <col min="3" max="3" width="11.28515625" style="9" customWidth="1"/>
    <col min="4" max="4" width="11.7109375" style="9" customWidth="1"/>
    <col min="5" max="5" width="11" style="9" customWidth="1"/>
    <col min="6" max="6" width="3.140625" style="3" customWidth="1"/>
    <col min="7" max="8" width="12.42578125" style="9" customWidth="1"/>
    <col min="9" max="9" width="11.28515625" style="9" customWidth="1"/>
    <col min="10" max="10" width="11.7109375" style="9" customWidth="1"/>
    <col min="11" max="11" width="12.5703125" style="9" customWidth="1"/>
    <col min="12" max="12" width="4" style="3" customWidth="1"/>
    <col min="13" max="13" width="13.28515625" style="9" customWidth="1"/>
    <col min="14" max="14" width="12.42578125" style="9" customWidth="1"/>
    <col min="15" max="15" width="11.28515625" style="9" customWidth="1"/>
    <col min="16" max="16" width="11.7109375" style="9" customWidth="1"/>
    <col min="17" max="17" width="11" style="9" customWidth="1"/>
    <col min="18" max="18" width="5.5703125" style="3" customWidth="1"/>
    <col min="19" max="19" width="11.42578125" style="9" customWidth="1"/>
    <col min="20" max="20" width="12.7109375" style="9" customWidth="1"/>
    <col min="21" max="21" width="13.85546875" style="9" customWidth="1"/>
    <col min="22" max="22" width="12.28515625" style="9" customWidth="1"/>
    <col min="23" max="23" width="12.85546875" style="9" customWidth="1"/>
    <col min="24" max="24" width="4.42578125" style="3" customWidth="1"/>
    <col min="25" max="25" width="12.85546875" style="9" customWidth="1"/>
    <col min="26" max="27" width="11.28515625" style="9" customWidth="1"/>
    <col min="28" max="28" width="10.85546875" style="9" customWidth="1"/>
    <col min="29" max="29" width="12.85546875" style="9" customWidth="1"/>
    <col min="30" max="30" width="4.42578125" style="3" customWidth="1"/>
    <col min="31" max="31" width="11.85546875" style="9" customWidth="1"/>
    <col min="32" max="33" width="11.140625" style="9" customWidth="1"/>
    <col min="34" max="34" width="12.5703125" style="9" customWidth="1"/>
    <col min="35" max="35" width="12.85546875" style="9" customWidth="1"/>
    <col min="36" max="36" width="4.42578125" style="3" customWidth="1"/>
    <col min="37" max="37" width="12.7109375" style="9" customWidth="1"/>
    <col min="38" max="38" width="12.42578125" style="9" customWidth="1"/>
    <col min="39" max="39" width="11.28515625" style="9" customWidth="1"/>
    <col min="40" max="40" width="11.7109375" style="9" customWidth="1"/>
    <col min="41" max="41" width="11" style="9" customWidth="1"/>
    <col min="42" max="42" width="4.42578125" style="3" customWidth="1"/>
    <col min="43" max="44" width="12.42578125" style="9" customWidth="1"/>
    <col min="45" max="45" width="11.28515625" style="9" customWidth="1"/>
    <col min="46" max="46" width="11.7109375" style="9" customWidth="1"/>
    <col min="47" max="47" width="11" style="9" customWidth="1"/>
    <col min="48" max="48" width="4.42578125" style="3" customWidth="1"/>
    <col min="49" max="49" width="12.5703125" style="9" customWidth="1"/>
    <col min="50" max="50" width="12.42578125" style="9" customWidth="1"/>
    <col min="51" max="51" width="11.28515625" style="9" customWidth="1"/>
    <col min="52" max="52" width="11.7109375" style="9" customWidth="1"/>
    <col min="53" max="53" width="11" style="9" customWidth="1"/>
    <col min="54" max="54" width="5.5703125" style="3" customWidth="1"/>
    <col min="55" max="55" width="12.140625" style="9" customWidth="1"/>
    <col min="56" max="56" width="12.42578125" style="9" customWidth="1"/>
    <col min="57" max="57" width="13.5703125" style="9" customWidth="1"/>
    <col min="58" max="58" width="15.28515625" style="9" customWidth="1"/>
    <col min="59" max="59" width="13.5703125" style="9" customWidth="1"/>
    <col min="60" max="60" width="13.28515625" style="9" customWidth="1"/>
    <col min="61" max="61" width="6.7109375" style="3" customWidth="1"/>
    <col min="62" max="62" width="12.140625" style="9" customWidth="1"/>
    <col min="63" max="63" width="12.42578125" style="9" customWidth="1"/>
    <col min="64" max="64" width="11.28515625" style="9" customWidth="1"/>
    <col min="65" max="65" width="13.7109375" style="9" customWidth="1"/>
    <col min="66" max="66" width="12.85546875" style="9" customWidth="1"/>
    <col min="67" max="67" width="11.85546875" style="9" customWidth="1"/>
    <col min="68" max="68" width="9.140625" style="9"/>
    <col min="69" max="69" width="12.7109375" style="9" customWidth="1"/>
    <col min="70" max="70" width="12.42578125" style="9" customWidth="1"/>
    <col min="71" max="71" width="11.28515625" style="9" customWidth="1"/>
    <col min="72" max="72" width="13.7109375" style="9" customWidth="1"/>
    <col min="73" max="73" width="12.85546875" style="9" customWidth="1"/>
    <col min="74" max="74" width="4.42578125" style="3" customWidth="1"/>
    <col min="75" max="75" width="13.7109375" style="9" customWidth="1"/>
    <col min="76" max="76" width="12.42578125" style="9" customWidth="1"/>
    <col min="77" max="77" width="11.28515625" style="9" customWidth="1"/>
    <col min="78" max="78" width="13.7109375" style="9" customWidth="1"/>
    <col min="79" max="79" width="12.85546875" style="9" customWidth="1"/>
    <col min="80" max="80" width="4.42578125" style="3" customWidth="1"/>
    <col min="81" max="81" width="12.7109375" style="9" customWidth="1"/>
    <col min="82" max="82" width="12.42578125" style="9" customWidth="1"/>
    <col min="83" max="83" width="11.28515625" style="9" customWidth="1"/>
    <col min="84" max="84" width="13.7109375" style="9" customWidth="1"/>
    <col min="85" max="85" width="12.85546875" style="9" customWidth="1"/>
    <col min="86" max="86" width="4.42578125" style="3" customWidth="1"/>
    <col min="87" max="87" width="13" style="9" customWidth="1"/>
    <col min="88" max="88" width="12.42578125" style="9" customWidth="1"/>
    <col min="89" max="89" width="11.28515625" style="9" customWidth="1"/>
    <col min="90" max="90" width="13.7109375" style="9" customWidth="1"/>
    <col min="91" max="91" width="12.85546875" style="9" customWidth="1"/>
    <col min="92" max="92" width="5.5703125" style="3" customWidth="1"/>
    <col min="93" max="93" width="13" style="9" customWidth="1"/>
    <col min="94" max="94" width="12.42578125" style="9" customWidth="1"/>
    <col min="95" max="95" width="11.28515625" style="9" customWidth="1"/>
    <col min="96" max="96" width="13.7109375" style="9" customWidth="1"/>
    <col min="97" max="97" width="12.85546875" style="9" customWidth="1"/>
    <col min="98" max="98" width="4.42578125" style="3" customWidth="1"/>
    <col min="99" max="99" width="12.7109375" style="9" customWidth="1"/>
    <col min="100" max="100" width="12.42578125" style="9" customWidth="1"/>
    <col min="101" max="101" width="11.28515625" style="9" customWidth="1"/>
    <col min="102" max="102" width="13.7109375" style="9" customWidth="1"/>
    <col min="103" max="103" width="12.85546875" style="9" customWidth="1"/>
    <col min="104" max="104" width="4.42578125" style="3" customWidth="1"/>
    <col min="105" max="105" width="13" style="9" customWidth="1"/>
    <col min="106" max="106" width="12.42578125" style="9" customWidth="1"/>
    <col min="107" max="107" width="11.28515625" style="9" customWidth="1"/>
    <col min="108" max="108" width="13.7109375" style="9" customWidth="1"/>
    <col min="109" max="109" width="12.85546875" style="9" customWidth="1"/>
    <col min="110" max="110" width="4.42578125" style="3" customWidth="1"/>
    <col min="111" max="111" width="12.5703125" style="9" customWidth="1"/>
    <col min="112" max="112" width="12.42578125" style="9" customWidth="1"/>
    <col min="113" max="113" width="11.28515625" style="9" customWidth="1"/>
    <col min="114" max="114" width="13.7109375" style="9" customWidth="1"/>
    <col min="115" max="115" width="12.85546875" style="9" customWidth="1"/>
    <col min="116" max="116" width="4.42578125" style="3" customWidth="1"/>
    <col min="117" max="117" width="13" style="9" customWidth="1"/>
    <col min="118" max="118" width="12.42578125" style="9" customWidth="1"/>
    <col min="119" max="119" width="11.28515625" style="9" customWidth="1"/>
    <col min="120" max="120" width="13.7109375" style="9" customWidth="1"/>
    <col min="121" max="121" width="12.85546875" style="9" customWidth="1"/>
    <col min="122" max="122" width="4.42578125" style="3" customWidth="1"/>
    <col min="123" max="124" width="12.42578125" style="9" customWidth="1"/>
    <col min="125" max="125" width="14.140625" style="9" customWidth="1"/>
    <col min="126" max="126" width="13.7109375" style="9" customWidth="1"/>
    <col min="127" max="127" width="12.85546875" style="9" customWidth="1"/>
    <col min="128" max="128" width="13" style="9" customWidth="1"/>
    <col min="130" max="130" width="11.42578125" style="9" customWidth="1"/>
    <col min="131" max="131" width="15.5703125" style="9" customWidth="1"/>
    <col min="132" max="132" width="12.5703125" style="9" customWidth="1"/>
    <col min="133" max="133" width="13.7109375" style="9" customWidth="1"/>
    <col min="134" max="134" width="15.85546875" style="9" customWidth="1"/>
    <col min="135" max="135" width="12.7109375" style="9" customWidth="1"/>
    <col min="136" max="16384" width="9.140625" style="9"/>
  </cols>
  <sheetData>
    <row r="1" spans="1:135" s="3" customFormat="1" ht="16.5" customHeight="1" thickBot="1" x14ac:dyDescent="0.3">
      <c r="A1" s="1" t="s">
        <v>0</v>
      </c>
      <c r="B1" s="2"/>
      <c r="C1" s="2"/>
      <c r="D1" s="2"/>
      <c r="E1" s="2"/>
      <c r="G1" s="1" t="s">
        <v>1</v>
      </c>
      <c r="H1" s="2"/>
      <c r="I1" s="2"/>
      <c r="J1" s="2"/>
      <c r="K1" s="2"/>
      <c r="M1" s="1" t="s">
        <v>2</v>
      </c>
      <c r="N1" s="2"/>
      <c r="O1" s="2"/>
      <c r="P1" s="2"/>
      <c r="Q1" s="2"/>
      <c r="S1" s="1" t="s">
        <v>3</v>
      </c>
      <c r="T1" s="2"/>
      <c r="U1" s="2"/>
      <c r="V1" s="2"/>
      <c r="W1" s="2"/>
      <c r="Y1" s="1" t="s">
        <v>4</v>
      </c>
      <c r="Z1" s="2"/>
      <c r="AA1" s="2"/>
      <c r="AB1" s="2"/>
      <c r="AC1" s="2"/>
      <c r="AE1" s="1" t="s">
        <v>5</v>
      </c>
      <c r="AF1" s="2"/>
      <c r="AG1" s="2"/>
      <c r="AH1" s="2"/>
      <c r="AI1" s="2"/>
      <c r="AK1" s="1" t="s">
        <v>6</v>
      </c>
      <c r="AL1" s="2"/>
      <c r="AM1" s="2"/>
      <c r="AN1" s="2"/>
      <c r="AO1" s="2"/>
      <c r="AQ1" s="1" t="s">
        <v>7</v>
      </c>
      <c r="AR1" s="2"/>
      <c r="AS1" s="2"/>
      <c r="AT1" s="2"/>
      <c r="AU1" s="2"/>
      <c r="AW1" s="1" t="s">
        <v>8</v>
      </c>
      <c r="AX1" s="2"/>
      <c r="AY1" s="2"/>
      <c r="AZ1" s="2" t="s">
        <v>9</v>
      </c>
      <c r="BA1" s="2"/>
      <c r="BC1" s="2" t="s">
        <v>10</v>
      </c>
      <c r="BD1" s="2"/>
      <c r="BE1" s="2"/>
      <c r="BF1" s="2"/>
      <c r="BG1" s="2"/>
      <c r="BH1" s="2"/>
      <c r="BJ1" s="1" t="s">
        <v>11</v>
      </c>
      <c r="BK1" s="2"/>
      <c r="BL1" s="2"/>
      <c r="BM1" s="2"/>
      <c r="BN1" s="2"/>
      <c r="BO1" s="4"/>
      <c r="BQ1" s="1" t="s">
        <v>12</v>
      </c>
      <c r="BR1" s="2"/>
      <c r="BS1" s="2"/>
      <c r="BT1" s="2"/>
      <c r="BU1" s="2"/>
      <c r="BW1" s="1" t="s">
        <v>13</v>
      </c>
      <c r="BX1" s="2"/>
      <c r="BY1" s="2"/>
      <c r="BZ1" s="2"/>
      <c r="CA1" s="2"/>
      <c r="CC1" s="1" t="s">
        <v>14</v>
      </c>
      <c r="CD1" s="2"/>
      <c r="CE1" s="2"/>
      <c r="CF1" s="2"/>
      <c r="CG1" s="2"/>
      <c r="CI1" s="1" t="s">
        <v>15</v>
      </c>
      <c r="CJ1" s="2"/>
      <c r="CK1" s="2"/>
      <c r="CL1" s="2"/>
      <c r="CM1" s="2"/>
      <c r="CO1" s="1" t="s">
        <v>16</v>
      </c>
      <c r="CP1" s="2"/>
      <c r="CQ1" s="2"/>
      <c r="CR1" s="2"/>
      <c r="CS1" s="2"/>
      <c r="CU1" s="1" t="s">
        <v>17</v>
      </c>
      <c r="CV1" s="2"/>
      <c r="CW1" s="2"/>
      <c r="CX1" s="2"/>
      <c r="CY1" s="2"/>
      <c r="DA1" s="1" t="s">
        <v>18</v>
      </c>
      <c r="DB1" s="2"/>
      <c r="DC1" s="2"/>
      <c r="DD1" s="2"/>
      <c r="DE1" s="2"/>
      <c r="DG1" s="1" t="s">
        <v>19</v>
      </c>
      <c r="DH1" s="2"/>
      <c r="DI1" s="2"/>
      <c r="DJ1" s="2"/>
      <c r="DK1" s="2"/>
      <c r="DM1" s="1" t="s">
        <v>20</v>
      </c>
      <c r="DN1" s="2"/>
      <c r="DO1" s="2"/>
      <c r="DP1" s="2"/>
      <c r="DQ1" s="2"/>
      <c r="DS1" s="1" t="s">
        <v>21</v>
      </c>
      <c r="DT1" s="2"/>
      <c r="DU1" s="2"/>
      <c r="DV1" s="2"/>
      <c r="DW1" s="2"/>
      <c r="DX1" s="2"/>
      <c r="DZ1" s="1" t="s">
        <v>22</v>
      </c>
      <c r="EA1" s="2"/>
      <c r="EB1" s="2"/>
      <c r="EC1" s="2"/>
      <c r="ED1" s="2"/>
      <c r="EE1" s="2"/>
    </row>
    <row r="2" spans="1:135" s="6" customFormat="1" ht="12.75" thickTop="1" thickBot="1" x14ac:dyDescent="0.25">
      <c r="A2" s="5" t="s">
        <v>23</v>
      </c>
      <c r="B2" s="5">
        <v>2013</v>
      </c>
      <c r="C2" s="5">
        <v>2014</v>
      </c>
      <c r="D2" s="5">
        <v>2015</v>
      </c>
      <c r="E2" s="5">
        <v>2016</v>
      </c>
      <c r="G2" s="5" t="s">
        <v>23</v>
      </c>
      <c r="H2" s="5">
        <v>2013</v>
      </c>
      <c r="I2" s="5">
        <v>2014</v>
      </c>
      <c r="J2" s="5">
        <v>2015</v>
      </c>
      <c r="K2" s="5">
        <v>2016</v>
      </c>
      <c r="M2" s="5" t="s">
        <v>23</v>
      </c>
      <c r="N2" s="5">
        <v>2013</v>
      </c>
      <c r="O2" s="5">
        <v>2014</v>
      </c>
      <c r="P2" s="5">
        <v>2015</v>
      </c>
      <c r="Q2" s="5">
        <v>2016</v>
      </c>
      <c r="S2" s="5" t="s">
        <v>23</v>
      </c>
      <c r="T2" s="5">
        <v>2013</v>
      </c>
      <c r="U2" s="5">
        <v>2014</v>
      </c>
      <c r="V2" s="5">
        <v>2015</v>
      </c>
      <c r="W2" s="5">
        <v>2016</v>
      </c>
      <c r="Y2" s="5" t="s">
        <v>23</v>
      </c>
      <c r="Z2" s="5">
        <v>2013</v>
      </c>
      <c r="AA2" s="5">
        <v>2014</v>
      </c>
      <c r="AB2" s="5">
        <v>2015</v>
      </c>
      <c r="AC2" s="5">
        <v>2016</v>
      </c>
      <c r="AE2" s="5" t="s">
        <v>23</v>
      </c>
      <c r="AF2" s="5">
        <v>2013</v>
      </c>
      <c r="AG2" s="5">
        <v>2014</v>
      </c>
      <c r="AH2" s="5">
        <v>2015</v>
      </c>
      <c r="AI2" s="5">
        <v>2016</v>
      </c>
      <c r="AK2" s="5" t="s">
        <v>23</v>
      </c>
      <c r="AL2" s="5">
        <v>2013</v>
      </c>
      <c r="AM2" s="5">
        <v>2014</v>
      </c>
      <c r="AN2" s="5">
        <v>2015</v>
      </c>
      <c r="AO2" s="5">
        <v>2016</v>
      </c>
      <c r="AQ2" s="5" t="s">
        <v>23</v>
      </c>
      <c r="AR2" s="5">
        <v>2013</v>
      </c>
      <c r="AS2" s="5">
        <v>2014</v>
      </c>
      <c r="AT2" s="5">
        <v>2015</v>
      </c>
      <c r="AU2" s="5">
        <v>2016</v>
      </c>
      <c r="AW2" s="5" t="s">
        <v>23</v>
      </c>
      <c r="AX2" s="5">
        <v>2013</v>
      </c>
      <c r="AY2" s="5">
        <v>2014</v>
      </c>
      <c r="AZ2" s="5">
        <v>2015</v>
      </c>
      <c r="BA2" s="5">
        <v>2016</v>
      </c>
      <c r="BC2" s="5" t="s">
        <v>23</v>
      </c>
      <c r="BD2" s="5">
        <v>2013</v>
      </c>
      <c r="BE2" s="5">
        <v>2014</v>
      </c>
      <c r="BF2" s="5">
        <v>2015</v>
      </c>
      <c r="BG2" s="5">
        <v>2016</v>
      </c>
      <c r="BH2" s="5" t="s">
        <v>24</v>
      </c>
      <c r="BJ2" s="5" t="s">
        <v>23</v>
      </c>
      <c r="BK2" s="5">
        <v>2013</v>
      </c>
      <c r="BL2" s="5">
        <v>2014</v>
      </c>
      <c r="BM2" s="5">
        <v>2015</v>
      </c>
      <c r="BN2" s="5">
        <v>2016</v>
      </c>
      <c r="BO2" s="5" t="s">
        <v>24</v>
      </c>
      <c r="BQ2" s="5" t="s">
        <v>23</v>
      </c>
      <c r="BR2" s="5">
        <v>2013</v>
      </c>
      <c r="BS2" s="5">
        <v>2014</v>
      </c>
      <c r="BT2" s="5">
        <v>2015</v>
      </c>
      <c r="BU2" s="5">
        <v>2016</v>
      </c>
      <c r="BW2" s="5" t="s">
        <v>23</v>
      </c>
      <c r="BX2" s="5">
        <v>2013</v>
      </c>
      <c r="BY2" s="5">
        <v>2014</v>
      </c>
      <c r="BZ2" s="5">
        <v>2015</v>
      </c>
      <c r="CA2" s="5">
        <v>2016</v>
      </c>
      <c r="CC2" s="5" t="s">
        <v>23</v>
      </c>
      <c r="CD2" s="5">
        <v>2013</v>
      </c>
      <c r="CE2" s="5">
        <v>2014</v>
      </c>
      <c r="CF2" s="5">
        <v>2015</v>
      </c>
      <c r="CG2" s="5">
        <v>2016</v>
      </c>
      <c r="CI2" s="5" t="s">
        <v>23</v>
      </c>
      <c r="CJ2" s="5">
        <v>2013</v>
      </c>
      <c r="CK2" s="5">
        <v>2014</v>
      </c>
      <c r="CL2" s="5">
        <v>2015</v>
      </c>
      <c r="CM2" s="5">
        <v>2016</v>
      </c>
      <c r="CO2" s="5" t="s">
        <v>23</v>
      </c>
      <c r="CP2" s="5">
        <v>2013</v>
      </c>
      <c r="CQ2" s="5">
        <v>2014</v>
      </c>
      <c r="CR2" s="5">
        <v>2015</v>
      </c>
      <c r="CS2" s="5">
        <v>2016</v>
      </c>
      <c r="CU2" s="5" t="s">
        <v>23</v>
      </c>
      <c r="CV2" s="5">
        <v>2013</v>
      </c>
      <c r="CW2" s="5">
        <v>2014</v>
      </c>
      <c r="CX2" s="5">
        <v>2015</v>
      </c>
      <c r="CY2" s="5">
        <v>2016</v>
      </c>
      <c r="DA2" s="5" t="s">
        <v>23</v>
      </c>
      <c r="DB2" s="5">
        <v>2013</v>
      </c>
      <c r="DC2" s="5">
        <v>2014</v>
      </c>
      <c r="DD2" s="5">
        <v>2015</v>
      </c>
      <c r="DE2" s="5">
        <v>2016</v>
      </c>
      <c r="DG2" s="5" t="s">
        <v>23</v>
      </c>
      <c r="DH2" s="5">
        <v>2013</v>
      </c>
      <c r="DI2" s="5">
        <v>2014</v>
      </c>
      <c r="DJ2" s="5">
        <v>2015</v>
      </c>
      <c r="DK2" s="5">
        <v>2016</v>
      </c>
      <c r="DM2" s="5" t="s">
        <v>23</v>
      </c>
      <c r="DN2" s="5">
        <v>2013</v>
      </c>
      <c r="DO2" s="5">
        <v>2014</v>
      </c>
      <c r="DP2" s="5">
        <v>2015</v>
      </c>
      <c r="DQ2" s="5">
        <v>2016</v>
      </c>
      <c r="DS2" s="5" t="s">
        <v>23</v>
      </c>
      <c r="DT2" s="5">
        <v>2013</v>
      </c>
      <c r="DU2" s="5">
        <v>2014</v>
      </c>
      <c r="DV2" s="5">
        <v>2015</v>
      </c>
      <c r="DW2" s="5">
        <v>2016</v>
      </c>
      <c r="DX2" s="5" t="s">
        <v>24</v>
      </c>
      <c r="DZ2" s="5" t="s">
        <v>23</v>
      </c>
      <c r="EA2" s="5">
        <v>2013</v>
      </c>
      <c r="EB2" s="5">
        <v>2014</v>
      </c>
      <c r="EC2" s="5">
        <v>2015</v>
      </c>
      <c r="ED2" s="5">
        <v>2016</v>
      </c>
      <c r="EE2" s="5" t="s">
        <v>24</v>
      </c>
    </row>
    <row r="3" spans="1:135" s="6" customFormat="1" ht="12.75" thickTop="1" thickBot="1" x14ac:dyDescent="0.25">
      <c r="A3" s="7" t="s">
        <v>25</v>
      </c>
      <c r="B3" s="7">
        <v>3337696.8222222198</v>
      </c>
      <c r="C3" s="7">
        <v>3306021.9555555498</v>
      </c>
      <c r="D3" s="7">
        <v>5241548.4444444403</v>
      </c>
      <c r="E3" s="7">
        <f>+B3</f>
        <v>3337696.8222222198</v>
      </c>
      <c r="G3" s="7" t="s">
        <v>25</v>
      </c>
      <c r="H3" s="7">
        <v>2012500</v>
      </c>
      <c r="I3" s="7">
        <v>1900000</v>
      </c>
      <c r="J3" s="7">
        <v>1900000</v>
      </c>
      <c r="K3" s="7">
        <v>0</v>
      </c>
      <c r="M3" s="7" t="s">
        <v>25</v>
      </c>
      <c r="N3" s="7">
        <v>1325196.82222222</v>
      </c>
      <c r="O3" s="7">
        <v>1406021.9555555501</v>
      </c>
      <c r="P3" s="7">
        <v>3341548.4444444398</v>
      </c>
      <c r="Q3" s="7">
        <v>3337696.8222222198</v>
      </c>
      <c r="S3" s="7" t="s">
        <v>25</v>
      </c>
      <c r="T3" s="7">
        <v>9080597.4422625005</v>
      </c>
      <c r="U3" s="7">
        <v>4032067.9325850001</v>
      </c>
      <c r="V3" s="7">
        <v>2429105.7159600002</v>
      </c>
      <c r="W3" s="7">
        <f>+V3</f>
        <v>2429105.7159600002</v>
      </c>
      <c r="Y3" s="7" t="s">
        <v>25</v>
      </c>
      <c r="Z3" s="7">
        <v>5875816</v>
      </c>
      <c r="AA3" s="7">
        <v>3650000</v>
      </c>
      <c r="AB3" s="7">
        <v>650000</v>
      </c>
      <c r="AC3" s="7">
        <v>0</v>
      </c>
      <c r="AE3" s="7" t="s">
        <v>25</v>
      </c>
      <c r="AF3" s="7">
        <f t="shared" ref="AF3:AI13" si="0">+T3-Z3</f>
        <v>3204781.4422625005</v>
      </c>
      <c r="AG3" s="7">
        <f t="shared" si="0"/>
        <v>382067.93258500006</v>
      </c>
      <c r="AH3" s="7">
        <f t="shared" si="0"/>
        <v>1779105.7159600002</v>
      </c>
      <c r="AI3" s="7">
        <f>+W3</f>
        <v>2429105.7159600002</v>
      </c>
      <c r="AK3" s="7" t="s">
        <v>25</v>
      </c>
      <c r="AL3" s="7">
        <f>+AR3+AX3</f>
        <v>5523681.3934499994</v>
      </c>
      <c r="AM3" s="7">
        <f>+AS3+AY3</f>
        <v>4838481.5191019997</v>
      </c>
      <c r="AN3" s="7">
        <f>+AT3+AZ3</f>
        <v>4150300.6232687999</v>
      </c>
      <c r="AO3" s="7">
        <f>+AN3</f>
        <v>4150300.6232687999</v>
      </c>
      <c r="AQ3" s="7" t="s">
        <v>25</v>
      </c>
      <c r="AR3" s="7">
        <v>5523681</v>
      </c>
      <c r="AS3" s="7">
        <v>1537500</v>
      </c>
      <c r="AT3" s="7">
        <v>1537500</v>
      </c>
      <c r="AU3" s="7">
        <v>0</v>
      </c>
      <c r="AW3" s="7" t="s">
        <v>25</v>
      </c>
      <c r="AX3" s="7">
        <v>0.39344999939203301</v>
      </c>
      <c r="AY3" s="7">
        <v>3300981.5191020002</v>
      </c>
      <c r="AZ3" s="7">
        <v>2612800.6232687999</v>
      </c>
      <c r="BA3" s="7">
        <f>+AO3</f>
        <v>4150300.6232687999</v>
      </c>
      <c r="BC3" s="7" t="s">
        <v>25</v>
      </c>
      <c r="BD3" s="8">
        <f>+(B3*5.8)+T3+AL3</f>
        <v>33962920.404601373</v>
      </c>
      <c r="BE3" s="8">
        <f>+(C3*5.8)+U3+AM3</f>
        <v>28045476.793909188</v>
      </c>
      <c r="BF3" s="8">
        <f>+(D3*5.8)+V3+AN3</f>
        <v>36980387.317006551</v>
      </c>
      <c r="BG3" s="8">
        <f>+(E3*5.8)+W3+AO3</f>
        <v>25938047.908117674</v>
      </c>
      <c r="BH3" s="8">
        <f>SUM(BD3:BG3)</f>
        <v>124926832.4236348</v>
      </c>
      <c r="BJ3" s="7" t="s">
        <v>25</v>
      </c>
      <c r="BK3" s="8">
        <f>+N3*5.8+AF3+AX3</f>
        <v>10890923.404601377</v>
      </c>
      <c r="BL3" s="8">
        <f>+O3*5.8+AG3+AY3</f>
        <v>11837976.79390919</v>
      </c>
      <c r="BM3" s="8">
        <f>+P3*5.8+AH3+AZ3</f>
        <v>23772887.317006551</v>
      </c>
      <c r="BN3" s="8">
        <f>+Q3*5.8+AI3+BA3</f>
        <v>25938047.908117674</v>
      </c>
      <c r="BO3" s="8">
        <f>SUM(BK3:BN3)</f>
        <v>72439835.423634797</v>
      </c>
      <c r="BQ3" s="7" t="s">
        <v>25</v>
      </c>
      <c r="BR3" s="8">
        <v>11740436.0448294</v>
      </c>
      <c r="BS3" s="8">
        <v>7964413.3998293905</v>
      </c>
      <c r="BT3" s="8">
        <v>12191400.694829401</v>
      </c>
      <c r="BU3" s="8">
        <f>+BT3</f>
        <v>12191400.694829401</v>
      </c>
      <c r="BW3" s="7" t="s">
        <v>25</v>
      </c>
      <c r="BX3" s="8">
        <v>3112323.4093333702</v>
      </c>
      <c r="BY3" s="8">
        <v>2044784.26178831</v>
      </c>
      <c r="BZ3" s="8">
        <v>3030238.4907292002</v>
      </c>
      <c r="CA3" s="8">
        <v>0</v>
      </c>
      <c r="CC3" s="7" t="s">
        <v>25</v>
      </c>
      <c r="CD3" s="8">
        <f>+BR3-BX3</f>
        <v>8628112.6354960296</v>
      </c>
      <c r="CE3" s="8">
        <f>+BS3-BY3</f>
        <v>5919629.1380410809</v>
      </c>
      <c r="CF3" s="8">
        <f>+BT3-BZ3</f>
        <v>9161162.2041002009</v>
      </c>
      <c r="CG3" s="8">
        <f>+BU3-CA3</f>
        <v>12191400.694829401</v>
      </c>
      <c r="CI3" s="7" t="s">
        <v>25</v>
      </c>
      <c r="CJ3" s="8">
        <v>64535.621850000003</v>
      </c>
      <c r="CK3" s="8">
        <v>66624.814410000006</v>
      </c>
      <c r="CL3" s="8">
        <v>68807.773019999993</v>
      </c>
      <c r="CM3" s="8">
        <f>+CL3</f>
        <v>68807.773019999993</v>
      </c>
      <c r="CO3" s="7" t="s">
        <v>25</v>
      </c>
      <c r="CP3" s="8">
        <v>45174.935295000003</v>
      </c>
      <c r="CQ3" s="8">
        <v>46637.370087000003</v>
      </c>
      <c r="CR3" s="8">
        <v>48165.441114000001</v>
      </c>
      <c r="CS3" s="8">
        <v>0</v>
      </c>
      <c r="CU3" s="7" t="s">
        <v>25</v>
      </c>
      <c r="CV3" s="8">
        <v>19360.686555</v>
      </c>
      <c r="CW3" s="8">
        <v>19987.444323</v>
      </c>
      <c r="CX3" s="8">
        <v>20642.331905999999</v>
      </c>
      <c r="CY3" s="8">
        <f>+CM3</f>
        <v>68807.773019999993</v>
      </c>
      <c r="DA3" s="7" t="s">
        <v>25</v>
      </c>
      <c r="DB3" s="8">
        <v>11571489.0658902</v>
      </c>
      <c r="DC3" s="8">
        <v>12230097.302374501</v>
      </c>
      <c r="DD3" s="8">
        <v>13701982.110089101</v>
      </c>
      <c r="DE3" s="8">
        <f>+DD3</f>
        <v>13701982.110089101</v>
      </c>
      <c r="DG3" s="7" t="s">
        <v>25</v>
      </c>
      <c r="DH3" s="8">
        <v>2797587</v>
      </c>
      <c r="DI3" s="8">
        <v>2800000</v>
      </c>
      <c r="DJ3" s="8">
        <v>2800000</v>
      </c>
      <c r="DK3" s="8">
        <v>0</v>
      </c>
      <c r="DM3" s="7" t="s">
        <v>25</v>
      </c>
      <c r="DN3" s="8">
        <f>+DB3-DH3</f>
        <v>8773902.0658902004</v>
      </c>
      <c r="DO3" s="8">
        <f>+DC3-DI3</f>
        <v>9430097.3023745008</v>
      </c>
      <c r="DP3" s="8">
        <f>+DD3-DJ3</f>
        <v>10901982.110089101</v>
      </c>
      <c r="DQ3" s="8">
        <f>+DE3</f>
        <v>13701982.110089101</v>
      </c>
      <c r="DS3" s="7" t="s">
        <v>25</v>
      </c>
      <c r="DT3" s="8">
        <v>57339381.13717097</v>
      </c>
      <c r="DU3" s="8">
        <v>48306612.310523078</v>
      </c>
      <c r="DV3" s="8">
        <v>62942577.894945048</v>
      </c>
      <c r="DW3" s="8">
        <v>51900238.486056171</v>
      </c>
      <c r="DX3" s="7">
        <f>SUM(DT3:DW3)</f>
        <v>220488809.82869527</v>
      </c>
      <c r="DZ3" s="7" t="s">
        <v>25</v>
      </c>
      <c r="EA3" s="8">
        <f>+BK3+CD3+CV3+DN3</f>
        <v>28312298.792542607</v>
      </c>
      <c r="EB3" s="8">
        <f>+BL3+CE3+CW3+DO3</f>
        <v>27207690.678647771</v>
      </c>
      <c r="EC3" s="8">
        <f>+BM3+CF3+CX3+DP3</f>
        <v>43856673.963101849</v>
      </c>
      <c r="ED3" s="8">
        <f>+BN3+CG3+CY3+DQ3</f>
        <v>51900238.486056171</v>
      </c>
      <c r="EE3" s="7">
        <f>SUM(EA3:ED3)</f>
        <v>151276901.92034841</v>
      </c>
    </row>
    <row r="4" spans="1:135" s="6" customFormat="1" ht="12.75" thickTop="1" thickBot="1" x14ac:dyDescent="0.25">
      <c r="A4" s="7" t="s">
        <v>26</v>
      </c>
      <c r="B4" s="7">
        <v>689529.19270682265</v>
      </c>
      <c r="C4" s="7">
        <v>6278167.2237193109</v>
      </c>
      <c r="D4" s="7">
        <v>778443.97063192911</v>
      </c>
      <c r="E4" s="7">
        <v>840011.29689726513</v>
      </c>
      <c r="G4" s="7" t="s">
        <v>26</v>
      </c>
      <c r="H4" s="7">
        <v>689529.19270682265</v>
      </c>
      <c r="I4" s="7">
        <v>6159032</v>
      </c>
      <c r="J4" s="7">
        <v>755000</v>
      </c>
      <c r="K4" s="7">
        <v>780000</v>
      </c>
      <c r="M4" s="7" t="s">
        <v>26</v>
      </c>
      <c r="N4" s="7">
        <v>0</v>
      </c>
      <c r="O4" s="7">
        <v>119135.22371931095</v>
      </c>
      <c r="P4" s="7">
        <v>23443.970631929114</v>
      </c>
      <c r="Q4" s="7">
        <v>60011.296897265129</v>
      </c>
      <c r="S4" s="7" t="s">
        <v>26</v>
      </c>
      <c r="T4" s="7">
        <f>+Z4</f>
        <v>2840311.0602653502</v>
      </c>
      <c r="U4" s="7">
        <f>+AA4</f>
        <v>3053193.2543282099</v>
      </c>
      <c r="V4" s="7">
        <v>2023952.7702857144</v>
      </c>
      <c r="W4" s="7">
        <v>1865231.5418571429</v>
      </c>
      <c r="Y4" s="7" t="s">
        <v>26</v>
      </c>
      <c r="Z4" s="7">
        <v>2840311.0602653502</v>
      </c>
      <c r="AA4" s="7">
        <v>3053193.2543282099</v>
      </c>
      <c r="AB4" s="7">
        <v>1497946.6790484469</v>
      </c>
      <c r="AC4" s="7">
        <v>1497946.6790484469</v>
      </c>
      <c r="AE4" s="7" t="s">
        <v>26</v>
      </c>
      <c r="AF4" s="7">
        <f t="shared" si="0"/>
        <v>0</v>
      </c>
      <c r="AG4" s="7">
        <f t="shared" si="0"/>
        <v>0</v>
      </c>
      <c r="AH4" s="7">
        <f t="shared" si="0"/>
        <v>526006.09123726748</v>
      </c>
      <c r="AI4" s="7">
        <f t="shared" si="0"/>
        <v>367284.86280869599</v>
      </c>
      <c r="AK4" s="7" t="s">
        <v>26</v>
      </c>
      <c r="AL4" s="7">
        <v>2797333.0971428575</v>
      </c>
      <c r="AM4" s="7">
        <v>2991592.3400000003</v>
      </c>
      <c r="AN4" s="7">
        <v>2961882.1028571432</v>
      </c>
      <c r="AO4" s="7">
        <v>2845326.557142857</v>
      </c>
      <c r="AQ4" s="7" t="s">
        <v>26</v>
      </c>
      <c r="AR4" s="7">
        <v>2780500</v>
      </c>
      <c r="AS4" s="7">
        <v>2954764.9023814285</v>
      </c>
      <c r="AT4" s="7">
        <v>1442605.6720758928</v>
      </c>
      <c r="AU4" s="7">
        <v>1442605.6720758928</v>
      </c>
      <c r="AW4" s="7" t="s">
        <v>26</v>
      </c>
      <c r="AX4" s="7">
        <v>16833.097142857499</v>
      </c>
      <c r="AY4" s="7">
        <v>36827.437618571799</v>
      </c>
      <c r="AZ4" s="7">
        <v>1519276.4307812504</v>
      </c>
      <c r="BA4" s="7">
        <v>1402720.8850669642</v>
      </c>
      <c r="BC4" s="7" t="s">
        <v>26</v>
      </c>
      <c r="BD4" s="8">
        <v>9647653.805271823</v>
      </c>
      <c r="BE4" s="8">
        <v>45785624.227275625</v>
      </c>
      <c r="BF4" s="8">
        <v>9644977.4123909045</v>
      </c>
      <c r="BG4" s="8">
        <v>9673796.5515142083</v>
      </c>
      <c r="BH4" s="8">
        <f t="shared" ref="BH4:BH44" si="1">SUM(BD4:BG4)</f>
        <v>74752051.996452555</v>
      </c>
      <c r="BJ4" s="7" t="s">
        <v>26</v>
      </c>
      <c r="BK4" s="8">
        <v>16833.097142857499</v>
      </c>
      <c r="BL4" s="8">
        <v>3800962.0328046717</v>
      </c>
      <c r="BM4" s="8">
        <v>2279539.8320987793</v>
      </c>
      <c r="BN4" s="8">
        <v>2171858.971222084</v>
      </c>
      <c r="BO4" s="8">
        <f>SUM(BK4:BN4)</f>
        <v>8269193.9332683925</v>
      </c>
      <c r="BQ4" s="7" t="s">
        <v>26</v>
      </c>
      <c r="BR4" s="8">
        <v>2375000</v>
      </c>
      <c r="BS4" s="8">
        <v>2375000</v>
      </c>
      <c r="BT4" s="8">
        <v>2375000</v>
      </c>
      <c r="BU4" s="8">
        <v>2375000</v>
      </c>
      <c r="BW4" s="7" t="s">
        <v>26</v>
      </c>
      <c r="BX4" s="8">
        <v>2375000</v>
      </c>
      <c r="BY4" s="8">
        <v>2375000</v>
      </c>
      <c r="BZ4" s="8">
        <v>0</v>
      </c>
      <c r="CA4" s="8">
        <v>0</v>
      </c>
      <c r="CC4" s="7" t="s">
        <v>26</v>
      </c>
      <c r="CD4" s="8">
        <v>0</v>
      </c>
      <c r="CE4" s="8">
        <v>0</v>
      </c>
      <c r="CF4" s="8">
        <v>2375000</v>
      </c>
      <c r="CG4" s="8">
        <v>2375000</v>
      </c>
      <c r="CI4" s="7" t="s">
        <v>26</v>
      </c>
      <c r="CJ4" s="8">
        <v>281223.84350827581</v>
      </c>
      <c r="CK4" s="8">
        <v>322626.2426914387</v>
      </c>
      <c r="CL4" s="8">
        <v>333111.59557891038</v>
      </c>
      <c r="CM4" s="8">
        <v>333111.59557891038</v>
      </c>
      <c r="CO4" s="7" t="s">
        <v>26</v>
      </c>
      <c r="CP4" s="8">
        <v>281223.84350827581</v>
      </c>
      <c r="CQ4" s="8">
        <v>322626.2426914387</v>
      </c>
      <c r="CR4" s="8">
        <v>333111.59557891038</v>
      </c>
      <c r="CS4" s="8">
        <v>333111.59557891038</v>
      </c>
      <c r="CU4" s="7" t="s">
        <v>26</v>
      </c>
      <c r="CV4" s="8">
        <f t="shared" ref="CV4:CY5" si="2">+CJ4-CP4</f>
        <v>0</v>
      </c>
      <c r="CW4" s="8">
        <f t="shared" si="2"/>
        <v>0</v>
      </c>
      <c r="CX4" s="8">
        <f t="shared" si="2"/>
        <v>0</v>
      </c>
      <c r="CY4" s="8">
        <f t="shared" si="2"/>
        <v>0</v>
      </c>
      <c r="DA4" s="7" t="s">
        <v>26</v>
      </c>
      <c r="DB4" s="8">
        <f>+DT4-(+BD4+BR4+CJ4)</f>
        <v>8089421.6332813594</v>
      </c>
      <c r="DC4" s="8">
        <f>+DU4-(+BE4+BS4+CK4)</f>
        <v>8661374.0733634084</v>
      </c>
      <c r="DD4" s="8">
        <f>+DV4-(+BF4+BT4+CL4)</f>
        <v>8072006.0336327814</v>
      </c>
      <c r="DE4" s="8">
        <f>+DW4-(+BG4+BU4+CM4)</f>
        <v>8072006.0336327832</v>
      </c>
      <c r="DG4" s="7" t="s">
        <v>26</v>
      </c>
      <c r="DH4" s="8">
        <f t="shared" ref="DH4:DK5" si="3">+DB4-DN4</f>
        <v>5245710.2790505849</v>
      </c>
      <c r="DI4" s="8">
        <f t="shared" si="3"/>
        <v>5793428.7191326413</v>
      </c>
      <c r="DJ4" s="8">
        <f t="shared" si="3"/>
        <v>5187756.1834020056</v>
      </c>
      <c r="DK4" s="8">
        <f t="shared" si="3"/>
        <v>5187756.1834020084</v>
      </c>
      <c r="DM4" s="7" t="s">
        <v>26</v>
      </c>
      <c r="DN4" s="8">
        <v>2843711.3542307746</v>
      </c>
      <c r="DO4" s="8">
        <v>2867945.3542307667</v>
      </c>
      <c r="DP4" s="8">
        <v>2884249.8502307753</v>
      </c>
      <c r="DQ4" s="8">
        <v>2884249.8502307748</v>
      </c>
      <c r="DS4" s="7" t="s">
        <v>26</v>
      </c>
      <c r="DT4" s="8">
        <v>20393299.282061458</v>
      </c>
      <c r="DU4" s="8">
        <v>57144624.543330476</v>
      </c>
      <c r="DV4" s="8">
        <v>20425095.041602597</v>
      </c>
      <c r="DW4" s="8">
        <v>20453914.180725902</v>
      </c>
      <c r="DX4" s="7">
        <f t="shared" ref="DX4:DX44" si="4">SUM(DT4:DW4)</f>
        <v>118416933.04772043</v>
      </c>
      <c r="DZ4" s="7" t="s">
        <v>26</v>
      </c>
      <c r="EA4" s="8">
        <v>2860544.4513736321</v>
      </c>
      <c r="EB4" s="8">
        <v>6668907.3870354388</v>
      </c>
      <c r="EC4" s="8">
        <v>7538789.6823295541</v>
      </c>
      <c r="ED4" s="8">
        <v>7431108.8214528589</v>
      </c>
      <c r="EE4" s="7">
        <f t="shared" ref="EE4:EE44" si="5">SUM(EA4:ED4)</f>
        <v>24499350.342191484</v>
      </c>
    </row>
    <row r="5" spans="1:135" s="6" customFormat="1" ht="12.75" thickTop="1" thickBot="1" x14ac:dyDescent="0.25">
      <c r="A5" s="7" t="s">
        <v>27</v>
      </c>
      <c r="B5" s="7">
        <v>10533222.345555555</v>
      </c>
      <c r="C5" s="7">
        <v>938720.26500000001</v>
      </c>
      <c r="D5" s="7">
        <v>968650.93500000006</v>
      </c>
      <c r="E5" s="7">
        <v>11573970.842499999</v>
      </c>
      <c r="G5" s="7" t="s">
        <v>27</v>
      </c>
      <c r="H5" s="7">
        <v>10533222.789999999</v>
      </c>
      <c r="I5" s="7">
        <v>938720</v>
      </c>
      <c r="J5" s="7">
        <v>0</v>
      </c>
      <c r="K5" s="7">
        <v>0</v>
      </c>
      <c r="M5" s="7" t="s">
        <v>27</v>
      </c>
      <c r="N5" s="7">
        <v>-0.4444444440305233</v>
      </c>
      <c r="O5" s="7">
        <v>0.26500000001396984</v>
      </c>
      <c r="P5" s="7">
        <v>968650.93500000006</v>
      </c>
      <c r="Q5" s="7">
        <v>11573970.842499999</v>
      </c>
      <c r="S5" s="7" t="s">
        <v>27</v>
      </c>
      <c r="T5" s="7">
        <v>5785006.7899589883</v>
      </c>
      <c r="U5" s="7">
        <v>5569047.476462638</v>
      </c>
      <c r="V5" s="7">
        <v>5275747.3971233927</v>
      </c>
      <c r="W5" s="7">
        <v>4885139.4269531071</v>
      </c>
      <c r="Y5" s="7" t="s">
        <v>27</v>
      </c>
      <c r="Z5" s="7">
        <v>3209463.2136332029</v>
      </c>
      <c r="AA5" s="7">
        <v>2547059</v>
      </c>
      <c r="AB5" s="7">
        <v>0</v>
      </c>
      <c r="AC5" s="7">
        <v>0</v>
      </c>
      <c r="AE5" s="7" t="s">
        <v>27</v>
      </c>
      <c r="AF5" s="7">
        <f t="shared" si="0"/>
        <v>2575543.5763257854</v>
      </c>
      <c r="AG5" s="7">
        <f t="shared" si="0"/>
        <v>3021988.476462638</v>
      </c>
      <c r="AH5" s="7">
        <f t="shared" si="0"/>
        <v>5275747.3971233927</v>
      </c>
      <c r="AI5" s="7">
        <f t="shared" si="0"/>
        <v>4885139.4269531071</v>
      </c>
      <c r="AK5" s="7" t="s">
        <v>27</v>
      </c>
      <c r="AL5" s="7">
        <v>5776065.5120765157</v>
      </c>
      <c r="AM5" s="7">
        <v>6009456.8432237143</v>
      </c>
      <c r="AN5" s="7">
        <v>6269163.1813833443</v>
      </c>
      <c r="AO5" s="7">
        <v>6285773.8081074953</v>
      </c>
      <c r="AQ5" s="7" t="s">
        <v>27</v>
      </c>
      <c r="AR5" s="7">
        <v>4887562</v>
      </c>
      <c r="AS5" s="7">
        <v>3722707</v>
      </c>
      <c r="AT5" s="7">
        <v>0</v>
      </c>
      <c r="AU5" s="7">
        <v>0</v>
      </c>
      <c r="AW5" s="7" t="s">
        <v>27</v>
      </c>
      <c r="AX5" s="7">
        <v>888503.5120765157</v>
      </c>
      <c r="AY5" s="7">
        <v>2286749.8432237143</v>
      </c>
      <c r="AZ5" s="7">
        <v>6269163.1813833443</v>
      </c>
      <c r="BA5" s="7">
        <v>6285773.8081074953</v>
      </c>
      <c r="BC5" s="7" t="s">
        <v>27</v>
      </c>
      <c r="BD5" s="8">
        <v>63742234.248358347</v>
      </c>
      <c r="BE5" s="8">
        <v>13277114.82817423</v>
      </c>
      <c r="BF5" s="8">
        <v>13456701.641557537</v>
      </c>
      <c r="BG5" s="8">
        <v>69059605.727972716</v>
      </c>
      <c r="BH5" s="8">
        <f>SUM(BD5:BG5)</f>
        <v>159535656.44606283</v>
      </c>
      <c r="BJ5" s="7" t="s">
        <v>27</v>
      </c>
      <c r="BK5" s="8">
        <v>2686060.733347021</v>
      </c>
      <c r="BL5" s="8">
        <v>3743394.5037297853</v>
      </c>
      <c r="BM5" s="8">
        <v>13456701.641557537</v>
      </c>
      <c r="BN5" s="8">
        <v>69059605.727972716</v>
      </c>
      <c r="BO5" s="8">
        <f t="shared" ref="BO5:BO44" si="6">SUM(BK5:BN5)</f>
        <v>88945762.60660705</v>
      </c>
      <c r="BQ5" s="7" t="s">
        <v>27</v>
      </c>
      <c r="BR5" s="8">
        <v>0</v>
      </c>
      <c r="BS5" s="8">
        <v>0</v>
      </c>
      <c r="BT5" s="8">
        <v>0</v>
      </c>
      <c r="BU5" s="8">
        <v>0</v>
      </c>
      <c r="BW5" s="7" t="s">
        <v>27</v>
      </c>
      <c r="BX5" s="8">
        <v>0</v>
      </c>
      <c r="BY5" s="8">
        <v>0</v>
      </c>
      <c r="BZ5" s="8">
        <v>0</v>
      </c>
      <c r="CA5" s="8">
        <v>0</v>
      </c>
      <c r="CC5" s="7" t="s">
        <v>27</v>
      </c>
      <c r="CD5" s="8">
        <v>0</v>
      </c>
      <c r="CE5" s="8">
        <v>0</v>
      </c>
      <c r="CF5" s="8">
        <v>0</v>
      </c>
      <c r="CG5" s="8">
        <v>0</v>
      </c>
      <c r="CI5" s="7" t="s">
        <v>27</v>
      </c>
      <c r="CJ5" s="8">
        <v>125844.04500000003</v>
      </c>
      <c r="CK5" s="8">
        <v>173227.96000000002</v>
      </c>
      <c r="CL5" s="8">
        <v>178803.86000000002</v>
      </c>
      <c r="CM5" s="8">
        <v>184504.94000000003</v>
      </c>
      <c r="CO5" s="7" t="s">
        <v>27</v>
      </c>
      <c r="CP5" s="8">
        <v>125844.04500000003</v>
      </c>
      <c r="CQ5" s="8">
        <v>173227.96000000002</v>
      </c>
      <c r="CR5" s="8">
        <v>178803.86000000002</v>
      </c>
      <c r="CS5" s="8">
        <v>184504.94000000003</v>
      </c>
      <c r="CU5" s="7" t="s">
        <v>27</v>
      </c>
      <c r="CV5" s="8">
        <f t="shared" si="2"/>
        <v>0</v>
      </c>
      <c r="CW5" s="8">
        <f t="shared" si="2"/>
        <v>0</v>
      </c>
      <c r="CX5" s="8">
        <f t="shared" si="2"/>
        <v>0</v>
      </c>
      <c r="CY5" s="8">
        <f t="shared" si="2"/>
        <v>0</v>
      </c>
      <c r="DA5" s="7" t="s">
        <v>27</v>
      </c>
      <c r="DB5" s="8">
        <v>9057993.4000000004</v>
      </c>
      <c r="DC5" s="8">
        <v>13439303.333454523</v>
      </c>
      <c r="DD5" s="8">
        <v>13822137.339606091</v>
      </c>
      <c r="DE5" s="8">
        <v>13812244.863902155</v>
      </c>
      <c r="DG5" s="7" t="s">
        <v>27</v>
      </c>
      <c r="DH5" s="8">
        <f>+DB5-DN5</f>
        <v>3834349.7420000006</v>
      </c>
      <c r="DI5" s="8">
        <f t="shared" si="3"/>
        <v>2686303.7659999989</v>
      </c>
      <c r="DJ5" s="8">
        <f t="shared" si="3"/>
        <v>24000</v>
      </c>
      <c r="DK5" s="8">
        <f t="shared" si="3"/>
        <v>24000</v>
      </c>
      <c r="DM5" s="7" t="s">
        <v>27</v>
      </c>
      <c r="DN5" s="8">
        <v>5223643.6579999998</v>
      </c>
      <c r="DO5" s="8">
        <v>10752999.567454524</v>
      </c>
      <c r="DP5" s="8">
        <v>13798137.339606091</v>
      </c>
      <c r="DQ5" s="8">
        <v>13788244.863902155</v>
      </c>
      <c r="DS5" s="7" t="s">
        <v>27</v>
      </c>
      <c r="DT5" s="8">
        <v>72926071.693358347</v>
      </c>
      <c r="DU5" s="8">
        <v>26889646.121628754</v>
      </c>
      <c r="DV5" s="8">
        <v>27457642.841163628</v>
      </c>
      <c r="DW5" s="8">
        <v>83056355.531874865</v>
      </c>
      <c r="DX5" s="7">
        <f t="shared" si="4"/>
        <v>210329716.18802559</v>
      </c>
      <c r="DZ5" s="7" t="s">
        <v>27</v>
      </c>
      <c r="EA5" s="8">
        <v>7909706.731347017</v>
      </c>
      <c r="EB5" s="8">
        <v>14496392.67595931</v>
      </c>
      <c r="EC5" s="8">
        <v>27254838.981163628</v>
      </c>
      <c r="ED5" s="8">
        <v>82847850.591874868</v>
      </c>
      <c r="EE5" s="7">
        <f t="shared" si="5"/>
        <v>132508788.98034483</v>
      </c>
    </row>
    <row r="6" spans="1:135" s="6" customFormat="1" ht="12.75" thickTop="1" thickBot="1" x14ac:dyDescent="0.25">
      <c r="A6" s="7" t="s">
        <v>28</v>
      </c>
      <c r="B6" s="7">
        <v>60309</v>
      </c>
      <c r="C6" s="7">
        <v>187875</v>
      </c>
      <c r="D6" s="7">
        <v>62622</v>
      </c>
      <c r="E6" s="7">
        <v>63812</v>
      </c>
      <c r="G6" s="7" t="s">
        <v>28</v>
      </c>
      <c r="H6" s="7">
        <v>2000</v>
      </c>
      <c r="I6" s="7">
        <v>0</v>
      </c>
      <c r="J6" s="7">
        <v>0</v>
      </c>
      <c r="K6" s="7">
        <v>0</v>
      </c>
      <c r="M6" s="7" t="s">
        <v>28</v>
      </c>
      <c r="N6" s="7">
        <v>58309</v>
      </c>
      <c r="O6" s="7">
        <v>187875</v>
      </c>
      <c r="P6" s="7">
        <v>62622</v>
      </c>
      <c r="Q6" s="7">
        <v>63812</v>
      </c>
      <c r="S6" s="7" t="s">
        <v>28</v>
      </c>
      <c r="T6" s="7">
        <v>500</v>
      </c>
      <c r="U6" s="7">
        <v>250</v>
      </c>
      <c r="V6" s="7">
        <v>250</v>
      </c>
      <c r="W6" s="7">
        <v>200</v>
      </c>
      <c r="Y6" s="7" t="s">
        <v>28</v>
      </c>
      <c r="Z6" s="7">
        <v>500</v>
      </c>
      <c r="AA6" s="7">
        <v>250</v>
      </c>
      <c r="AB6" s="7">
        <v>250</v>
      </c>
      <c r="AC6" s="7">
        <v>200</v>
      </c>
      <c r="AE6" s="7" t="s">
        <v>28</v>
      </c>
      <c r="AF6" s="7">
        <f t="shared" si="0"/>
        <v>0</v>
      </c>
      <c r="AG6" s="7">
        <f t="shared" si="0"/>
        <v>0</v>
      </c>
      <c r="AH6" s="7">
        <f t="shared" si="0"/>
        <v>0</v>
      </c>
      <c r="AI6" s="7">
        <f t="shared" si="0"/>
        <v>0</v>
      </c>
      <c r="AK6" s="7" t="s">
        <v>28</v>
      </c>
      <c r="AL6" s="7">
        <v>53916</v>
      </c>
      <c r="AM6" s="7">
        <v>54940</v>
      </c>
      <c r="AN6" s="7">
        <v>55984</v>
      </c>
      <c r="AO6" s="7">
        <v>56970</v>
      </c>
      <c r="AQ6" s="7" t="s">
        <v>28</v>
      </c>
      <c r="AR6" s="7">
        <v>33500</v>
      </c>
      <c r="AS6" s="7">
        <v>0</v>
      </c>
      <c r="AT6" s="7">
        <v>0</v>
      </c>
      <c r="AU6" s="7">
        <v>0</v>
      </c>
      <c r="AW6" s="7" t="s">
        <v>28</v>
      </c>
      <c r="AX6" s="7">
        <v>20416</v>
      </c>
      <c r="AY6" s="7">
        <v>54940</v>
      </c>
      <c r="AZ6" s="7">
        <v>55984</v>
      </c>
      <c r="BA6" s="7">
        <v>56970</v>
      </c>
      <c r="BC6" s="7" t="s">
        <v>28</v>
      </c>
      <c r="BD6" s="8">
        <f>+(B6*5.8)+T6+AL6</f>
        <v>404208.2</v>
      </c>
      <c r="BE6" s="8">
        <f>+(C6*5.8)+U6+AM6</f>
        <v>1144865</v>
      </c>
      <c r="BF6" s="8">
        <f>+(D6*5.8)+V6+AN6</f>
        <v>419441.6</v>
      </c>
      <c r="BG6" s="8">
        <f>+(E6*5.8)+W6+AO6</f>
        <v>427279.6</v>
      </c>
      <c r="BH6" s="8">
        <f t="shared" si="1"/>
        <v>2395794.4</v>
      </c>
      <c r="BJ6" s="7" t="s">
        <v>28</v>
      </c>
      <c r="BK6" s="8">
        <f>+N6*5.8+AF6+AX6</f>
        <v>358608.2</v>
      </c>
      <c r="BL6" s="8">
        <f>+O6*5.8+AG6+AY6</f>
        <v>1144615</v>
      </c>
      <c r="BM6" s="8">
        <f>+P6*5.8+AH6+AZ6</f>
        <v>419191.6</v>
      </c>
      <c r="BN6" s="8">
        <f>+Q6*5.8+AI6+BA6</f>
        <v>427079.6</v>
      </c>
      <c r="BO6" s="8">
        <f t="shared" si="6"/>
        <v>2349494.4</v>
      </c>
      <c r="BQ6" s="7" t="s">
        <v>28</v>
      </c>
      <c r="BR6" s="8">
        <v>1245489</v>
      </c>
      <c r="BS6" s="8">
        <v>1301879</v>
      </c>
      <c r="BT6" s="8">
        <v>1365849</v>
      </c>
      <c r="BU6" s="8">
        <v>1425975</v>
      </c>
      <c r="BW6" s="7" t="s">
        <v>28</v>
      </c>
      <c r="BX6" s="8">
        <v>1245489.3411764707</v>
      </c>
      <c r="BY6" s="8">
        <v>1301879.151764706</v>
      </c>
      <c r="BZ6" s="8">
        <v>1365848.8434117648</v>
      </c>
      <c r="CA6" s="8">
        <v>1425975.1218705883</v>
      </c>
      <c r="CC6" s="7" t="s">
        <v>28</v>
      </c>
      <c r="CD6" s="8">
        <v>0</v>
      </c>
      <c r="CE6" s="8">
        <v>0</v>
      </c>
      <c r="CF6" s="8">
        <v>0</v>
      </c>
      <c r="CG6" s="8">
        <v>0</v>
      </c>
      <c r="CI6" s="7" t="s">
        <v>28</v>
      </c>
      <c r="CJ6" s="8">
        <v>0</v>
      </c>
      <c r="CK6" s="8">
        <v>0</v>
      </c>
      <c r="CL6" s="8">
        <v>0</v>
      </c>
      <c r="CM6" s="8">
        <v>0</v>
      </c>
      <c r="CO6" s="7" t="s">
        <v>28</v>
      </c>
      <c r="CP6" s="8">
        <v>0</v>
      </c>
      <c r="CQ6" s="8">
        <v>0</v>
      </c>
      <c r="CR6" s="8">
        <v>0</v>
      </c>
      <c r="CS6" s="8">
        <v>0</v>
      </c>
      <c r="CU6" s="7" t="s">
        <v>28</v>
      </c>
      <c r="CV6" s="8">
        <v>0</v>
      </c>
      <c r="CW6" s="8">
        <v>0</v>
      </c>
      <c r="CX6" s="8">
        <v>0</v>
      </c>
      <c r="CY6" s="8">
        <v>0</v>
      </c>
      <c r="DA6" s="7" t="s">
        <v>28</v>
      </c>
      <c r="DB6" s="8">
        <v>1966924.6511764703</v>
      </c>
      <c r="DC6" s="8">
        <v>3187770.4517647061</v>
      </c>
      <c r="DD6" s="8">
        <v>2138696.0324117648</v>
      </c>
      <c r="DE6" s="8">
        <v>2369962.0324117648</v>
      </c>
      <c r="DG6" s="7" t="s">
        <v>28</v>
      </c>
      <c r="DH6" s="8">
        <v>607687</v>
      </c>
      <c r="DI6" s="8">
        <v>420000</v>
      </c>
      <c r="DJ6" s="8">
        <v>655294</v>
      </c>
      <c r="DK6" s="8">
        <v>420000</v>
      </c>
      <c r="DM6" s="7" t="s">
        <v>28</v>
      </c>
      <c r="DN6" s="8">
        <f>+DB6-DH6</f>
        <v>1359237.6511764703</v>
      </c>
      <c r="DO6" s="8">
        <f>+DC6-DI6</f>
        <v>2767770.4517647061</v>
      </c>
      <c r="DP6" s="8">
        <f>+DD6-DJ6</f>
        <v>1483402.0324117648</v>
      </c>
      <c r="DQ6" s="8">
        <f>+DE6-DK6</f>
        <v>1949962.0324117648</v>
      </c>
      <c r="DS6" s="7" t="s">
        <v>28</v>
      </c>
      <c r="DT6" s="8">
        <f>+BD6+BR6+CJ6+DB6</f>
        <v>3616621.8511764705</v>
      </c>
      <c r="DU6" s="8">
        <f>+BE6+BS6+CK6+DC6</f>
        <v>5634514.4517647065</v>
      </c>
      <c r="DV6" s="8">
        <f>+BF6+BT6+CL6+DD6</f>
        <v>3923986.6324117649</v>
      </c>
      <c r="DW6" s="8">
        <f>+BG6+BU6+CM6+DE6</f>
        <v>4223216.6324117649</v>
      </c>
      <c r="DX6" s="7">
        <f t="shared" si="4"/>
        <v>17398339.567764707</v>
      </c>
      <c r="DZ6" s="7" t="s">
        <v>28</v>
      </c>
      <c r="EA6" s="8">
        <v>1717845.8511764703</v>
      </c>
      <c r="EB6" s="8">
        <v>3912385.4517647061</v>
      </c>
      <c r="EC6" s="8">
        <v>1902593.6324117649</v>
      </c>
      <c r="ED6" s="8">
        <v>2377041.6324117649</v>
      </c>
      <c r="EE6" s="7">
        <f t="shared" si="5"/>
        <v>9909866.5677647069</v>
      </c>
    </row>
    <row r="7" spans="1:135" s="6" customFormat="1" ht="12.75" thickTop="1" thickBot="1" x14ac:dyDescent="0.25">
      <c r="A7" s="7" t="s">
        <v>29</v>
      </c>
      <c r="B7" s="7">
        <v>962824.17260799999</v>
      </c>
      <c r="C7" s="7">
        <v>6129660.535996682</v>
      </c>
      <c r="D7" s="7">
        <v>992517.44174581126</v>
      </c>
      <c r="E7" s="7">
        <v>880111.68197971105</v>
      </c>
      <c r="G7" s="7" t="s">
        <v>29</v>
      </c>
      <c r="H7" s="7">
        <v>962824.17260799999</v>
      </c>
      <c r="I7" s="7">
        <v>6098978.5229574861</v>
      </c>
      <c r="J7" s="7">
        <v>0</v>
      </c>
      <c r="K7" s="7">
        <v>0</v>
      </c>
      <c r="M7" s="7" t="s">
        <v>29</v>
      </c>
      <c r="N7" s="7">
        <v>0</v>
      </c>
      <c r="O7" s="7">
        <v>30682.01303919591</v>
      </c>
      <c r="P7" s="7">
        <v>992517.44174581126</v>
      </c>
      <c r="Q7" s="7">
        <v>880111.68197971105</v>
      </c>
      <c r="S7" s="7" t="s">
        <v>29</v>
      </c>
      <c r="T7" s="7">
        <f>+Z7</f>
        <v>3503325</v>
      </c>
      <c r="U7" s="7">
        <f>+AA7</f>
        <v>1602809</v>
      </c>
      <c r="V7" s="7">
        <v>1411117.7012353693</v>
      </c>
      <c r="W7" s="7">
        <v>1309509.2837795911</v>
      </c>
      <c r="Y7" s="7" t="s">
        <v>29</v>
      </c>
      <c r="Z7" s="7">
        <v>3503325</v>
      </c>
      <c r="AA7" s="7">
        <v>1602809</v>
      </c>
      <c r="AB7" s="7">
        <v>0</v>
      </c>
      <c r="AC7" s="7">
        <v>0</v>
      </c>
      <c r="AE7" s="7" t="s">
        <v>29</v>
      </c>
      <c r="AF7" s="7">
        <f t="shared" si="0"/>
        <v>0</v>
      </c>
      <c r="AG7" s="7">
        <f t="shared" si="0"/>
        <v>0</v>
      </c>
      <c r="AH7" s="7">
        <f t="shared" si="0"/>
        <v>1411117.7012353693</v>
      </c>
      <c r="AI7" s="7">
        <f t="shared" si="0"/>
        <v>1309509.2837795911</v>
      </c>
      <c r="AK7" s="7" t="s">
        <v>29</v>
      </c>
      <c r="AL7" s="7">
        <v>3034857.1569230771</v>
      </c>
      <c r="AM7" s="7">
        <v>3366668.2060799999</v>
      </c>
      <c r="AN7" s="7">
        <v>2651898.6484814766</v>
      </c>
      <c r="AO7" s="7">
        <v>2715544.2160450323</v>
      </c>
      <c r="AQ7" s="7" t="s">
        <v>29</v>
      </c>
      <c r="AR7" s="7">
        <v>2417475</v>
      </c>
      <c r="AS7" s="7">
        <v>861736</v>
      </c>
      <c r="AT7" s="7">
        <v>0</v>
      </c>
      <c r="AU7" s="7">
        <v>0</v>
      </c>
      <c r="AW7" s="7" t="s">
        <v>29</v>
      </c>
      <c r="AX7" s="7">
        <v>617382.15692307707</v>
      </c>
      <c r="AY7" s="7">
        <v>2504932.2060799999</v>
      </c>
      <c r="AZ7" s="7">
        <v>2651898.6484814766</v>
      </c>
      <c r="BA7" s="7">
        <v>2715544.2160450323</v>
      </c>
      <c r="BC7" s="7" t="s">
        <v>29</v>
      </c>
      <c r="BD7" s="8">
        <v>10150276.512507644</v>
      </c>
      <c r="BE7" s="8">
        <v>40764099.464712262</v>
      </c>
      <c r="BF7" s="8">
        <v>9977778.1048619077</v>
      </c>
      <c r="BG7" s="8">
        <v>9284040.0524942577</v>
      </c>
      <c r="BH7" s="8">
        <f>SUM(BD7:BG7)</f>
        <v>70176194.134576082</v>
      </c>
      <c r="BJ7" s="7" t="s">
        <v>29</v>
      </c>
      <c r="BK7" s="8">
        <v>0</v>
      </c>
      <c r="BL7" s="8">
        <v>573608.20607999992</v>
      </c>
      <c r="BM7" s="8">
        <v>9459847.8729358613</v>
      </c>
      <c r="BN7" s="8">
        <v>9284040.0524942577</v>
      </c>
      <c r="BO7" s="8">
        <f>SUM(BK7:BN7)</f>
        <v>19317496.13151012</v>
      </c>
      <c r="BQ7" s="7" t="s">
        <v>29</v>
      </c>
      <c r="BR7" s="8">
        <v>3144611.8725416763</v>
      </c>
      <c r="BS7" s="8">
        <v>4972159.2911165832</v>
      </c>
      <c r="BT7" s="8">
        <v>5871355.1801511105</v>
      </c>
      <c r="BU7" s="8">
        <v>17591636.505768891</v>
      </c>
      <c r="BW7" s="7" t="s">
        <v>29</v>
      </c>
      <c r="BX7" s="8">
        <v>520000</v>
      </c>
      <c r="BY7" s="8">
        <v>0</v>
      </c>
      <c r="BZ7" s="8">
        <v>0</v>
      </c>
      <c r="CA7" s="8">
        <v>0</v>
      </c>
      <c r="CC7" s="7" t="s">
        <v>29</v>
      </c>
      <c r="CD7" s="8">
        <v>2624611.8725416763</v>
      </c>
      <c r="CE7" s="8">
        <v>4972159.2911165832</v>
      </c>
      <c r="CF7" s="8">
        <v>5871355.1801511105</v>
      </c>
      <c r="CG7" s="8">
        <v>17591636.505768891</v>
      </c>
      <c r="CI7" s="7" t="s">
        <v>29</v>
      </c>
      <c r="CJ7" s="8">
        <v>1813.5035936768004</v>
      </c>
      <c r="CK7" s="8">
        <v>27855.415198875657</v>
      </c>
      <c r="CL7" s="8">
        <v>28523.94516364867</v>
      </c>
      <c r="CM7" s="8">
        <v>35050.223817091479</v>
      </c>
      <c r="CO7" s="7" t="s">
        <v>29</v>
      </c>
      <c r="CP7" s="8">
        <v>0</v>
      </c>
      <c r="CQ7" s="8">
        <v>27855</v>
      </c>
      <c r="CR7" s="8">
        <v>12144.5848011243</v>
      </c>
      <c r="CS7" s="8">
        <v>0</v>
      </c>
      <c r="CU7" s="7" t="s">
        <v>29</v>
      </c>
      <c r="CV7" s="8">
        <f t="shared" ref="CV7:CY8" si="7">+CJ7-CP7</f>
        <v>1813.5035936768004</v>
      </c>
      <c r="CW7" s="8">
        <f t="shared" si="7"/>
        <v>0.41519887565664249</v>
      </c>
      <c r="CX7" s="8">
        <f t="shared" si="7"/>
        <v>16379.36036252437</v>
      </c>
      <c r="CY7" s="8">
        <f t="shared" si="7"/>
        <v>35050.223817091479</v>
      </c>
      <c r="DA7" s="7" t="s">
        <v>29</v>
      </c>
      <c r="DB7" s="8">
        <v>9056966.6001751125</v>
      </c>
      <c r="DC7" s="8">
        <v>11347100.122324571</v>
      </c>
      <c r="DD7" s="8">
        <v>10444587.832382554</v>
      </c>
      <c r="DE7" s="8">
        <v>8655369.3252270818</v>
      </c>
      <c r="DG7" s="7" t="s">
        <v>29</v>
      </c>
      <c r="DH7" s="8">
        <f>+DB7-DN7</f>
        <v>7306870</v>
      </c>
      <c r="DI7" s="8">
        <f t="shared" ref="DI7:DK8" si="8">+DC7-DO7</f>
        <v>6847165</v>
      </c>
      <c r="DJ7" s="8">
        <f t="shared" si="8"/>
        <v>2459445.2876712326</v>
      </c>
      <c r="DK7" s="8">
        <f t="shared" si="8"/>
        <v>0</v>
      </c>
      <c r="DM7" s="7" t="s">
        <v>29</v>
      </c>
      <c r="DN7" s="8">
        <v>1750096.6001751125</v>
      </c>
      <c r="DO7" s="8">
        <v>4499935.122324571</v>
      </c>
      <c r="DP7" s="8">
        <v>7985142.5447113216</v>
      </c>
      <c r="DQ7" s="8">
        <v>8655369.3252270818</v>
      </c>
      <c r="DS7" s="7" t="s">
        <v>29</v>
      </c>
      <c r="DT7" s="8">
        <v>22353668.488818109</v>
      </c>
      <c r="DU7" s="8">
        <v>57111214.293352291</v>
      </c>
      <c r="DV7" s="8">
        <v>26322245.062559225</v>
      </c>
      <c r="DW7" s="8">
        <v>35566096.107307322</v>
      </c>
      <c r="DX7" s="7">
        <f t="shared" si="4"/>
        <v>141353223.95203695</v>
      </c>
      <c r="DZ7" s="7" t="s">
        <v>29</v>
      </c>
      <c r="EA7" s="8">
        <v>4376521.9763104655</v>
      </c>
      <c r="EB7" s="8">
        <v>10045703.03472003</v>
      </c>
      <c r="EC7" s="8">
        <v>23332724.958160818</v>
      </c>
      <c r="ED7" s="8">
        <v>35566096.107307322</v>
      </c>
      <c r="EE7" s="7">
        <f t="shared" si="5"/>
        <v>73321046.076498628</v>
      </c>
    </row>
    <row r="8" spans="1:135" s="6" customFormat="1" ht="12.75" thickTop="1" thickBot="1" x14ac:dyDescent="0.25">
      <c r="A8" s="7" t="s">
        <v>30</v>
      </c>
      <c r="B8" s="7">
        <v>0</v>
      </c>
      <c r="C8" s="7">
        <v>2911960.5252888892</v>
      </c>
      <c r="D8" s="7">
        <v>314268.80174999998</v>
      </c>
      <c r="E8" s="7">
        <v>3145585.2666972219</v>
      </c>
      <c r="G8" s="7" t="s">
        <v>30</v>
      </c>
      <c r="H8" s="7">
        <v>0</v>
      </c>
      <c r="I8" s="7">
        <v>2289288</v>
      </c>
      <c r="J8" s="7">
        <v>137923</v>
      </c>
      <c r="K8" s="7">
        <v>0</v>
      </c>
      <c r="M8" s="7" t="s">
        <v>30</v>
      </c>
      <c r="N8" s="7">
        <f>+B8-H8</f>
        <v>0</v>
      </c>
      <c r="O8" s="7">
        <f>+C8-I8</f>
        <v>622672.52528888918</v>
      </c>
      <c r="P8" s="7">
        <v>176345.80174999998</v>
      </c>
      <c r="Q8" s="7">
        <v>3145585.2666972219</v>
      </c>
      <c r="S8" s="7" t="s">
        <v>30</v>
      </c>
      <c r="T8" s="7">
        <v>2131792.1388172796</v>
      </c>
      <c r="U8" s="7">
        <v>2169565.6982614272</v>
      </c>
      <c r="V8" s="7">
        <v>2130198.7774648322</v>
      </c>
      <c r="W8" s="7">
        <v>2020357.7082741028</v>
      </c>
      <c r="Y8" s="7" t="s">
        <v>30</v>
      </c>
      <c r="Z8" s="7">
        <v>1737360</v>
      </c>
      <c r="AA8" s="7">
        <v>1155603</v>
      </c>
      <c r="AB8" s="7">
        <v>1009859</v>
      </c>
      <c r="AC8" s="7">
        <v>1009859</v>
      </c>
      <c r="AE8" s="7" t="s">
        <v>31</v>
      </c>
      <c r="AF8" s="7">
        <f t="shared" si="0"/>
        <v>394432.1388172796</v>
      </c>
      <c r="AG8" s="7">
        <f t="shared" si="0"/>
        <v>1013962.6982614272</v>
      </c>
      <c r="AH8" s="7">
        <f t="shared" si="0"/>
        <v>1120339.7774648322</v>
      </c>
      <c r="AI8" s="7">
        <f t="shared" si="0"/>
        <v>1010498.7082741028</v>
      </c>
      <c r="AK8" s="7" t="s">
        <v>30</v>
      </c>
      <c r="AL8" s="7">
        <v>1492254.4971720956</v>
      </c>
      <c r="AM8" s="7">
        <v>1822435.1865395985</v>
      </c>
      <c r="AN8" s="7">
        <v>2087594.8019155352</v>
      </c>
      <c r="AO8" s="7">
        <v>2262800.6332669952</v>
      </c>
      <c r="AQ8" s="7" t="s">
        <v>30</v>
      </c>
      <c r="AR8" s="7">
        <v>743893</v>
      </c>
      <c r="AS8" s="7">
        <v>1122650</v>
      </c>
      <c r="AT8" s="7">
        <v>616221</v>
      </c>
      <c r="AU8" s="7">
        <v>383864</v>
      </c>
      <c r="AW8" s="7" t="s">
        <v>31</v>
      </c>
      <c r="AX8" s="7">
        <v>748361.49717209558</v>
      </c>
      <c r="AY8" s="7">
        <v>699785.18653959851</v>
      </c>
      <c r="AZ8" s="7">
        <v>1471373.8019155352</v>
      </c>
      <c r="BA8" s="7">
        <v>1878936.6332669952</v>
      </c>
      <c r="BC8" s="7" t="s">
        <v>31</v>
      </c>
      <c r="BD8" s="8">
        <f t="shared" ref="BD8:BG9" si="9">+(B8*5.8)+T8+AL8</f>
        <v>3624046.6359893754</v>
      </c>
      <c r="BE8" s="8">
        <f t="shared" si="9"/>
        <v>20881371.931476582</v>
      </c>
      <c r="BF8" s="8">
        <f t="shared" si="9"/>
        <v>6040552.6295303665</v>
      </c>
      <c r="BG8" s="8">
        <f t="shared" si="9"/>
        <v>22527552.888384987</v>
      </c>
      <c r="BH8" s="8">
        <f t="shared" si="1"/>
        <v>53073524.085381314</v>
      </c>
      <c r="BJ8" s="7" t="s">
        <v>31</v>
      </c>
      <c r="BK8" s="8">
        <f t="shared" ref="BK8:BM8" si="10">+N8*5.8+AF8+AX8</f>
        <v>1142793.6359893752</v>
      </c>
      <c r="BL8" s="8">
        <f t="shared" si="10"/>
        <v>5325248.5314765833</v>
      </c>
      <c r="BM8" s="8">
        <f t="shared" si="10"/>
        <v>3614519.2295303675</v>
      </c>
      <c r="BN8" s="8">
        <v>18158785.578605317</v>
      </c>
      <c r="BO8" s="8">
        <f t="shared" si="6"/>
        <v>28241346.975601643</v>
      </c>
      <c r="BQ8" s="7" t="s">
        <v>30</v>
      </c>
      <c r="BR8" s="8">
        <v>0</v>
      </c>
      <c r="BS8" s="8">
        <v>0</v>
      </c>
      <c r="BT8" s="8">
        <v>0</v>
      </c>
      <c r="BU8" s="8">
        <v>0</v>
      </c>
      <c r="BW8" s="7" t="s">
        <v>30</v>
      </c>
      <c r="BX8" s="8">
        <v>0</v>
      </c>
      <c r="BY8" s="8">
        <v>0</v>
      </c>
      <c r="BZ8" s="8">
        <v>0</v>
      </c>
      <c r="CA8" s="8">
        <v>0</v>
      </c>
      <c r="CC8" s="7" t="s">
        <v>30</v>
      </c>
      <c r="CD8" s="8">
        <v>0</v>
      </c>
      <c r="CE8" s="8">
        <v>0</v>
      </c>
      <c r="CF8" s="8">
        <v>0</v>
      </c>
      <c r="CG8" s="8">
        <v>0</v>
      </c>
      <c r="CI8" s="7" t="s">
        <v>30</v>
      </c>
      <c r="CJ8" s="8">
        <v>11420.281895769334</v>
      </c>
      <c r="CK8" s="8">
        <v>17558.683414745352</v>
      </c>
      <c r="CL8" s="8">
        <v>17997.650500113985</v>
      </c>
      <c r="CM8" s="8">
        <v>18447.591762616838</v>
      </c>
      <c r="CO8" s="7" t="s">
        <v>30</v>
      </c>
      <c r="CP8" s="8">
        <v>0</v>
      </c>
      <c r="CQ8" s="8">
        <v>0</v>
      </c>
      <c r="CR8" s="8">
        <v>0</v>
      </c>
      <c r="CS8" s="8">
        <v>0</v>
      </c>
      <c r="CU8" s="7" t="s">
        <v>30</v>
      </c>
      <c r="CV8" s="8">
        <f t="shared" si="7"/>
        <v>11420.281895769334</v>
      </c>
      <c r="CW8" s="8">
        <f t="shared" si="7"/>
        <v>17558.683414745352</v>
      </c>
      <c r="CX8" s="8">
        <f t="shared" si="7"/>
        <v>17997.650500113985</v>
      </c>
      <c r="CY8" s="8">
        <f t="shared" si="7"/>
        <v>18447.591762616838</v>
      </c>
      <c r="DA8" s="7" t="s">
        <v>30</v>
      </c>
      <c r="DB8" s="8">
        <v>2412279.4364484986</v>
      </c>
      <c r="DC8" s="8">
        <v>2733261.7234344985</v>
      </c>
      <c r="DD8" s="8">
        <v>2209899.1849527983</v>
      </c>
      <c r="DE8" s="8">
        <v>1871631.2495727483</v>
      </c>
      <c r="DG8" s="7" t="s">
        <v>30</v>
      </c>
      <c r="DH8" s="8">
        <f>+DB8-DN8</f>
        <v>580848.54000000027</v>
      </c>
      <c r="DI8" s="8">
        <f t="shared" si="8"/>
        <v>781774.90000000014</v>
      </c>
      <c r="DJ8" s="8">
        <f t="shared" si="8"/>
        <v>748819.5399999998</v>
      </c>
      <c r="DK8" s="8">
        <f t="shared" si="8"/>
        <v>617296.10000000009</v>
      </c>
      <c r="DM8" s="7" t="s">
        <v>30</v>
      </c>
      <c r="DN8" s="8">
        <v>1831430.8964484984</v>
      </c>
      <c r="DO8" s="8">
        <v>1951486.8234344984</v>
      </c>
      <c r="DP8" s="8">
        <v>1461079.6449527985</v>
      </c>
      <c r="DQ8" s="8">
        <v>1254335.1495727482</v>
      </c>
      <c r="DS8" s="7" t="s">
        <v>30</v>
      </c>
      <c r="DT8" s="8">
        <v>22883417.752757419</v>
      </c>
      <c r="DU8" s="8">
        <v>8274568.3850332694</v>
      </c>
      <c r="DV8" s="8">
        <v>8100315.6560470285</v>
      </c>
      <c r="DW8" s="8">
        <v>23948157.761481781</v>
      </c>
      <c r="DX8" s="7">
        <f t="shared" si="4"/>
        <v>63206459.555319503</v>
      </c>
      <c r="DZ8" s="7" t="s">
        <v>30</v>
      </c>
      <c r="EA8" s="8">
        <f t="shared" ref="EA8:ED10" si="11">+BK8+CD8+CV8+DN8</f>
        <v>2985644.8143336428</v>
      </c>
      <c r="EB8" s="8">
        <f t="shared" si="11"/>
        <v>7294294.0383258266</v>
      </c>
      <c r="EC8" s="8">
        <f t="shared" si="11"/>
        <v>5093596.5249832803</v>
      </c>
      <c r="ED8" s="8">
        <f t="shared" si="11"/>
        <v>19431568.319940683</v>
      </c>
      <c r="EE8" s="7">
        <f t="shared" si="5"/>
        <v>34805103.697583437</v>
      </c>
    </row>
    <row r="9" spans="1:135" s="6" customFormat="1" ht="12.75" thickTop="1" thickBot="1" x14ac:dyDescent="0.25">
      <c r="A9" s="7" t="s">
        <v>32</v>
      </c>
      <c r="B9" s="7">
        <v>1380685.3653907401</v>
      </c>
      <c r="C9" s="7">
        <v>13153843.370433999</v>
      </c>
      <c r="D9" s="7">
        <v>848612.38203476497</v>
      </c>
      <c r="E9" s="7">
        <v>848612.38203476497</v>
      </c>
      <c r="G9" s="7" t="s">
        <v>32</v>
      </c>
      <c r="H9" s="7">
        <v>361369</v>
      </c>
      <c r="I9" s="7"/>
      <c r="J9" s="7">
        <v>376335</v>
      </c>
      <c r="K9" s="7">
        <v>0</v>
      </c>
      <c r="M9" s="7" t="s">
        <v>32</v>
      </c>
      <c r="N9" s="7">
        <v>1019316.36539074</v>
      </c>
      <c r="O9" s="7">
        <f>+C9</f>
        <v>13153843.370433999</v>
      </c>
      <c r="P9" s="7">
        <v>472277.38203476497</v>
      </c>
      <c r="Q9" s="7">
        <v>848612.38203476497</v>
      </c>
      <c r="S9" s="7" t="s">
        <v>32</v>
      </c>
      <c r="T9" s="7">
        <v>4187818.9040958001</v>
      </c>
      <c r="U9" s="7">
        <v>3407947.7867383701</v>
      </c>
      <c r="V9" s="7">
        <v>2904586.9750411599</v>
      </c>
      <c r="W9" s="7">
        <f>+V9</f>
        <v>2904586.9750411599</v>
      </c>
      <c r="Y9" s="7" t="s">
        <v>32</v>
      </c>
      <c r="Z9" s="7">
        <v>3022380</v>
      </c>
      <c r="AA9" s="7">
        <v>1866017</v>
      </c>
      <c r="AB9" s="7">
        <v>0</v>
      </c>
      <c r="AC9" s="7">
        <v>0</v>
      </c>
      <c r="AE9" s="7" t="s">
        <v>32</v>
      </c>
      <c r="AF9" s="7">
        <f t="shared" si="0"/>
        <v>1165438.9040958001</v>
      </c>
      <c r="AG9" s="7">
        <f t="shared" si="0"/>
        <v>1541930.7867383701</v>
      </c>
      <c r="AH9" s="7">
        <f t="shared" si="0"/>
        <v>2904586.9750411599</v>
      </c>
      <c r="AI9" s="7">
        <f t="shared" si="0"/>
        <v>2904586.9750411599</v>
      </c>
      <c r="AK9" s="7" t="s">
        <v>32</v>
      </c>
      <c r="AL9" s="7">
        <v>3175597.2732480001</v>
      </c>
      <c r="AM9" s="7">
        <v>3461797.9774994799</v>
      </c>
      <c r="AN9" s="7">
        <v>3714305.5946817901</v>
      </c>
      <c r="AO9" s="7">
        <f>+AN9</f>
        <v>3714305.5946817901</v>
      </c>
      <c r="AQ9" s="7" t="s">
        <v>32</v>
      </c>
      <c r="AR9" s="7">
        <v>0</v>
      </c>
      <c r="AS9" s="7">
        <v>0</v>
      </c>
      <c r="AT9" s="7">
        <v>0</v>
      </c>
      <c r="AU9" s="7">
        <v>0</v>
      </c>
      <c r="AW9" s="7" t="s">
        <v>32</v>
      </c>
      <c r="AX9" s="7">
        <v>3175597.2732480001</v>
      </c>
      <c r="AY9" s="7">
        <v>3461797.9774994799</v>
      </c>
      <c r="AZ9" s="7">
        <v>3714305.5946817901</v>
      </c>
      <c r="BA9" s="7">
        <v>3714305.5946817901</v>
      </c>
      <c r="BC9" s="7" t="s">
        <v>32</v>
      </c>
      <c r="BD9" s="8">
        <f t="shared" si="9"/>
        <v>15371391.296610093</v>
      </c>
      <c r="BE9" s="8">
        <f t="shared" si="9"/>
        <v>83162037.312755048</v>
      </c>
      <c r="BF9" s="8">
        <f t="shared" si="9"/>
        <v>11540844.385524586</v>
      </c>
      <c r="BG9" s="8">
        <f t="shared" si="9"/>
        <v>11540844.385524586</v>
      </c>
      <c r="BH9" s="8">
        <f t="shared" si="1"/>
        <v>121615117.38041431</v>
      </c>
      <c r="BJ9" s="7" t="s">
        <v>32</v>
      </c>
      <c r="BK9" s="8">
        <f>+N9*5.8+AF9+AX9</f>
        <v>10253071.096610092</v>
      </c>
      <c r="BL9" s="8">
        <f>+O9*5.8+AG9+AY9</f>
        <v>81296020.312755048</v>
      </c>
      <c r="BM9" s="8">
        <f>+P9*5.8+AH9+AZ9</f>
        <v>9358101.3855245858</v>
      </c>
      <c r="BN9" s="8">
        <f>+Q9*5.8+AI9+BA9</f>
        <v>11540844.385524586</v>
      </c>
      <c r="BO9" s="8">
        <f t="shared" si="6"/>
        <v>112448037.18041432</v>
      </c>
      <c r="BQ9" s="7" t="s">
        <v>32</v>
      </c>
      <c r="BR9" s="8">
        <v>0</v>
      </c>
      <c r="BS9" s="8">
        <v>0</v>
      </c>
      <c r="BT9" s="8">
        <v>0</v>
      </c>
      <c r="BU9" s="8">
        <v>0</v>
      </c>
      <c r="BW9" s="7" t="s">
        <v>32</v>
      </c>
      <c r="BX9" s="8">
        <v>0</v>
      </c>
      <c r="BY9" s="8">
        <v>0</v>
      </c>
      <c r="BZ9" s="8">
        <v>0</v>
      </c>
      <c r="CA9" s="8">
        <v>0</v>
      </c>
      <c r="CC9" s="7" t="s">
        <v>32</v>
      </c>
      <c r="CD9" s="8">
        <v>0</v>
      </c>
      <c r="CE9" s="8">
        <v>0</v>
      </c>
      <c r="CF9" s="8">
        <v>0</v>
      </c>
      <c r="CG9" s="8">
        <v>0</v>
      </c>
      <c r="CI9" s="7" t="s">
        <v>32</v>
      </c>
      <c r="CJ9" s="8">
        <v>202846.95769219199</v>
      </c>
      <c r="CK9" s="8">
        <v>219362.08083096499</v>
      </c>
      <c r="CL9" s="8">
        <v>236564.68611718301</v>
      </c>
      <c r="CM9" s="8">
        <f>+CL9</f>
        <v>236564.68611718301</v>
      </c>
      <c r="CO9" s="7" t="s">
        <v>32</v>
      </c>
      <c r="CP9" s="8">
        <v>0</v>
      </c>
      <c r="CQ9" s="8">
        <v>0</v>
      </c>
      <c r="CR9" s="8">
        <v>0</v>
      </c>
      <c r="CS9" s="8">
        <v>0</v>
      </c>
      <c r="CU9" s="7" t="s">
        <v>32</v>
      </c>
      <c r="CV9" s="8">
        <v>202846.95769219199</v>
      </c>
      <c r="CW9" s="8">
        <v>219362.08083096499</v>
      </c>
      <c r="CX9" s="8">
        <v>236564.68611718301</v>
      </c>
      <c r="CY9" s="8">
        <f>+CM9-CS9</f>
        <v>236564.68611718301</v>
      </c>
      <c r="DA9" s="7" t="s">
        <v>32</v>
      </c>
      <c r="DB9" s="8">
        <v>12305720.6319042</v>
      </c>
      <c r="DC9" s="8">
        <v>4710369.7346015098</v>
      </c>
      <c r="DD9" s="8">
        <v>10728005.9317913</v>
      </c>
      <c r="DE9" s="8">
        <f>+DD9</f>
        <v>10728005.9317913</v>
      </c>
      <c r="DG9" s="7" t="s">
        <v>32</v>
      </c>
      <c r="DH9" s="8">
        <v>0</v>
      </c>
      <c r="DI9" s="8">
        <v>0</v>
      </c>
      <c r="DJ9" s="8">
        <v>0</v>
      </c>
      <c r="DK9" s="8">
        <v>0</v>
      </c>
      <c r="DM9" s="7" t="s">
        <v>32</v>
      </c>
      <c r="DN9" s="8">
        <v>12305720.6319042</v>
      </c>
      <c r="DO9" s="8">
        <v>4710369.7346015098</v>
      </c>
      <c r="DP9" s="8">
        <v>10728005.9317913</v>
      </c>
      <c r="DQ9" s="8">
        <f>+DE9-DK9</f>
        <v>10728005.9317913</v>
      </c>
      <c r="DS9" s="7" t="s">
        <v>32</v>
      </c>
      <c r="DT9" s="8">
        <v>27879958.886206485</v>
      </c>
      <c r="DU9" s="8">
        <v>88091769.128187522</v>
      </c>
      <c r="DV9" s="8">
        <v>22505415.003433071</v>
      </c>
      <c r="DW9" s="8">
        <v>22505415.003433071</v>
      </c>
      <c r="DX9" s="7">
        <f t="shared" si="4"/>
        <v>160982558.02126017</v>
      </c>
      <c r="DZ9" s="7" t="s">
        <v>32</v>
      </c>
      <c r="EA9" s="8">
        <f t="shared" si="11"/>
        <v>22761638.686206482</v>
      </c>
      <c r="EB9" s="8">
        <f t="shared" si="11"/>
        <v>86225752.128187522</v>
      </c>
      <c r="EC9" s="8">
        <f t="shared" si="11"/>
        <v>20322672.003433071</v>
      </c>
      <c r="ED9" s="8">
        <f t="shared" si="11"/>
        <v>22505415.003433071</v>
      </c>
      <c r="EE9" s="7">
        <f t="shared" si="5"/>
        <v>151815477.82126015</v>
      </c>
    </row>
    <row r="10" spans="1:135" s="6" customFormat="1" ht="12.75" thickTop="1" thickBot="1" x14ac:dyDescent="0.25">
      <c r="A10" s="7" t="s">
        <v>33</v>
      </c>
      <c r="B10" s="7">
        <v>2529117</v>
      </c>
      <c r="C10" s="7">
        <v>4645288.0663252156</v>
      </c>
      <c r="D10" s="7">
        <v>1070487.6010822265</v>
      </c>
      <c r="E10" s="7">
        <v>1109025.1547211865</v>
      </c>
      <c r="G10" s="7" t="s">
        <v>33</v>
      </c>
      <c r="H10" s="7">
        <v>2529117</v>
      </c>
      <c r="I10" s="7">
        <v>4645288.0663252156</v>
      </c>
      <c r="J10" s="7">
        <v>1041117</v>
      </c>
      <c r="K10" s="7">
        <v>296205.39891777351</v>
      </c>
      <c r="M10" s="7" t="s">
        <v>33</v>
      </c>
      <c r="N10" s="7">
        <v>-2.8868103865534067E-2</v>
      </c>
      <c r="O10" s="7">
        <v>0</v>
      </c>
      <c r="P10" s="7">
        <f>+D10-J10</f>
        <v>29370.601082226494</v>
      </c>
      <c r="Q10" s="7">
        <f>+E10-K10</f>
        <v>812819.75580341299</v>
      </c>
      <c r="S10" s="7" t="s">
        <v>33</v>
      </c>
      <c r="T10" s="7">
        <v>811568.72322486644</v>
      </c>
      <c r="U10" s="7">
        <v>792096.60649915412</v>
      </c>
      <c r="V10" s="7">
        <v>776254.67436917045</v>
      </c>
      <c r="W10" s="7">
        <v>765693.3862825156</v>
      </c>
      <c r="Y10" s="7" t="s">
        <v>33</v>
      </c>
      <c r="Z10" s="7">
        <v>811568.72322486644</v>
      </c>
      <c r="AA10" s="7">
        <v>792096.60649915412</v>
      </c>
      <c r="AB10" s="7">
        <v>621003.73949533643</v>
      </c>
      <c r="AC10" s="7">
        <v>612554.70902601245</v>
      </c>
      <c r="AE10" s="7" t="s">
        <v>33</v>
      </c>
      <c r="AF10" s="7">
        <v>0</v>
      </c>
      <c r="AG10" s="7">
        <v>0</v>
      </c>
      <c r="AH10" s="7">
        <v>155250.93487383402</v>
      </c>
      <c r="AI10" s="7">
        <v>153138.67725650314</v>
      </c>
      <c r="AK10" s="7" t="s">
        <v>33</v>
      </c>
      <c r="AL10" s="7">
        <v>1003116.0129579555</v>
      </c>
      <c r="AM10" s="7">
        <v>707816.22432490764</v>
      </c>
      <c r="AN10" s="7">
        <v>760622.66475818434</v>
      </c>
      <c r="AO10" s="7">
        <v>795826.95838036912</v>
      </c>
      <c r="AQ10" s="7" t="s">
        <v>33</v>
      </c>
      <c r="AR10" s="7">
        <v>1003116.0129579555</v>
      </c>
      <c r="AS10" s="7">
        <v>707816.22432490764</v>
      </c>
      <c r="AT10" s="7">
        <v>0</v>
      </c>
      <c r="AU10" s="7">
        <v>0</v>
      </c>
      <c r="AW10" s="7" t="s">
        <v>33</v>
      </c>
      <c r="AX10" s="7">
        <v>0</v>
      </c>
      <c r="AY10" s="7">
        <v>0</v>
      </c>
      <c r="AZ10" s="7">
        <v>760622.66475818434</v>
      </c>
      <c r="BA10" s="7">
        <v>795826.95838036912</v>
      </c>
      <c r="BC10" s="7" t="s">
        <v>33</v>
      </c>
      <c r="BD10" s="8">
        <v>16483563.336182822</v>
      </c>
      <c r="BE10" s="8">
        <v>28442583.615510311</v>
      </c>
      <c r="BF10" s="8">
        <v>7745705.4254042674</v>
      </c>
      <c r="BG10" s="8">
        <v>7993866.2420457667</v>
      </c>
      <c r="BH10" s="8">
        <v>60665718.619143166</v>
      </c>
      <c r="BJ10" s="7" t="s">
        <v>33</v>
      </c>
      <c r="BK10" s="8">
        <v>-0.1674350024200976</v>
      </c>
      <c r="BL10" s="8">
        <v>0</v>
      </c>
      <c r="BM10" s="8">
        <v>915873.59963201836</v>
      </c>
      <c r="BN10" s="8">
        <v>6880191.5330197541</v>
      </c>
      <c r="BO10" s="8">
        <v>7796064.9652167698</v>
      </c>
      <c r="BQ10" s="7" t="s">
        <v>33</v>
      </c>
      <c r="BR10" s="8">
        <v>0</v>
      </c>
      <c r="BS10" s="8">
        <v>0</v>
      </c>
      <c r="BT10" s="8">
        <v>0</v>
      </c>
      <c r="BU10" s="8">
        <v>0</v>
      </c>
      <c r="BW10" s="7" t="s">
        <v>33</v>
      </c>
      <c r="BX10" s="8">
        <v>0</v>
      </c>
      <c r="BY10" s="8">
        <v>0</v>
      </c>
      <c r="BZ10" s="8">
        <v>0</v>
      </c>
      <c r="CA10" s="8">
        <v>0</v>
      </c>
      <c r="CC10" s="7" t="s">
        <v>33</v>
      </c>
      <c r="CD10" s="8">
        <v>0</v>
      </c>
      <c r="CE10" s="8">
        <v>0</v>
      </c>
      <c r="CF10" s="8">
        <v>0</v>
      </c>
      <c r="CG10" s="8">
        <v>0</v>
      </c>
      <c r="CI10" s="7" t="s">
        <v>33</v>
      </c>
      <c r="CJ10" s="8">
        <v>101090.87125401602</v>
      </c>
      <c r="CK10" s="8">
        <v>104730.1426191606</v>
      </c>
      <c r="CL10" s="8">
        <v>108500.42775345038</v>
      </c>
      <c r="CM10" s="8">
        <v>112406.44315257459</v>
      </c>
      <c r="CO10" s="7" t="s">
        <v>33</v>
      </c>
      <c r="CP10" s="8">
        <v>83789.759999999995</v>
      </c>
      <c r="CQ10" s="8">
        <v>59785.68</v>
      </c>
      <c r="CR10" s="8">
        <v>0</v>
      </c>
      <c r="CS10" s="8">
        <v>0</v>
      </c>
      <c r="CU10" s="7" t="s">
        <v>33</v>
      </c>
      <c r="CV10" s="8">
        <v>17301.111254016025</v>
      </c>
      <c r="CW10" s="8">
        <v>44944.4626191606</v>
      </c>
      <c r="CX10" s="8">
        <v>108500.42775345038</v>
      </c>
      <c r="CY10" s="8">
        <v>112406.44315257459</v>
      </c>
      <c r="DA10" s="7" t="s">
        <v>33</v>
      </c>
      <c r="DB10" s="8">
        <v>3532102.8866037941</v>
      </c>
      <c r="DC10" s="8">
        <v>4273912.2562434236</v>
      </c>
      <c r="DD10" s="8">
        <v>4585907.0849948246</v>
      </c>
      <c r="DE10" s="8">
        <v>4563831.578415161</v>
      </c>
      <c r="DG10" s="7" t="s">
        <v>33</v>
      </c>
      <c r="DH10" s="8">
        <v>3532102.8866037941</v>
      </c>
      <c r="DI10" s="8">
        <v>4273912.2562434236</v>
      </c>
      <c r="DJ10" s="8">
        <v>0</v>
      </c>
      <c r="DK10" s="8">
        <v>0</v>
      </c>
      <c r="DM10" s="7" t="s">
        <v>33</v>
      </c>
      <c r="DN10" s="8">
        <v>0</v>
      </c>
      <c r="DO10" s="8">
        <v>0</v>
      </c>
      <c r="DP10" s="8">
        <v>4585907.0849948255</v>
      </c>
      <c r="DQ10" s="8">
        <v>4563831.578415161</v>
      </c>
      <c r="DS10" s="7" t="s">
        <v>33</v>
      </c>
      <c r="DT10" s="8">
        <v>20116757.094040632</v>
      </c>
      <c r="DU10" s="8">
        <v>32821226.014372893</v>
      </c>
      <c r="DV10" s="8">
        <v>12440112.938152542</v>
      </c>
      <c r="DW10" s="8">
        <v>12670104.263613503</v>
      </c>
      <c r="DX10" s="7">
        <f t="shared" si="4"/>
        <v>78048200.310179576</v>
      </c>
      <c r="DZ10" s="7" t="s">
        <v>33</v>
      </c>
      <c r="EA10" s="8">
        <f t="shared" si="11"/>
        <v>17300.943819013606</v>
      </c>
      <c r="EB10" s="8">
        <f t="shared" si="11"/>
        <v>44944.4626191606</v>
      </c>
      <c r="EC10" s="8">
        <f t="shared" si="11"/>
        <v>5610281.1123802941</v>
      </c>
      <c r="ED10" s="8">
        <f t="shared" si="11"/>
        <v>11556429.554587491</v>
      </c>
      <c r="EE10" s="7">
        <f t="shared" si="5"/>
        <v>17228956.073405959</v>
      </c>
    </row>
    <row r="11" spans="1:135" s="6" customFormat="1" ht="12.75" thickTop="1" thickBot="1" x14ac:dyDescent="0.25">
      <c r="A11" s="7" t="s">
        <v>34</v>
      </c>
      <c r="B11" s="7">
        <v>457961.34422179556</v>
      </c>
      <c r="C11" s="7">
        <v>49091.368821886659</v>
      </c>
      <c r="D11" s="7">
        <v>55321.197237283595</v>
      </c>
      <c r="E11" s="7">
        <v>507953.58756777161</v>
      </c>
      <c r="G11" s="7" t="s">
        <v>34</v>
      </c>
      <c r="H11" s="7">
        <v>445895</v>
      </c>
      <c r="I11" s="7">
        <v>20100</v>
      </c>
      <c r="J11" s="7">
        <v>25800</v>
      </c>
      <c r="K11" s="7">
        <v>0</v>
      </c>
      <c r="M11" s="7" t="s">
        <v>34</v>
      </c>
      <c r="N11" s="7">
        <v>12066.34422179556</v>
      </c>
      <c r="O11" s="7">
        <v>28991.368821886659</v>
      </c>
      <c r="P11" s="7">
        <v>29521.197237283595</v>
      </c>
      <c r="Q11" s="7">
        <v>507953.58756777161</v>
      </c>
      <c r="S11" s="7" t="s">
        <v>34</v>
      </c>
      <c r="T11" s="7">
        <v>25638.541500000003</v>
      </c>
      <c r="U11" s="7">
        <v>22623.93705</v>
      </c>
      <c r="V11" s="7">
        <v>19362.319458624999</v>
      </c>
      <c r="W11" s="7">
        <v>15908.081667206303</v>
      </c>
      <c r="Y11" s="7" t="s">
        <v>34</v>
      </c>
      <c r="Z11" s="7">
        <v>25638.541500000003</v>
      </c>
      <c r="AA11" s="7">
        <v>22600</v>
      </c>
      <c r="AB11" s="7">
        <v>0</v>
      </c>
      <c r="AC11" s="7">
        <v>0</v>
      </c>
      <c r="AE11" s="7" t="s">
        <v>34</v>
      </c>
      <c r="AF11" s="7">
        <v>0</v>
      </c>
      <c r="AG11" s="7">
        <f t="shared" si="0"/>
        <v>23.937050000000454</v>
      </c>
      <c r="AH11" s="7">
        <f t="shared" si="0"/>
        <v>19362.319458624999</v>
      </c>
      <c r="AI11" s="7">
        <f t="shared" si="0"/>
        <v>15908.081667206303</v>
      </c>
      <c r="AK11" s="7" t="s">
        <v>34</v>
      </c>
      <c r="AL11" s="7">
        <v>23458.266</v>
      </c>
      <c r="AM11" s="7">
        <v>19011.928</v>
      </c>
      <c r="AN11" s="7">
        <v>14000</v>
      </c>
      <c r="AO11" s="7">
        <v>11100</v>
      </c>
      <c r="AQ11" s="7" t="s">
        <v>34</v>
      </c>
      <c r="AR11" s="7">
        <v>23458.266</v>
      </c>
      <c r="AS11" s="7">
        <v>11425</v>
      </c>
      <c r="AT11" s="7">
        <v>0</v>
      </c>
      <c r="AU11" s="7">
        <v>0</v>
      </c>
      <c r="AW11" s="7" t="s">
        <v>34</v>
      </c>
      <c r="AX11" s="7">
        <v>0</v>
      </c>
      <c r="AY11" s="7">
        <v>7586.9279999999999</v>
      </c>
      <c r="AZ11" s="7">
        <v>14000</v>
      </c>
      <c r="BA11" s="7">
        <v>11100</v>
      </c>
      <c r="BC11" s="7" t="s">
        <v>34</v>
      </c>
      <c r="BD11" s="8">
        <v>2791312.2926543737</v>
      </c>
      <c r="BE11" s="8">
        <v>329315.81300339499</v>
      </c>
      <c r="BF11" s="8">
        <v>360685.16876629408</v>
      </c>
      <c r="BG11" s="8">
        <v>3071723.3663623319</v>
      </c>
      <c r="BH11" s="8">
        <f t="shared" si="1"/>
        <v>6553036.6407863945</v>
      </c>
      <c r="BJ11" s="7" t="s">
        <v>34</v>
      </c>
      <c r="BK11" s="8">
        <v>72398.065330773592</v>
      </c>
      <c r="BL11" s="8">
        <v>167111.51830011996</v>
      </c>
      <c r="BM11" s="8">
        <v>205885.16876629405</v>
      </c>
      <c r="BN11" s="8">
        <v>3071723.3663623319</v>
      </c>
      <c r="BO11" s="8">
        <f t="shared" si="6"/>
        <v>3517118.1187595194</v>
      </c>
      <c r="BQ11" s="7" t="s">
        <v>34</v>
      </c>
      <c r="BR11" s="8">
        <v>356660.55000000005</v>
      </c>
      <c r="BS11" s="8">
        <v>353643.30000000005</v>
      </c>
      <c r="BT11" s="8">
        <v>427894.65</v>
      </c>
      <c r="BU11" s="8">
        <v>361793.25</v>
      </c>
      <c r="BW11" s="7" t="s">
        <v>34</v>
      </c>
      <c r="BX11" s="8">
        <v>103102</v>
      </c>
      <c r="BY11" s="8">
        <v>0</v>
      </c>
      <c r="BZ11" s="8">
        <v>0</v>
      </c>
      <c r="CA11" s="8">
        <v>0</v>
      </c>
      <c r="CC11" s="7" t="s">
        <v>34</v>
      </c>
      <c r="CD11" s="8">
        <f>+BR11-BX11</f>
        <v>253558.55000000005</v>
      </c>
      <c r="CE11" s="8">
        <f>+BS11-BY11</f>
        <v>353643.30000000005</v>
      </c>
      <c r="CF11" s="8">
        <f>+BT11-BZ11</f>
        <v>427894.65</v>
      </c>
      <c r="CG11" s="8">
        <f>+BU11-CA11</f>
        <v>361793.25</v>
      </c>
      <c r="CI11" s="7" t="s">
        <v>34</v>
      </c>
      <c r="CJ11" s="8">
        <v>3174.1414167302819</v>
      </c>
      <c r="CK11" s="8">
        <v>3498.6715580842942</v>
      </c>
      <c r="CL11" s="8">
        <v>3975.6150000000007</v>
      </c>
      <c r="CM11" s="8">
        <v>5103.0000000000009</v>
      </c>
      <c r="CO11" s="7" t="s">
        <v>34</v>
      </c>
      <c r="CP11" s="8">
        <f>+CJ11-CV11</f>
        <v>3174.1414167302819</v>
      </c>
      <c r="CQ11" s="8">
        <f>+CK11-CW11</f>
        <v>3498.6715580842942</v>
      </c>
      <c r="CR11" s="8">
        <f>+CL11-CX11</f>
        <v>0</v>
      </c>
      <c r="CS11" s="8">
        <f>+CM11-CY11</f>
        <v>0</v>
      </c>
      <c r="CU11" s="7" t="s">
        <v>34</v>
      </c>
      <c r="CV11" s="8">
        <v>0</v>
      </c>
      <c r="CW11" s="8">
        <v>0</v>
      </c>
      <c r="CX11" s="8">
        <v>3975.6150000000007</v>
      </c>
      <c r="CY11" s="8">
        <v>5103.0000000000009</v>
      </c>
      <c r="DA11" s="7" t="s">
        <v>34</v>
      </c>
      <c r="DB11" s="8">
        <f>+DT11-CJ11-BR11-BD11</f>
        <v>1801733.0018083565</v>
      </c>
      <c r="DC11" s="8">
        <f>+DU11-CK11-BS11-BE11</f>
        <v>1794038.6856415474</v>
      </c>
      <c r="DD11" s="8">
        <f>+DV11-CL11-BT11-BF11</f>
        <v>778105.52242789557</v>
      </c>
      <c r="DE11" s="8">
        <f>+DW11-CM11-BU11-BG11</f>
        <v>1435602.0429735244</v>
      </c>
      <c r="DG11" s="7" t="s">
        <v>34</v>
      </c>
      <c r="DH11" s="8">
        <f>+DB11-DN11</f>
        <v>1135167.8537678209</v>
      </c>
      <c r="DI11" s="8">
        <f>+DC11-DO11</f>
        <v>1190429.5580448064</v>
      </c>
      <c r="DJ11" s="8">
        <f>+DD11-DP11</f>
        <v>302460.1286150713</v>
      </c>
      <c r="DK11" s="8">
        <f>+DE11-DQ11</f>
        <v>240030.54989816714</v>
      </c>
      <c r="DM11" s="7" t="s">
        <v>34</v>
      </c>
      <c r="DN11" s="8">
        <f>+EA11-CV11-CD11-BK11</f>
        <v>666565.14804053563</v>
      </c>
      <c r="DO11" s="8">
        <f>+EB11-CW11-CE11-BL11</f>
        <v>603609.12759674108</v>
      </c>
      <c r="DP11" s="8">
        <f>+EC11-CX11-CF11-BM11</f>
        <v>475645.39381282427</v>
      </c>
      <c r="DQ11" s="8">
        <f>+ED11-CY11-CG11-BN11</f>
        <v>1195571.4930753573</v>
      </c>
      <c r="DS11" s="7" t="s">
        <v>34</v>
      </c>
      <c r="DT11" s="8">
        <v>4952879.9858794603</v>
      </c>
      <c r="DU11" s="8">
        <v>2480496.4702030271</v>
      </c>
      <c r="DV11" s="8">
        <v>1570660.9561941896</v>
      </c>
      <c r="DW11" s="8">
        <v>4874221.6593358563</v>
      </c>
      <c r="DX11" s="7">
        <f t="shared" si="4"/>
        <v>13878259.071612533</v>
      </c>
      <c r="DZ11" s="7" t="s">
        <v>34</v>
      </c>
      <c r="EA11" s="8">
        <v>992521.76337130927</v>
      </c>
      <c r="EB11" s="8">
        <v>1124363.9458968611</v>
      </c>
      <c r="EC11" s="8">
        <v>1113400.8275791183</v>
      </c>
      <c r="ED11" s="8">
        <v>4634191.1094376892</v>
      </c>
      <c r="EE11" s="7">
        <f t="shared" si="5"/>
        <v>7864477.6462849779</v>
      </c>
    </row>
    <row r="12" spans="1:135" s="6" customFormat="1" ht="12.75" thickTop="1" thickBot="1" x14ac:dyDescent="0.25">
      <c r="A12" s="7" t="s">
        <v>35</v>
      </c>
      <c r="B12" s="7">
        <v>190000</v>
      </c>
      <c r="C12" s="7">
        <v>2084856</v>
      </c>
      <c r="D12" s="7">
        <v>573900</v>
      </c>
      <c r="E12" s="7">
        <v>573900</v>
      </c>
      <c r="G12" s="7" t="s">
        <v>35</v>
      </c>
      <c r="H12" s="7">
        <v>190000</v>
      </c>
      <c r="I12" s="7">
        <v>0</v>
      </c>
      <c r="J12" s="7">
        <v>0</v>
      </c>
      <c r="K12" s="7">
        <v>0</v>
      </c>
      <c r="M12" s="7" t="s">
        <v>35</v>
      </c>
      <c r="N12" s="7">
        <v>0</v>
      </c>
      <c r="O12" s="7">
        <v>2084856</v>
      </c>
      <c r="P12" s="7">
        <v>573900</v>
      </c>
      <c r="Q12" s="7">
        <v>573900</v>
      </c>
      <c r="S12" s="7" t="s">
        <v>35</v>
      </c>
      <c r="T12" s="7">
        <v>5314003</v>
      </c>
      <c r="U12" s="7">
        <v>4837382</v>
      </c>
      <c r="V12" s="7">
        <v>4328419</v>
      </c>
      <c r="W12" s="7">
        <f>+V12</f>
        <v>4328419</v>
      </c>
      <c r="Y12" s="7" t="s">
        <v>35</v>
      </c>
      <c r="Z12" s="7">
        <v>5314003</v>
      </c>
      <c r="AA12" s="7">
        <v>4837382</v>
      </c>
      <c r="AB12" s="7">
        <v>4328419</v>
      </c>
      <c r="AC12" s="7">
        <v>0</v>
      </c>
      <c r="AE12" s="7" t="s">
        <v>35</v>
      </c>
      <c r="AF12" s="7">
        <f>+T12-Z12</f>
        <v>0</v>
      </c>
      <c r="AG12" s="7">
        <f t="shared" si="0"/>
        <v>0</v>
      </c>
      <c r="AH12" s="7">
        <f t="shared" si="0"/>
        <v>0</v>
      </c>
      <c r="AI12" s="7">
        <f>+W12</f>
        <v>4328419</v>
      </c>
      <c r="AK12" s="7" t="s">
        <v>35</v>
      </c>
      <c r="AL12" s="7">
        <v>1296903</v>
      </c>
      <c r="AM12" s="7">
        <f>+AL12</f>
        <v>1296903</v>
      </c>
      <c r="AN12" s="7">
        <f>+AM12</f>
        <v>1296903</v>
      </c>
      <c r="AO12" s="7">
        <f>+AN12</f>
        <v>1296903</v>
      </c>
      <c r="AQ12" s="7" t="s">
        <v>35</v>
      </c>
      <c r="AR12" s="7">
        <v>1296903</v>
      </c>
      <c r="AS12" s="7">
        <v>0</v>
      </c>
      <c r="AT12" s="7">
        <v>0</v>
      </c>
      <c r="AU12" s="7">
        <v>0</v>
      </c>
      <c r="AW12" s="7" t="s">
        <v>35</v>
      </c>
      <c r="AX12" s="7">
        <v>0</v>
      </c>
      <c r="AY12" s="7">
        <v>1296903</v>
      </c>
      <c r="AZ12" s="7">
        <v>1296903</v>
      </c>
      <c r="BA12" s="7">
        <v>1296903</v>
      </c>
      <c r="BC12" s="7" t="s">
        <v>35</v>
      </c>
      <c r="BD12" s="8">
        <f>+(B12*5.8)+T12+AL12</f>
        <v>7712906</v>
      </c>
      <c r="BE12" s="8">
        <f t="shared" ref="BD12:BG16" si="12">+(C12*5.8)+U12+AM12</f>
        <v>18226449.799999997</v>
      </c>
      <c r="BF12" s="8">
        <f t="shared" si="12"/>
        <v>8953942</v>
      </c>
      <c r="BG12" s="8">
        <f t="shared" si="12"/>
        <v>8953942</v>
      </c>
      <c r="BH12" s="8">
        <f t="shared" si="1"/>
        <v>43847239.799999997</v>
      </c>
      <c r="BJ12" s="7" t="s">
        <v>35</v>
      </c>
      <c r="BK12" s="8">
        <f t="shared" ref="BK12:BN16" si="13">+N12*5.8+AF12+AX12</f>
        <v>0</v>
      </c>
      <c r="BL12" s="8">
        <f t="shared" si="13"/>
        <v>13389067.799999999</v>
      </c>
      <c r="BM12" s="8">
        <f t="shared" si="13"/>
        <v>4625523</v>
      </c>
      <c r="BN12" s="8">
        <f t="shared" si="13"/>
        <v>8953942</v>
      </c>
      <c r="BO12" s="8">
        <f t="shared" si="6"/>
        <v>26968532.799999997</v>
      </c>
      <c r="BQ12" s="7" t="s">
        <v>35</v>
      </c>
      <c r="BR12" s="8"/>
      <c r="BS12" s="8"/>
      <c r="BT12" s="8"/>
      <c r="BU12" s="8"/>
      <c r="BW12" s="7" t="s">
        <v>35</v>
      </c>
      <c r="BX12" s="8"/>
      <c r="BY12" s="8"/>
      <c r="BZ12" s="8"/>
      <c r="CA12" s="8"/>
      <c r="CC12" s="7" t="s">
        <v>35</v>
      </c>
      <c r="CD12" s="8"/>
      <c r="CE12" s="8"/>
      <c r="CF12" s="8"/>
      <c r="CG12" s="8"/>
      <c r="CI12" s="7" t="s">
        <v>35</v>
      </c>
      <c r="CJ12" s="8"/>
      <c r="CK12" s="8"/>
      <c r="CL12" s="8"/>
      <c r="CM12" s="8"/>
      <c r="CO12" s="7" t="s">
        <v>35</v>
      </c>
      <c r="CP12" s="8"/>
      <c r="CQ12" s="8"/>
      <c r="CR12" s="8"/>
      <c r="CS12" s="8"/>
      <c r="CU12" s="7" t="s">
        <v>35</v>
      </c>
      <c r="CV12" s="8"/>
      <c r="CW12" s="8"/>
      <c r="CX12" s="8"/>
      <c r="CY12" s="8"/>
      <c r="DA12" s="7" t="s">
        <v>35</v>
      </c>
      <c r="DB12" s="8"/>
      <c r="DC12" s="8"/>
      <c r="DD12" s="8"/>
      <c r="DE12" s="8"/>
      <c r="DG12" s="7" t="s">
        <v>35</v>
      </c>
      <c r="DH12" s="8"/>
      <c r="DI12" s="8"/>
      <c r="DJ12" s="8"/>
      <c r="DK12" s="8"/>
      <c r="DM12" s="7" t="s">
        <v>35</v>
      </c>
      <c r="DN12" s="8"/>
      <c r="DO12" s="8"/>
      <c r="DP12" s="8"/>
      <c r="DQ12" s="8"/>
      <c r="DS12" s="7" t="s">
        <v>35</v>
      </c>
      <c r="DT12" s="8">
        <v>7385432.2000000002</v>
      </c>
      <c r="DU12" s="8">
        <v>18226449.799999997</v>
      </c>
      <c r="DV12" s="8">
        <v>8953942</v>
      </c>
      <c r="DW12" s="8">
        <v>8953942</v>
      </c>
      <c r="DX12" s="7">
        <f t="shared" si="4"/>
        <v>43519766</v>
      </c>
      <c r="DZ12" s="7" t="s">
        <v>35</v>
      </c>
      <c r="EA12" s="8">
        <f t="shared" ref="EA12:ED14" si="14">+BK12+CD12+CV12+DN12</f>
        <v>0</v>
      </c>
      <c r="EB12" s="8">
        <f t="shared" si="14"/>
        <v>13389067.799999999</v>
      </c>
      <c r="EC12" s="8">
        <f t="shared" si="14"/>
        <v>4625523</v>
      </c>
      <c r="ED12" s="8">
        <f t="shared" si="14"/>
        <v>8953942</v>
      </c>
      <c r="EE12" s="7">
        <f t="shared" si="5"/>
        <v>26968532.799999997</v>
      </c>
    </row>
    <row r="13" spans="1:135" s="6" customFormat="1" ht="12.75" thickTop="1" thickBot="1" x14ac:dyDescent="0.25">
      <c r="A13" s="7" t="s">
        <v>36</v>
      </c>
      <c r="B13" s="7">
        <v>1750983</v>
      </c>
      <c r="C13" s="7">
        <v>15973301.626333816</v>
      </c>
      <c r="D13" s="7">
        <v>1940042.5102618681</v>
      </c>
      <c r="E13" s="7">
        <v>2137668.173973877</v>
      </c>
      <c r="G13" s="7" t="s">
        <v>36</v>
      </c>
      <c r="H13" s="7">
        <v>1750983</v>
      </c>
      <c r="I13" s="7">
        <v>13695305</v>
      </c>
      <c r="J13" s="7">
        <v>500000</v>
      </c>
      <c r="K13" s="7">
        <v>500000</v>
      </c>
      <c r="M13" s="7" t="s">
        <v>36</v>
      </c>
      <c r="N13" s="7">
        <v>0.24613416846841574</v>
      </c>
      <c r="O13" s="7">
        <f>+C13-I13</f>
        <v>2277996.626333816</v>
      </c>
      <c r="P13" s="7">
        <v>1440042.5102618681</v>
      </c>
      <c r="Q13" s="7">
        <v>1637668.173973877</v>
      </c>
      <c r="S13" s="7" t="s">
        <v>36</v>
      </c>
      <c r="T13" s="7">
        <v>3237192.0341761843</v>
      </c>
      <c r="U13" s="7">
        <v>2713969.1900289729</v>
      </c>
      <c r="V13" s="7">
        <v>2884276.8043230777</v>
      </c>
      <c r="W13" s="7">
        <v>2800854.7843289254</v>
      </c>
      <c r="Y13" s="7" t="s">
        <v>36</v>
      </c>
      <c r="Z13" s="7">
        <v>3237192.0341761843</v>
      </c>
      <c r="AA13" s="7">
        <v>2713969.1900289729</v>
      </c>
      <c r="AB13" s="7">
        <v>2884276.8043230777</v>
      </c>
      <c r="AC13" s="7">
        <v>2800854.7843289254</v>
      </c>
      <c r="AE13" s="7" t="s">
        <v>36</v>
      </c>
      <c r="AF13" s="7">
        <f>+T13-Z13</f>
        <v>0</v>
      </c>
      <c r="AG13" s="7">
        <f t="shared" si="0"/>
        <v>0</v>
      </c>
      <c r="AH13" s="7">
        <f t="shared" si="0"/>
        <v>0</v>
      </c>
      <c r="AI13" s="7">
        <f>+W13-AC13</f>
        <v>0</v>
      </c>
      <c r="AK13" s="7" t="s">
        <v>36</v>
      </c>
      <c r="AL13" s="7">
        <v>4247696.7299273135</v>
      </c>
      <c r="AM13" s="7">
        <v>3602613.9690650087</v>
      </c>
      <c r="AN13" s="7">
        <v>3879169.7526497091</v>
      </c>
      <c r="AO13" s="7">
        <v>3823692.5383330043</v>
      </c>
      <c r="AQ13" s="7" t="s">
        <v>36</v>
      </c>
      <c r="AR13" s="7">
        <v>4247696.7299273135</v>
      </c>
      <c r="AS13" s="7">
        <v>3602613.9690650087</v>
      </c>
      <c r="AT13" s="7">
        <v>3879169.7526497091</v>
      </c>
      <c r="AU13" s="7">
        <v>3823692.5383330043</v>
      </c>
      <c r="AW13" s="7" t="s">
        <v>36</v>
      </c>
      <c r="AX13" s="7">
        <v>0</v>
      </c>
      <c r="AY13" s="7">
        <v>0</v>
      </c>
      <c r="AZ13" s="7">
        <v>0</v>
      </c>
      <c r="BA13" s="7">
        <v>0</v>
      </c>
      <c r="BC13" s="7" t="s">
        <v>36</v>
      </c>
      <c r="BD13" s="8">
        <f t="shared" si="12"/>
        <v>17640590.164103497</v>
      </c>
      <c r="BE13" s="8">
        <f t="shared" si="12"/>
        <v>98961732.591830105</v>
      </c>
      <c r="BF13" s="8">
        <f t="shared" si="12"/>
        <v>18015693.116491619</v>
      </c>
      <c r="BG13" s="8">
        <f t="shared" si="12"/>
        <v>19023022.731710419</v>
      </c>
      <c r="BH13" s="8">
        <f t="shared" si="1"/>
        <v>153641038.60413563</v>
      </c>
      <c r="BJ13" s="7" t="s">
        <v>36</v>
      </c>
      <c r="BK13" s="8">
        <v>0</v>
      </c>
      <c r="BL13" s="8">
        <f t="shared" si="13"/>
        <v>13212380.432736132</v>
      </c>
      <c r="BM13" s="8">
        <f t="shared" si="13"/>
        <v>8352246.5595188346</v>
      </c>
      <c r="BN13" s="8">
        <f t="shared" si="13"/>
        <v>9498475.4090484865</v>
      </c>
      <c r="BO13" s="8">
        <f t="shared" si="6"/>
        <v>31063102.401303452</v>
      </c>
      <c r="BQ13" s="7" t="s">
        <v>36</v>
      </c>
      <c r="BR13" s="8">
        <v>0</v>
      </c>
      <c r="BS13" s="8">
        <v>101305.94925361387</v>
      </c>
      <c r="BT13" s="8">
        <v>2158743.8851747951</v>
      </c>
      <c r="BU13" s="8">
        <v>5247993.7342682332</v>
      </c>
      <c r="BW13" s="7" t="s">
        <v>36</v>
      </c>
      <c r="BX13" s="8">
        <v>0</v>
      </c>
      <c r="BY13" s="8">
        <v>0</v>
      </c>
      <c r="BZ13" s="8">
        <v>0</v>
      </c>
      <c r="CA13" s="8">
        <v>0</v>
      </c>
      <c r="CC13" s="7" t="s">
        <v>36</v>
      </c>
      <c r="CD13" s="8">
        <v>0</v>
      </c>
      <c r="CE13" s="8">
        <v>101305.94925361387</v>
      </c>
      <c r="CF13" s="8">
        <v>2158743.8851747951</v>
      </c>
      <c r="CG13" s="8">
        <v>5247993.7342682332</v>
      </c>
      <c r="CI13" s="7" t="s">
        <v>36</v>
      </c>
      <c r="CJ13" s="8">
        <v>225278.75520000001</v>
      </c>
      <c r="CK13" s="8">
        <v>271498.44647520001</v>
      </c>
      <c r="CL13" s="8">
        <v>320523.30881015048</v>
      </c>
      <c r="CM13" s="8">
        <v>372488.15025099611</v>
      </c>
      <c r="CO13" s="7" t="s">
        <v>36</v>
      </c>
      <c r="CP13" s="8">
        <v>135749</v>
      </c>
      <c r="CQ13" s="8">
        <v>160262</v>
      </c>
      <c r="CR13" s="8">
        <v>206938</v>
      </c>
      <c r="CS13" s="8">
        <v>0</v>
      </c>
      <c r="CU13" s="7" t="s">
        <v>36</v>
      </c>
      <c r="CV13" s="8">
        <f>+CJ13-CP13</f>
        <v>89529.755200000014</v>
      </c>
      <c r="CW13" s="8">
        <f>+CK13-CQ13</f>
        <v>111236.44647520001</v>
      </c>
      <c r="CX13" s="8">
        <f>+CL13-CR13</f>
        <v>113585.30881015048</v>
      </c>
      <c r="CY13" s="8">
        <f>+CM13-CS13</f>
        <v>372488.15025099611</v>
      </c>
      <c r="DA13" s="7" t="s">
        <v>36</v>
      </c>
      <c r="DB13" s="8">
        <v>6456969.2950080652</v>
      </c>
      <c r="DC13" s="8">
        <v>6748116.7200248325</v>
      </c>
      <c r="DD13" s="8">
        <v>8047000.8425196465</v>
      </c>
      <c r="DE13" s="8">
        <v>3708473.6068372498</v>
      </c>
      <c r="DG13" s="7" t="s">
        <v>36</v>
      </c>
      <c r="DH13" s="8">
        <f>+DB13-DN13</f>
        <v>2278021.9999999995</v>
      </c>
      <c r="DI13" s="8">
        <f t="shared" ref="DI13:DK14" si="15">+DC13-DO13</f>
        <v>2664447.0000000005</v>
      </c>
      <c r="DJ13" s="8">
        <f t="shared" si="15"/>
        <v>944696.00000000093</v>
      </c>
      <c r="DK13" s="8">
        <f t="shared" si="15"/>
        <v>0</v>
      </c>
      <c r="DM13" s="7" t="s">
        <v>36</v>
      </c>
      <c r="DN13" s="8">
        <v>4178947.2950080656</v>
      </c>
      <c r="DO13" s="8">
        <v>4083669.7200248321</v>
      </c>
      <c r="DP13" s="8">
        <v>7102304.8425196456</v>
      </c>
      <c r="DQ13" s="8">
        <v>3708473.6068372498</v>
      </c>
      <c r="DS13" s="7" t="s">
        <v>36</v>
      </c>
      <c r="DT13" s="8">
        <f>+BD13+BR13+CJ13+DB13</f>
        <v>24322838.214311562</v>
      </c>
      <c r="DU13" s="8">
        <f>+BE13+BS13+CK13+DC13</f>
        <v>106082653.70758376</v>
      </c>
      <c r="DV13" s="8">
        <f>+BF13+BT13+CL13+DD13</f>
        <v>28541961.152996212</v>
      </c>
      <c r="DW13" s="8">
        <f>+BG13+BU13+CM13+DE13</f>
        <v>28351978.2230669</v>
      </c>
      <c r="DX13" s="7">
        <f t="shared" si="4"/>
        <v>187299431.29795843</v>
      </c>
      <c r="DZ13" s="7" t="s">
        <v>36</v>
      </c>
      <c r="EA13" s="8">
        <f t="shared" si="14"/>
        <v>4268477.0502080657</v>
      </c>
      <c r="EB13" s="8">
        <f t="shared" si="14"/>
        <v>17508592.548489779</v>
      </c>
      <c r="EC13" s="8">
        <f t="shared" si="14"/>
        <v>17726880.596023425</v>
      </c>
      <c r="ED13" s="8">
        <f t="shared" si="14"/>
        <v>18827430.900404964</v>
      </c>
      <c r="EE13" s="7">
        <f t="shared" si="5"/>
        <v>58331381.095126227</v>
      </c>
    </row>
    <row r="14" spans="1:135" s="6" customFormat="1" ht="12.75" thickTop="1" thickBot="1" x14ac:dyDescent="0.25">
      <c r="A14" s="7" t="s">
        <v>37</v>
      </c>
      <c r="B14" s="7">
        <v>15814896.735178666</v>
      </c>
      <c r="C14" s="7">
        <v>27937150.231360935</v>
      </c>
      <c r="D14" s="7">
        <v>16332757.237032559</v>
      </c>
      <c r="E14" s="7">
        <v>16417892.969920261</v>
      </c>
      <c r="G14" s="7" t="s">
        <v>37</v>
      </c>
      <c r="H14" s="7">
        <f>+B14</f>
        <v>15814896.735178666</v>
      </c>
      <c r="I14" s="7">
        <f>20321550.4137931-620522</f>
        <v>19701028.413793098</v>
      </c>
      <c r="J14" s="7">
        <v>0</v>
      </c>
      <c r="K14" s="7">
        <v>250000</v>
      </c>
      <c r="M14" s="7" t="s">
        <v>37</v>
      </c>
      <c r="N14" s="7">
        <v>0</v>
      </c>
      <c r="O14" s="7">
        <f>+C14-I14</f>
        <v>8236121.8175678365</v>
      </c>
      <c r="P14" s="7">
        <f>+D14-J14</f>
        <v>16332757.237032559</v>
      </c>
      <c r="Q14" s="7">
        <f>+E14-K14</f>
        <v>16167892.969920261</v>
      </c>
      <c r="S14" s="7" t="s">
        <v>37</v>
      </c>
      <c r="T14" s="7">
        <f>+Z14+AF14</f>
        <v>21835633.069227964</v>
      </c>
      <c r="U14" s="7">
        <f>+AA14+AG14</f>
        <v>23615237.164370041</v>
      </c>
      <c r="V14" s="7">
        <f>+AB14+AH14</f>
        <v>16473189.776457917</v>
      </c>
      <c r="W14" s="7">
        <f>+AC14+AI14</f>
        <v>16967385.469751656</v>
      </c>
      <c r="Y14" s="7" t="s">
        <v>37</v>
      </c>
      <c r="Z14" s="7">
        <v>13181916.233609464</v>
      </c>
      <c r="AA14" s="7">
        <v>20692515.936395995</v>
      </c>
      <c r="AB14" s="7">
        <v>0</v>
      </c>
      <c r="AC14" s="7">
        <v>0</v>
      </c>
      <c r="AE14" s="7" t="s">
        <v>37</v>
      </c>
      <c r="AF14" s="7">
        <v>8653716.8356184997</v>
      </c>
      <c r="AG14" s="7">
        <v>2922721.227974046</v>
      </c>
      <c r="AH14" s="7">
        <v>16473189.776457917</v>
      </c>
      <c r="AI14" s="7">
        <v>16967385.469751656</v>
      </c>
      <c r="AK14" s="7" t="s">
        <v>37</v>
      </c>
      <c r="AL14" s="7">
        <v>43671266.138455927</v>
      </c>
      <c r="AM14" s="7">
        <v>47230474.328740083</v>
      </c>
      <c r="AN14" s="7">
        <v>32946379.552915834</v>
      </c>
      <c r="AO14" s="7">
        <v>33934770.939503312</v>
      </c>
      <c r="AQ14" s="7" t="s">
        <v>37</v>
      </c>
      <c r="AR14" s="7">
        <v>18382614.195878386</v>
      </c>
      <c r="AS14" s="7">
        <v>18625024.146054536</v>
      </c>
      <c r="AT14" s="7">
        <v>0</v>
      </c>
      <c r="AU14" s="7">
        <v>0</v>
      </c>
      <c r="AW14" s="7" t="s">
        <v>37</v>
      </c>
      <c r="AX14" s="7">
        <f>+AL14-AR14</f>
        <v>25288651.942577541</v>
      </c>
      <c r="AY14" s="7">
        <f>+AM14-AS14</f>
        <v>28605450.182685547</v>
      </c>
      <c r="AZ14" s="7">
        <f>+AN14-AT14</f>
        <v>32946379.552915834</v>
      </c>
      <c r="BA14" s="7">
        <f>+AO14-AU14</f>
        <v>33934770.939503312</v>
      </c>
      <c r="BC14" s="7" t="s">
        <v>37</v>
      </c>
      <c r="BD14" s="8">
        <f t="shared" si="12"/>
        <v>157233300.27172017</v>
      </c>
      <c r="BE14" s="8">
        <f t="shared" si="12"/>
        <v>232881182.83500353</v>
      </c>
      <c r="BF14" s="8">
        <f t="shared" si="12"/>
        <v>144149561.30416259</v>
      </c>
      <c r="BG14" s="8">
        <f t="shared" si="12"/>
        <v>146125935.63479248</v>
      </c>
      <c r="BH14" s="8">
        <f>SUM(BD14:BG14)</f>
        <v>680389980.04567873</v>
      </c>
      <c r="BJ14" s="7" t="s">
        <v>37</v>
      </c>
      <c r="BK14" s="8">
        <f t="shared" ref="BK14" si="16">+N14*5.8+AF14+AX14</f>
        <v>33942368.778196037</v>
      </c>
      <c r="BL14" s="8">
        <f t="shared" si="13"/>
        <v>79297677.952553034</v>
      </c>
      <c r="BM14" s="8">
        <f t="shared" si="13"/>
        <v>144149561.30416259</v>
      </c>
      <c r="BN14" s="8">
        <f t="shared" si="13"/>
        <v>144675935.63479248</v>
      </c>
      <c r="BO14" s="8">
        <f t="shared" si="6"/>
        <v>402065543.66970414</v>
      </c>
      <c r="BQ14" s="7" t="s">
        <v>37</v>
      </c>
      <c r="BR14" s="8">
        <v>0</v>
      </c>
      <c r="BS14" s="8">
        <v>0</v>
      </c>
      <c r="BT14" s="8">
        <v>0</v>
      </c>
      <c r="BU14" s="8"/>
      <c r="BW14" s="7" t="s">
        <v>37</v>
      </c>
      <c r="BX14" s="8">
        <v>0</v>
      </c>
      <c r="BY14" s="8">
        <v>0</v>
      </c>
      <c r="BZ14" s="8">
        <v>0</v>
      </c>
      <c r="CA14" s="8"/>
      <c r="CC14" s="7" t="s">
        <v>37</v>
      </c>
      <c r="CD14" s="8">
        <v>0</v>
      </c>
      <c r="CE14" s="8">
        <v>0</v>
      </c>
      <c r="CF14" s="8">
        <v>0</v>
      </c>
      <c r="CG14" s="8"/>
      <c r="CI14" s="7" t="s">
        <v>37</v>
      </c>
      <c r="CJ14" s="8">
        <v>676453.12140806415</v>
      </c>
      <c r="CK14" s="8">
        <v>704664.29135769594</v>
      </c>
      <c r="CL14" s="8">
        <v>733959.32369503845</v>
      </c>
      <c r="CM14" s="8">
        <v>764377.86011039931</v>
      </c>
      <c r="CO14" s="7" t="s">
        <v>37</v>
      </c>
      <c r="CP14" s="8">
        <v>676453.12140806415</v>
      </c>
      <c r="CQ14" s="8">
        <v>704664.29135769594</v>
      </c>
      <c r="CR14" s="8">
        <v>0</v>
      </c>
      <c r="CS14" s="8">
        <v>0</v>
      </c>
      <c r="CU14" s="7" t="s">
        <v>37</v>
      </c>
      <c r="CV14" s="8">
        <v>0</v>
      </c>
      <c r="CW14" s="8">
        <f>+CK14-CQ14</f>
        <v>0</v>
      </c>
      <c r="CX14" s="8">
        <f>+CL14-CR14</f>
        <v>733959.32369503845</v>
      </c>
      <c r="CY14" s="8">
        <f>+CM14-CS14</f>
        <v>764377.86011039931</v>
      </c>
      <c r="DA14" s="7" t="s">
        <v>37</v>
      </c>
      <c r="DB14" s="8">
        <v>14695792.289759729</v>
      </c>
      <c r="DC14" s="8">
        <v>22457637.140792422</v>
      </c>
      <c r="DD14" s="8">
        <v>10665051.498800458</v>
      </c>
      <c r="DE14" s="8">
        <v>8514248.1646611653</v>
      </c>
      <c r="DG14" s="7" t="s">
        <v>37</v>
      </c>
      <c r="DH14" s="8">
        <f>+DB14-DN14</f>
        <v>3331811.1467331164</v>
      </c>
      <c r="DI14" s="8">
        <f t="shared" si="15"/>
        <v>8555570.1299058236</v>
      </c>
      <c r="DJ14" s="8">
        <f t="shared" si="15"/>
        <v>406185.71833178215</v>
      </c>
      <c r="DK14" s="8">
        <f t="shared" si="15"/>
        <v>1085705.595005516</v>
      </c>
      <c r="DM14" s="7" t="s">
        <v>37</v>
      </c>
      <c r="DN14" s="8">
        <v>11363981.143026613</v>
      </c>
      <c r="DO14" s="8">
        <v>13902067.010886598</v>
      </c>
      <c r="DP14" s="8">
        <v>10258865.780468676</v>
      </c>
      <c r="DQ14" s="8">
        <v>7428542.5696556494</v>
      </c>
      <c r="DS14" s="7" t="s">
        <v>37</v>
      </c>
      <c r="DT14" s="8">
        <v>172605545.68288797</v>
      </c>
      <c r="DU14" s="8">
        <v>256043484.26715365</v>
      </c>
      <c r="DV14" s="8">
        <v>155548572.12665808</v>
      </c>
      <c r="DW14" s="8">
        <v>155404561.65956405</v>
      </c>
      <c r="DX14" s="7">
        <f t="shared" si="4"/>
        <v>739602163.73626375</v>
      </c>
      <c r="DZ14" s="7" t="s">
        <v>37</v>
      </c>
      <c r="EA14" s="8">
        <f t="shared" si="14"/>
        <v>45306349.92122265</v>
      </c>
      <c r="EB14" s="8">
        <f t="shared" si="14"/>
        <v>93199744.963439628</v>
      </c>
      <c r="EC14" s="8">
        <f t="shared" si="14"/>
        <v>155142386.4083263</v>
      </c>
      <c r="ED14" s="8">
        <f t="shared" si="14"/>
        <v>152868856.06455854</v>
      </c>
      <c r="EE14" s="7">
        <f t="shared" si="5"/>
        <v>446517337.35754704</v>
      </c>
    </row>
    <row r="15" spans="1:135" s="6" customFormat="1" ht="12.75" thickTop="1" thickBot="1" x14ac:dyDescent="0.25">
      <c r="A15" s="7" t="s">
        <v>38</v>
      </c>
      <c r="B15" s="7">
        <v>1257703</v>
      </c>
      <c r="C15" s="7">
        <v>88592</v>
      </c>
      <c r="D15" s="7">
        <v>211809</v>
      </c>
      <c r="E15" s="7">
        <f>+B15</f>
        <v>1257703</v>
      </c>
      <c r="G15" s="7" t="s">
        <v>38</v>
      </c>
      <c r="H15" s="7">
        <v>1257703</v>
      </c>
      <c r="I15" s="7">
        <v>88592</v>
      </c>
      <c r="J15" s="7">
        <v>0</v>
      </c>
      <c r="K15" s="7">
        <v>0</v>
      </c>
      <c r="M15" s="7" t="s">
        <v>38</v>
      </c>
      <c r="N15" s="7">
        <v>0</v>
      </c>
      <c r="O15" s="7">
        <v>0</v>
      </c>
      <c r="P15" s="7">
        <v>211809</v>
      </c>
      <c r="Q15" s="7">
        <v>1257703</v>
      </c>
      <c r="S15" s="7" t="s">
        <v>38</v>
      </c>
      <c r="T15" s="7">
        <v>134804</v>
      </c>
      <c r="U15" s="7">
        <v>115707</v>
      </c>
      <c r="V15" s="7">
        <f>+U15</f>
        <v>115707</v>
      </c>
      <c r="W15" s="7">
        <f>+V15</f>
        <v>115707</v>
      </c>
      <c r="Y15" s="7" t="s">
        <v>38</v>
      </c>
      <c r="Z15" s="7">
        <v>134804</v>
      </c>
      <c r="AA15" s="7">
        <v>115707</v>
      </c>
      <c r="AB15" s="7">
        <v>0</v>
      </c>
      <c r="AC15" s="7">
        <v>0</v>
      </c>
      <c r="AE15" s="7" t="s">
        <v>38</v>
      </c>
      <c r="AF15" s="7">
        <f t="shared" ref="AF15:AI22" si="17">+T15-Z15</f>
        <v>0</v>
      </c>
      <c r="AG15" s="7">
        <f t="shared" si="17"/>
        <v>0</v>
      </c>
      <c r="AH15" s="7">
        <f t="shared" si="17"/>
        <v>115707</v>
      </c>
      <c r="AI15" s="7">
        <f t="shared" si="17"/>
        <v>115707</v>
      </c>
      <c r="AK15" s="7" t="s">
        <v>38</v>
      </c>
      <c r="AL15" s="7">
        <v>112337</v>
      </c>
      <c r="AM15" s="7">
        <v>96422</v>
      </c>
      <c r="AN15" s="7">
        <f>+AM15</f>
        <v>96422</v>
      </c>
      <c r="AO15" s="7">
        <f>+AN15</f>
        <v>96422</v>
      </c>
      <c r="AQ15" s="7" t="s">
        <v>38</v>
      </c>
      <c r="AR15" s="7">
        <v>112337</v>
      </c>
      <c r="AS15" s="7">
        <v>96422</v>
      </c>
      <c r="AT15" s="7">
        <v>0</v>
      </c>
      <c r="AU15" s="7">
        <v>0</v>
      </c>
      <c r="AW15" s="7" t="s">
        <v>38</v>
      </c>
      <c r="AX15" s="7">
        <v>0</v>
      </c>
      <c r="AY15" s="7">
        <v>0</v>
      </c>
      <c r="AZ15" s="7">
        <v>96422</v>
      </c>
      <c r="BA15" s="7">
        <v>96422</v>
      </c>
      <c r="BC15" s="7" t="s">
        <v>38</v>
      </c>
      <c r="BD15" s="8">
        <f t="shared" si="12"/>
        <v>7541818.3999999994</v>
      </c>
      <c r="BE15" s="8">
        <f t="shared" si="12"/>
        <v>725962.6</v>
      </c>
      <c r="BF15" s="8">
        <f t="shared" si="12"/>
        <v>1440621.2</v>
      </c>
      <c r="BG15" s="8">
        <f t="shared" si="12"/>
        <v>7506806.3999999994</v>
      </c>
      <c r="BH15" s="8">
        <f>SUM(BD15:BG15)</f>
        <v>17215208.599999998</v>
      </c>
      <c r="BJ15" s="7" t="s">
        <v>38</v>
      </c>
      <c r="BK15" s="8">
        <f t="shared" si="13"/>
        <v>0</v>
      </c>
      <c r="BL15" s="8">
        <f t="shared" si="13"/>
        <v>0</v>
      </c>
      <c r="BM15" s="8">
        <f t="shared" si="13"/>
        <v>1440621.2</v>
      </c>
      <c r="BN15" s="8">
        <f t="shared" si="13"/>
        <v>7506806.3999999994</v>
      </c>
      <c r="BO15" s="8">
        <f t="shared" si="6"/>
        <v>8947427.5999999996</v>
      </c>
      <c r="BQ15" s="7" t="s">
        <v>38</v>
      </c>
      <c r="BR15" s="8">
        <v>1737474</v>
      </c>
      <c r="BS15" s="8">
        <v>1302473</v>
      </c>
      <c r="BT15" s="8">
        <v>1302473</v>
      </c>
      <c r="BU15" s="8">
        <v>1302473</v>
      </c>
      <c r="BW15" s="7" t="s">
        <v>38</v>
      </c>
      <c r="BX15" s="8">
        <v>1737474</v>
      </c>
      <c r="BY15" s="8">
        <v>1302473</v>
      </c>
      <c r="BZ15" s="8">
        <v>0</v>
      </c>
      <c r="CA15" s="8">
        <v>0</v>
      </c>
      <c r="CC15" s="7" t="s">
        <v>38</v>
      </c>
      <c r="CD15" s="8">
        <f>+BR15-BX15</f>
        <v>0</v>
      </c>
      <c r="CE15" s="8">
        <f>+BS15-BY15</f>
        <v>0</v>
      </c>
      <c r="CF15" s="8">
        <f>+BT15-BZ15</f>
        <v>1302473</v>
      </c>
      <c r="CG15" s="8">
        <f>+BU15-CA15</f>
        <v>1302473</v>
      </c>
      <c r="CI15" s="7" t="s">
        <v>38</v>
      </c>
      <c r="CJ15" s="8">
        <v>0</v>
      </c>
      <c r="CK15" s="8">
        <v>0</v>
      </c>
      <c r="CL15" s="8">
        <v>0</v>
      </c>
      <c r="CM15" s="8">
        <v>0</v>
      </c>
      <c r="CO15" s="7" t="s">
        <v>38</v>
      </c>
      <c r="CP15" s="8">
        <v>0</v>
      </c>
      <c r="CQ15" s="8">
        <v>0</v>
      </c>
      <c r="CR15" s="8">
        <v>0</v>
      </c>
      <c r="CS15" s="8">
        <v>0</v>
      </c>
      <c r="CU15" s="7" t="s">
        <v>38</v>
      </c>
      <c r="CV15" s="8">
        <v>0</v>
      </c>
      <c r="CW15" s="8">
        <v>0</v>
      </c>
      <c r="CX15" s="8">
        <v>0</v>
      </c>
      <c r="CY15" s="8">
        <v>0</v>
      </c>
      <c r="DA15" s="7" t="s">
        <v>38</v>
      </c>
      <c r="DB15" s="8">
        <v>1387199</v>
      </c>
      <c r="DC15" s="8">
        <v>4674605</v>
      </c>
      <c r="DD15" s="8">
        <f>+DC15</f>
        <v>4674605</v>
      </c>
      <c r="DE15" s="8">
        <f>+DD15</f>
        <v>4674605</v>
      </c>
      <c r="DG15" s="7" t="s">
        <v>38</v>
      </c>
      <c r="DH15" s="8">
        <v>1387199</v>
      </c>
      <c r="DI15" s="8">
        <v>4674605</v>
      </c>
      <c r="DJ15" s="8">
        <v>0</v>
      </c>
      <c r="DK15" s="8">
        <v>0</v>
      </c>
      <c r="DM15" s="7" t="s">
        <v>38</v>
      </c>
      <c r="DN15" s="8">
        <v>0</v>
      </c>
      <c r="DO15" s="8">
        <v>0</v>
      </c>
      <c r="DP15" s="8">
        <f>+DD15-DJ15</f>
        <v>4674605</v>
      </c>
      <c r="DQ15" s="8">
        <f>+DE15-DK15</f>
        <v>4674605</v>
      </c>
      <c r="DS15" s="7" t="s">
        <v>38</v>
      </c>
      <c r="DT15" s="8">
        <v>10666491.399999999</v>
      </c>
      <c r="DU15" s="8">
        <v>6703040.5999999996</v>
      </c>
      <c r="DV15" s="8">
        <v>7417699.2000000002</v>
      </c>
      <c r="DW15" s="8">
        <v>13483884.399999999</v>
      </c>
      <c r="DX15" s="7">
        <f t="shared" si="4"/>
        <v>38271115.599999994</v>
      </c>
      <c r="DZ15" s="7" t="s">
        <v>38</v>
      </c>
      <c r="EA15" s="8">
        <v>0</v>
      </c>
      <c r="EB15" s="8">
        <v>0</v>
      </c>
      <c r="EC15" s="8">
        <v>7417699.2000000002</v>
      </c>
      <c r="ED15" s="8">
        <v>13483884.399999999</v>
      </c>
      <c r="EE15" s="7">
        <f t="shared" si="5"/>
        <v>20901583.599999998</v>
      </c>
    </row>
    <row r="16" spans="1:135" s="6" customFormat="1" ht="12.75" thickTop="1" thickBot="1" x14ac:dyDescent="0.25">
      <c r="A16" s="7" t="s">
        <v>39</v>
      </c>
      <c r="B16" s="7">
        <v>24383164.286937773</v>
      </c>
      <c r="C16" s="7">
        <v>7039513.6715631559</v>
      </c>
      <c r="D16" s="7">
        <v>12163720.295578986</v>
      </c>
      <c r="E16" s="7">
        <v>19398835.597229593</v>
      </c>
      <c r="G16" s="7" t="s">
        <v>39</v>
      </c>
      <c r="H16" s="7">
        <v>16995759</v>
      </c>
      <c r="I16" s="7">
        <v>4986331.7005051523</v>
      </c>
      <c r="J16" s="7">
        <v>0</v>
      </c>
      <c r="K16" s="7">
        <v>0</v>
      </c>
      <c r="M16" s="7" t="s">
        <v>39</v>
      </c>
      <c r="N16" s="7">
        <v>7387405.2869377732</v>
      </c>
      <c r="O16" s="7">
        <v>2053181.9710580036</v>
      </c>
      <c r="P16" s="7">
        <v>12163720.295578986</v>
      </c>
      <c r="Q16" s="7">
        <v>19398835.597229593</v>
      </c>
      <c r="S16" s="7" t="s">
        <v>39</v>
      </c>
      <c r="T16" s="7">
        <v>5146077.8367963675</v>
      </c>
      <c r="U16" s="7">
        <v>5043438.7728968607</v>
      </c>
      <c r="V16" s="7">
        <v>5194741.9360837676</v>
      </c>
      <c r="W16" s="7">
        <v>5402531.6135271182</v>
      </c>
      <c r="Y16" s="7" t="s">
        <v>39</v>
      </c>
      <c r="Z16" s="7">
        <v>3121553</v>
      </c>
      <c r="AA16" s="7">
        <v>3003318</v>
      </c>
      <c r="AB16" s="7">
        <v>0</v>
      </c>
      <c r="AC16" s="7">
        <v>0</v>
      </c>
      <c r="AE16" s="7" t="s">
        <v>39</v>
      </c>
      <c r="AF16" s="7">
        <f t="shared" si="17"/>
        <v>2024524.8367963675</v>
      </c>
      <c r="AG16" s="7">
        <f t="shared" si="17"/>
        <v>2040120.7728968607</v>
      </c>
      <c r="AH16" s="7">
        <f t="shared" si="17"/>
        <v>5194741.9360837676</v>
      </c>
      <c r="AI16" s="7">
        <f t="shared" si="17"/>
        <v>5402531.6135271182</v>
      </c>
      <c r="AK16" s="7" t="s">
        <v>39</v>
      </c>
      <c r="AL16" s="7">
        <v>22409323.862068102</v>
      </c>
      <c r="AM16" s="7">
        <v>21723862.190993078</v>
      </c>
      <c r="AN16" s="7">
        <v>20977104.428177692</v>
      </c>
      <c r="AO16" s="7">
        <v>20165989.723621491</v>
      </c>
      <c r="AQ16" s="7" t="s">
        <v>39</v>
      </c>
      <c r="AR16" s="7">
        <v>11966393</v>
      </c>
      <c r="AS16" s="7">
        <v>9426150</v>
      </c>
      <c r="AT16" s="7">
        <v>0</v>
      </c>
      <c r="AU16" s="7">
        <v>0</v>
      </c>
      <c r="AW16" s="7" t="s">
        <v>39</v>
      </c>
      <c r="AX16" s="7">
        <f>+AL16-AR16</f>
        <v>10442930.862068102</v>
      </c>
      <c r="AY16" s="7">
        <v>12297712.190993078</v>
      </c>
      <c r="AZ16" s="7">
        <v>20977104.428177692</v>
      </c>
      <c r="BA16" s="7">
        <v>20165989.723621491</v>
      </c>
      <c r="BC16" s="7" t="s">
        <v>39</v>
      </c>
      <c r="BD16" s="8">
        <f t="shared" si="12"/>
        <v>168977754.56310356</v>
      </c>
      <c r="BE16" s="8">
        <f t="shared" si="12"/>
        <v>67596480.258956254</v>
      </c>
      <c r="BF16" s="8">
        <f t="shared" si="12"/>
        <v>96721424.07861957</v>
      </c>
      <c r="BG16" s="8">
        <f t="shared" si="12"/>
        <v>138081767.80108026</v>
      </c>
      <c r="BH16" s="8">
        <f>SUM(BD16:BG16)</f>
        <v>471377426.70175958</v>
      </c>
      <c r="BJ16" s="7" t="s">
        <v>39</v>
      </c>
      <c r="BK16" s="8">
        <f t="shared" si="13"/>
        <v>55314406.363103554</v>
      </c>
      <c r="BL16" s="8">
        <f t="shared" si="13"/>
        <v>26246288.396026358</v>
      </c>
      <c r="BM16" s="8">
        <f t="shared" si="13"/>
        <v>96721424.07861957</v>
      </c>
      <c r="BN16" s="8">
        <f t="shared" si="13"/>
        <v>138081767.80108026</v>
      </c>
      <c r="BO16" s="8">
        <f>SUM(BK16:BN16)</f>
        <v>316363886.63882971</v>
      </c>
      <c r="BQ16" s="7" t="s">
        <v>39</v>
      </c>
      <c r="BR16" s="8">
        <v>62464573.456418909</v>
      </c>
      <c r="BS16" s="8">
        <v>64318197.157401323</v>
      </c>
      <c r="BT16" s="8">
        <v>66226901.37760888</v>
      </c>
      <c r="BU16" s="8">
        <v>68792506.70497027</v>
      </c>
      <c r="BW16" s="7" t="s">
        <v>39</v>
      </c>
      <c r="BX16" s="8">
        <f>+BR16-CD16</f>
        <v>35449207</v>
      </c>
      <c r="BY16" s="8">
        <f>+BS16-CE16</f>
        <v>38511103</v>
      </c>
      <c r="BZ16" s="8">
        <f>+BT16-CF16</f>
        <v>23500000</v>
      </c>
      <c r="CA16" s="8">
        <f>+BU16-CG16</f>
        <v>23500000</v>
      </c>
      <c r="CC16" s="7" t="s">
        <v>39</v>
      </c>
      <c r="CD16" s="8">
        <v>27015366.456418909</v>
      </c>
      <c r="CE16" s="8">
        <v>25807094.157401323</v>
      </c>
      <c r="CF16" s="8">
        <v>42726901.37760888</v>
      </c>
      <c r="CG16" s="8">
        <v>45292506.70497027</v>
      </c>
      <c r="CI16" s="7" t="s">
        <v>39</v>
      </c>
      <c r="CJ16" s="8">
        <v>0</v>
      </c>
      <c r="CK16" s="8">
        <v>0</v>
      </c>
      <c r="CL16" s="8">
        <v>0</v>
      </c>
      <c r="CM16" s="8">
        <v>0</v>
      </c>
      <c r="CO16" s="7" t="s">
        <v>39</v>
      </c>
      <c r="CP16" s="8">
        <v>0</v>
      </c>
      <c r="CQ16" s="8">
        <v>0</v>
      </c>
      <c r="CR16" s="8">
        <v>0</v>
      </c>
      <c r="CS16" s="8">
        <v>0</v>
      </c>
      <c r="CU16" s="7" t="s">
        <v>39</v>
      </c>
      <c r="CV16" s="8">
        <v>0</v>
      </c>
      <c r="CW16" s="8">
        <v>0</v>
      </c>
      <c r="CX16" s="8">
        <v>0</v>
      </c>
      <c r="CY16" s="8">
        <v>0</v>
      </c>
      <c r="DA16" s="7" t="s">
        <v>39</v>
      </c>
      <c r="DB16" s="8">
        <v>3279700</v>
      </c>
      <c r="DC16" s="8">
        <v>3322510</v>
      </c>
      <c r="DD16" s="8">
        <v>2419500</v>
      </c>
      <c r="DE16" s="8">
        <v>2419500</v>
      </c>
      <c r="DG16" s="7" t="s">
        <v>39</v>
      </c>
      <c r="DH16" s="8">
        <f t="shared" ref="DH16:DK17" si="18">+DB16-DN16</f>
        <v>617480</v>
      </c>
      <c r="DI16" s="8">
        <f t="shared" si="18"/>
        <v>639570</v>
      </c>
      <c r="DJ16" s="8">
        <f t="shared" si="18"/>
        <v>81480</v>
      </c>
      <c r="DK16" s="8">
        <f t="shared" si="18"/>
        <v>0</v>
      </c>
      <c r="DM16" s="7" t="s">
        <v>39</v>
      </c>
      <c r="DN16" s="8">
        <v>2662220</v>
      </c>
      <c r="DO16" s="8">
        <v>2682940</v>
      </c>
      <c r="DP16" s="8">
        <v>2338020</v>
      </c>
      <c r="DQ16" s="8">
        <v>2419500</v>
      </c>
      <c r="DS16" s="7" t="s">
        <v>39</v>
      </c>
      <c r="DT16" s="8">
        <v>234722028.01952246</v>
      </c>
      <c r="DU16" s="8">
        <v>135237187.41635758</v>
      </c>
      <c r="DV16" s="8">
        <v>165367825.45622844</v>
      </c>
      <c r="DW16" s="8">
        <v>209293774.50605053</v>
      </c>
      <c r="DX16" s="7">
        <f t="shared" si="4"/>
        <v>744620815.39815903</v>
      </c>
      <c r="DZ16" s="7" t="s">
        <v>39</v>
      </c>
      <c r="EA16" s="8">
        <f t="shared" ref="EA16:ED23" si="19">+BK16+CD16+CV16+DN16</f>
        <v>84991992.81952247</v>
      </c>
      <c r="EB16" s="8">
        <f t="shared" si="19"/>
        <v>54736322.553427681</v>
      </c>
      <c r="EC16" s="8">
        <f t="shared" si="19"/>
        <v>141786345.45622844</v>
      </c>
      <c r="ED16" s="8">
        <f t="shared" si="19"/>
        <v>185793774.50605053</v>
      </c>
      <c r="EE16" s="7">
        <f t="shared" si="5"/>
        <v>467308435.3352291</v>
      </c>
    </row>
    <row r="17" spans="1:135" s="6" customFormat="1" ht="12.75" thickTop="1" thickBot="1" x14ac:dyDescent="0.25">
      <c r="A17" s="7" t="s">
        <v>40</v>
      </c>
      <c r="B17" s="7">
        <v>78330.057097500001</v>
      </c>
      <c r="C17" s="7">
        <v>1265455.6767481968</v>
      </c>
      <c r="D17" s="7">
        <v>108672.28426308048</v>
      </c>
      <c r="E17" s="7">
        <v>149239.75348556048</v>
      </c>
      <c r="G17" s="7" t="s">
        <v>40</v>
      </c>
      <c r="H17" s="7">
        <v>21820</v>
      </c>
      <c r="I17" s="7">
        <v>8900</v>
      </c>
      <c r="J17" s="7">
        <v>9022</v>
      </c>
      <c r="K17" s="7">
        <v>9200</v>
      </c>
      <c r="M17" s="7" t="s">
        <v>40</v>
      </c>
      <c r="N17" s="7">
        <f>+B17-H17</f>
        <v>56510.057097500001</v>
      </c>
      <c r="O17" s="7">
        <f>+C17-I17</f>
        <v>1256555.6767481968</v>
      </c>
      <c r="P17" s="7">
        <f>+D17-J17</f>
        <v>99650.284263080481</v>
      </c>
      <c r="Q17" s="7">
        <f>+E17-K17</f>
        <v>140039.75348556048</v>
      </c>
      <c r="S17" s="7" t="s">
        <v>40</v>
      </c>
      <c r="T17" s="7">
        <v>590325</v>
      </c>
      <c r="U17" s="7">
        <v>488128</v>
      </c>
      <c r="V17" s="7">
        <v>407729</v>
      </c>
      <c r="W17" s="7">
        <v>355656</v>
      </c>
      <c r="Y17" s="7" t="s">
        <v>40</v>
      </c>
      <c r="Z17" s="7">
        <v>590325</v>
      </c>
      <c r="AA17" s="7">
        <v>488128</v>
      </c>
      <c r="AB17" s="7">
        <v>407729</v>
      </c>
      <c r="AC17" s="7">
        <v>355656</v>
      </c>
      <c r="AE17" s="7" t="s">
        <v>40</v>
      </c>
      <c r="AF17" s="7">
        <f t="shared" si="17"/>
        <v>0</v>
      </c>
      <c r="AG17" s="7">
        <f t="shared" si="17"/>
        <v>0</v>
      </c>
      <c r="AH17" s="7">
        <f t="shared" si="17"/>
        <v>0</v>
      </c>
      <c r="AI17" s="7">
        <f t="shared" si="17"/>
        <v>0</v>
      </c>
      <c r="AK17" s="7" t="s">
        <v>40</v>
      </c>
      <c r="AL17" s="7">
        <v>43453.8</v>
      </c>
      <c r="AM17" s="7">
        <v>65904.930000000008</v>
      </c>
      <c r="AN17" s="7">
        <v>68439.524999999994</v>
      </c>
      <c r="AO17" s="7">
        <v>78210.600000000006</v>
      </c>
      <c r="AQ17" s="7" t="s">
        <v>40</v>
      </c>
      <c r="AR17" s="7">
        <v>20000</v>
      </c>
      <c r="AS17" s="7">
        <v>20200</v>
      </c>
      <c r="AT17" s="7">
        <v>20400</v>
      </c>
      <c r="AU17" s="7">
        <v>20600</v>
      </c>
      <c r="AW17" s="7" t="s">
        <v>40</v>
      </c>
      <c r="AX17" s="7">
        <f>+AL17-AR17</f>
        <v>23453.800000000003</v>
      </c>
      <c r="AY17" s="7">
        <f>+AM17-AS17</f>
        <v>45704.930000000008</v>
      </c>
      <c r="AZ17" s="7">
        <f>+AN17-AT17</f>
        <v>48039.524999999994</v>
      </c>
      <c r="BA17" s="7">
        <f>+AO17-AU17</f>
        <v>57610.600000000006</v>
      </c>
      <c r="BC17" s="7" t="s">
        <v>40</v>
      </c>
      <c r="BD17" s="8">
        <v>1157567.6000000001</v>
      </c>
      <c r="BE17" s="8">
        <v>11300663.859999999</v>
      </c>
      <c r="BF17" s="8">
        <v>1391633.05</v>
      </c>
      <c r="BG17" s="8">
        <v>1702417.2</v>
      </c>
      <c r="BH17" s="8">
        <f t="shared" si="1"/>
        <v>15552281.709999999</v>
      </c>
      <c r="BJ17" s="7" t="s">
        <v>40</v>
      </c>
      <c r="BK17" s="8">
        <v>383242.6</v>
      </c>
      <c r="BL17" s="8">
        <v>10627335.859999999</v>
      </c>
      <c r="BM17" s="8">
        <v>821504.05</v>
      </c>
      <c r="BN17" s="8">
        <v>1183161.2</v>
      </c>
      <c r="BO17" s="8">
        <f t="shared" si="6"/>
        <v>13015243.709999999</v>
      </c>
      <c r="BQ17" s="7" t="s">
        <v>40</v>
      </c>
      <c r="BR17" s="8">
        <v>1680000</v>
      </c>
      <c r="BS17" s="8">
        <v>690000</v>
      </c>
      <c r="BT17" s="8">
        <v>1630000</v>
      </c>
      <c r="BU17" s="8">
        <v>740000</v>
      </c>
      <c r="BW17" s="7" t="s">
        <v>40</v>
      </c>
      <c r="BX17" s="8">
        <v>60000</v>
      </c>
      <c r="BY17" s="8">
        <v>60000</v>
      </c>
      <c r="BZ17" s="8">
        <v>60000</v>
      </c>
      <c r="CA17" s="8">
        <v>60000</v>
      </c>
      <c r="CC17" s="7" t="s">
        <v>40</v>
      </c>
      <c r="CD17" s="8">
        <f>+BR17-BX17</f>
        <v>1620000</v>
      </c>
      <c r="CE17" s="8">
        <f>+BS17-BY17</f>
        <v>630000</v>
      </c>
      <c r="CF17" s="8">
        <f>+BT17-BZ17</f>
        <v>1570000</v>
      </c>
      <c r="CG17" s="8">
        <f>+BU17-CA17</f>
        <v>680000</v>
      </c>
      <c r="CI17" s="7" t="s">
        <v>40</v>
      </c>
      <c r="CJ17" s="8">
        <v>27331.29</v>
      </c>
      <c r="CK17" s="8">
        <v>28014.336000000003</v>
      </c>
      <c r="CL17" s="8">
        <v>28714.769999999997</v>
      </c>
      <c r="CM17" s="8">
        <v>29432.591999999997</v>
      </c>
      <c r="CO17" s="7" t="s">
        <v>40</v>
      </c>
      <c r="CP17" s="8">
        <v>0</v>
      </c>
      <c r="CQ17" s="8">
        <v>0</v>
      </c>
      <c r="CR17" s="8">
        <v>0</v>
      </c>
      <c r="CS17" s="8">
        <v>0</v>
      </c>
      <c r="CU17" s="7" t="s">
        <v>40</v>
      </c>
      <c r="CV17" s="8">
        <f>+CJ17-CP17</f>
        <v>27331.29</v>
      </c>
      <c r="CW17" s="8">
        <f>+CK17-CQ17</f>
        <v>28014.336000000003</v>
      </c>
      <c r="CX17" s="8">
        <f>+CL17-CR17</f>
        <v>28714.769999999997</v>
      </c>
      <c r="CY17" s="8">
        <f>+CM17-CS17</f>
        <v>29432.591999999997</v>
      </c>
      <c r="DA17" s="7" t="s">
        <v>40</v>
      </c>
      <c r="DB17" s="8">
        <v>1651851.46</v>
      </c>
      <c r="DC17" s="8">
        <v>942957.06</v>
      </c>
      <c r="DD17" s="8">
        <v>1136407.2</v>
      </c>
      <c r="DE17" s="8">
        <v>819610.2</v>
      </c>
      <c r="DG17" s="7" t="s">
        <v>40</v>
      </c>
      <c r="DH17" s="8">
        <f t="shared" si="18"/>
        <v>93000</v>
      </c>
      <c r="DI17" s="8">
        <f t="shared" si="18"/>
        <v>94200</v>
      </c>
      <c r="DJ17" s="8">
        <f t="shared" si="18"/>
        <v>95399.660000000033</v>
      </c>
      <c r="DK17" s="8">
        <f t="shared" si="18"/>
        <v>96599.660000000033</v>
      </c>
      <c r="DM17" s="7" t="s">
        <v>40</v>
      </c>
      <c r="DN17" s="8">
        <v>1558851.46</v>
      </c>
      <c r="DO17" s="8">
        <v>848757.06</v>
      </c>
      <c r="DP17" s="8">
        <v>1041007.5399999999</v>
      </c>
      <c r="DQ17" s="8">
        <v>723010.53999999992</v>
      </c>
      <c r="DS17" s="7" t="s">
        <v>40</v>
      </c>
      <c r="DT17" s="8">
        <v>4516750.3499999996</v>
      </c>
      <c r="DU17" s="8">
        <v>12961635.255999999</v>
      </c>
      <c r="DV17" s="8">
        <v>4186755.0199999996</v>
      </c>
      <c r="DW17" s="8">
        <v>3291459.9920000006</v>
      </c>
      <c r="DX17" s="7">
        <f t="shared" si="4"/>
        <v>24956600.618000001</v>
      </c>
      <c r="DZ17" s="7" t="s">
        <v>40</v>
      </c>
      <c r="EA17" s="8">
        <f t="shared" si="19"/>
        <v>3589425.35</v>
      </c>
      <c r="EB17" s="8">
        <f t="shared" si="19"/>
        <v>12134107.255999999</v>
      </c>
      <c r="EC17" s="8">
        <f t="shared" si="19"/>
        <v>3461226.36</v>
      </c>
      <c r="ED17" s="8">
        <f t="shared" si="19"/>
        <v>2615604.3319999999</v>
      </c>
      <c r="EE17" s="7">
        <f t="shared" si="5"/>
        <v>21800363.297999997</v>
      </c>
    </row>
    <row r="18" spans="1:135" s="6" customFormat="1" ht="12.75" thickTop="1" thickBot="1" x14ac:dyDescent="0.25">
      <c r="A18" s="7" t="s">
        <v>41</v>
      </c>
      <c r="B18" s="7">
        <v>116795</v>
      </c>
      <c r="C18" s="7">
        <v>1114831.59993952</v>
      </c>
      <c r="D18" s="7">
        <v>122334</v>
      </c>
      <c r="E18" s="7">
        <v>122334</v>
      </c>
      <c r="G18" s="7" t="s">
        <v>41</v>
      </c>
      <c r="H18" s="7">
        <v>116795</v>
      </c>
      <c r="I18" s="7">
        <v>965849</v>
      </c>
      <c r="J18" s="7">
        <v>122334</v>
      </c>
      <c r="K18" s="7">
        <v>0</v>
      </c>
      <c r="M18" s="7" t="s">
        <v>41</v>
      </c>
      <c r="N18" s="7">
        <v>0.31451679999008803</v>
      </c>
      <c r="O18" s="7">
        <v>148982.59993952001</v>
      </c>
      <c r="P18" s="7">
        <v>0</v>
      </c>
      <c r="Q18" s="7">
        <v>122334</v>
      </c>
      <c r="S18" s="7" t="s">
        <v>41</v>
      </c>
      <c r="T18" s="7">
        <v>550739.19999999995</v>
      </c>
      <c r="U18" s="7">
        <v>513188.8</v>
      </c>
      <c r="V18" s="7">
        <v>475638.4</v>
      </c>
      <c r="W18" s="7">
        <v>475638.4</v>
      </c>
      <c r="Y18" s="7" t="s">
        <v>41</v>
      </c>
      <c r="Z18" s="7">
        <v>550739.19999999995</v>
      </c>
      <c r="AA18" s="7">
        <v>513188.8</v>
      </c>
      <c r="AB18" s="7">
        <v>475638.4</v>
      </c>
      <c r="AC18" s="7">
        <v>0</v>
      </c>
      <c r="AE18" s="7" t="s">
        <v>41</v>
      </c>
      <c r="AF18" s="7">
        <v>0</v>
      </c>
      <c r="AG18" s="7">
        <v>0</v>
      </c>
      <c r="AH18" s="7">
        <v>0</v>
      </c>
      <c r="AI18" s="7">
        <v>475638.4</v>
      </c>
      <c r="AK18" s="7" t="s">
        <v>41</v>
      </c>
      <c r="AL18" s="7">
        <v>1221044.2666666701</v>
      </c>
      <c r="AM18" s="7">
        <v>1113305.0666666699</v>
      </c>
      <c r="AN18" s="7">
        <v>1005565.86666667</v>
      </c>
      <c r="AO18" s="7">
        <v>1005565.86666667</v>
      </c>
      <c r="AQ18" s="7" t="s">
        <v>41</v>
      </c>
      <c r="AR18" s="7">
        <v>1221044.2666666701</v>
      </c>
      <c r="AS18" s="7">
        <v>1113305.0666666699</v>
      </c>
      <c r="AT18" s="7">
        <v>1005565.86666667</v>
      </c>
      <c r="AU18" s="7">
        <v>0</v>
      </c>
      <c r="AW18" s="7" t="s">
        <v>41</v>
      </c>
      <c r="AX18" s="7">
        <v>0</v>
      </c>
      <c r="AY18" s="7">
        <v>0</v>
      </c>
      <c r="AZ18" s="7">
        <v>0</v>
      </c>
      <c r="BA18" s="7">
        <v>1005565.86666667</v>
      </c>
      <c r="BC18" s="7" t="s">
        <v>41</v>
      </c>
      <c r="BD18" s="8">
        <v>2449194.4666666701</v>
      </c>
      <c r="BE18" s="8">
        <v>8092517.1463158857</v>
      </c>
      <c r="BF18" s="8">
        <v>2190741.4666666701</v>
      </c>
      <c r="BG18" s="8">
        <v>2190741.4666666701</v>
      </c>
      <c r="BH18" s="8">
        <v>14923194.546315897</v>
      </c>
      <c r="BJ18" s="7" t="s">
        <v>41</v>
      </c>
      <c r="BK18" s="8">
        <v>1.8241974399425105</v>
      </c>
      <c r="BL18" s="8">
        <v>864099.07964921603</v>
      </c>
      <c r="BM18" s="8">
        <v>0</v>
      </c>
      <c r="BN18" s="8">
        <v>2190741.4666666701</v>
      </c>
      <c r="BO18" s="8">
        <v>3054842.370513326</v>
      </c>
      <c r="BQ18" s="7" t="s">
        <v>41</v>
      </c>
      <c r="BR18" s="8"/>
      <c r="BS18" s="8"/>
      <c r="BT18" s="8"/>
      <c r="BU18" s="8"/>
      <c r="BW18" s="7" t="s">
        <v>41</v>
      </c>
      <c r="BX18" s="8"/>
      <c r="BY18" s="8"/>
      <c r="BZ18" s="8"/>
      <c r="CA18" s="8"/>
      <c r="CC18" s="7" t="s">
        <v>41</v>
      </c>
      <c r="CD18" s="8"/>
      <c r="CE18" s="8"/>
      <c r="CF18" s="8"/>
      <c r="CG18" s="8"/>
      <c r="CI18" s="7" t="s">
        <v>41</v>
      </c>
      <c r="CJ18" s="8"/>
      <c r="CK18" s="8"/>
      <c r="CL18" s="8"/>
      <c r="CM18" s="8"/>
      <c r="CO18" s="7" t="s">
        <v>41</v>
      </c>
      <c r="CP18" s="8"/>
      <c r="CQ18" s="8"/>
      <c r="CR18" s="8"/>
      <c r="CS18" s="8"/>
      <c r="CU18" s="7" t="s">
        <v>41</v>
      </c>
      <c r="CV18" s="8"/>
      <c r="CW18" s="8"/>
      <c r="CX18" s="8"/>
      <c r="CY18" s="8"/>
      <c r="DA18" s="7" t="s">
        <v>41</v>
      </c>
      <c r="DB18" s="8">
        <v>20418045.533333331</v>
      </c>
      <c r="DC18" s="8">
        <v>15002994.853684114</v>
      </c>
      <c r="DD18" s="8">
        <v>20904770.533333331</v>
      </c>
      <c r="DE18" s="8">
        <v>20904770.533333331</v>
      </c>
      <c r="DG18" s="7" t="s">
        <v>41</v>
      </c>
      <c r="DH18" s="8">
        <v>10487855.357530771</v>
      </c>
      <c r="DI18" s="8">
        <v>748709.93333332986</v>
      </c>
      <c r="DJ18" s="8">
        <v>-1547338.4666666687</v>
      </c>
      <c r="DK18" s="8">
        <v>643403</v>
      </c>
      <c r="DM18" s="7" t="s">
        <v>41</v>
      </c>
      <c r="DN18" s="8">
        <v>9930190.1758025605</v>
      </c>
      <c r="DO18" s="8">
        <v>14254284.920350784</v>
      </c>
      <c r="DP18" s="8">
        <v>22452109</v>
      </c>
      <c r="DQ18" s="8">
        <v>20261367.533333331</v>
      </c>
      <c r="DS18" s="7" t="s">
        <v>41</v>
      </c>
      <c r="DT18" s="8">
        <v>22867240</v>
      </c>
      <c r="DU18" s="8">
        <v>23095512</v>
      </c>
      <c r="DV18" s="8">
        <v>23095512</v>
      </c>
      <c r="DW18" s="8">
        <v>23095512</v>
      </c>
      <c r="DX18" s="7">
        <f t="shared" si="4"/>
        <v>92153776</v>
      </c>
      <c r="DZ18" s="7" t="s">
        <v>41</v>
      </c>
      <c r="EA18" s="8">
        <f t="shared" si="19"/>
        <v>9930192</v>
      </c>
      <c r="EB18" s="8">
        <f t="shared" si="19"/>
        <v>15118384</v>
      </c>
      <c r="EC18" s="8">
        <f t="shared" si="19"/>
        <v>22452109</v>
      </c>
      <c r="ED18" s="8">
        <f t="shared" si="19"/>
        <v>22452109</v>
      </c>
      <c r="EE18" s="7">
        <f t="shared" si="5"/>
        <v>69952794</v>
      </c>
    </row>
    <row r="19" spans="1:135" s="6" customFormat="1" ht="12.75" thickTop="1" thickBot="1" x14ac:dyDescent="0.25">
      <c r="A19" s="7" t="s">
        <v>42</v>
      </c>
      <c r="B19" s="7">
        <v>1651851</v>
      </c>
      <c r="C19" s="7">
        <v>16576651.516802829</v>
      </c>
      <c r="D19" s="7">
        <f>+J19</f>
        <v>2388714</v>
      </c>
      <c r="E19" s="7">
        <v>1778863.0138467075</v>
      </c>
      <c r="G19" s="7" t="s">
        <v>42</v>
      </c>
      <c r="H19" s="7">
        <v>1651851</v>
      </c>
      <c r="I19" s="7">
        <v>9556333</v>
      </c>
      <c r="J19" s="7">
        <v>2388714</v>
      </c>
      <c r="K19" s="7">
        <v>1020000</v>
      </c>
      <c r="M19" s="7" t="s">
        <v>42</v>
      </c>
      <c r="N19" s="7">
        <v>0</v>
      </c>
      <c r="O19" s="7">
        <v>7020318.5168028288</v>
      </c>
      <c r="P19" s="7">
        <v>0</v>
      </c>
      <c r="Q19" s="7">
        <v>758863.01384670753</v>
      </c>
      <c r="S19" s="7" t="s">
        <v>42</v>
      </c>
      <c r="T19" s="7">
        <v>17582299</v>
      </c>
      <c r="U19" s="7">
        <v>15417725.948100004</v>
      </c>
      <c r="V19" s="7">
        <v>15494525.046</v>
      </c>
      <c r="W19" s="7">
        <v>15039238.469062502</v>
      </c>
      <c r="Y19" s="7" t="s">
        <v>42</v>
      </c>
      <c r="Z19" s="7">
        <v>17582299</v>
      </c>
      <c r="AA19" s="7">
        <v>13000000</v>
      </c>
      <c r="AB19" s="7">
        <v>13000000</v>
      </c>
      <c r="AC19" s="7">
        <v>2000000</v>
      </c>
      <c r="AE19" s="7" t="s">
        <v>42</v>
      </c>
      <c r="AF19" s="7">
        <f t="shared" si="17"/>
        <v>0</v>
      </c>
      <c r="AG19" s="7">
        <f t="shared" si="17"/>
        <v>2417725.9481000043</v>
      </c>
      <c r="AH19" s="7">
        <f t="shared" si="17"/>
        <v>2494525.0460000001</v>
      </c>
      <c r="AI19" s="7">
        <f>+W19-AC19</f>
        <v>13039238.469062502</v>
      </c>
      <c r="AK19" s="7" t="s">
        <v>42</v>
      </c>
      <c r="AL19" s="7">
        <v>6217964</v>
      </c>
      <c r="AM19" s="7">
        <v>10958746.4</v>
      </c>
      <c r="AN19" s="7">
        <v>12836888.32</v>
      </c>
      <c r="AO19" s="7">
        <v>12836888.32</v>
      </c>
      <c r="AQ19" s="7" t="s">
        <v>42</v>
      </c>
      <c r="AR19" s="7">
        <v>6000000</v>
      </c>
      <c r="AS19" s="7">
        <v>0</v>
      </c>
      <c r="AT19" s="7">
        <v>0</v>
      </c>
      <c r="AU19" s="7">
        <v>0</v>
      </c>
      <c r="AW19" s="7" t="s">
        <v>42</v>
      </c>
      <c r="AX19" s="7">
        <f>+AL19-AR19</f>
        <v>217964</v>
      </c>
      <c r="AY19" s="7">
        <v>10958746.4</v>
      </c>
      <c r="AZ19" s="7">
        <v>12836888.32</v>
      </c>
      <c r="BA19" s="7">
        <v>12836888.32</v>
      </c>
      <c r="BC19" s="7" t="s">
        <v>42</v>
      </c>
      <c r="BD19" s="8">
        <f>+(B19*6.5)+T19+AL19</f>
        <v>34537294.5</v>
      </c>
      <c r="BE19" s="8">
        <f>+(C19*6.5)+U19+AM19</f>
        <v>134124707.2073184</v>
      </c>
      <c r="BF19" s="8">
        <f>+(D19*6.5)+V19+AN19</f>
        <v>43858054.365999997</v>
      </c>
      <c r="BG19" s="8">
        <f>+(E19*6.5)+W19+AO19</f>
        <v>39438736.379066102</v>
      </c>
      <c r="BH19" s="8">
        <f t="shared" si="1"/>
        <v>251958792.4523845</v>
      </c>
      <c r="BJ19" s="7" t="s">
        <v>42</v>
      </c>
      <c r="BK19" s="8">
        <f>+N19*6.5+AF19+AX19</f>
        <v>217964</v>
      </c>
      <c r="BL19" s="8">
        <f>+O19*6.5+AG19+AY19</f>
        <v>59008542.707318388</v>
      </c>
      <c r="BM19" s="8">
        <f>+P19*6.5+AH19+AZ19</f>
        <v>15331413.366</v>
      </c>
      <c r="BN19" s="8">
        <f>+Q19*6.5+AI19+BA19</f>
        <v>30808736.379066102</v>
      </c>
      <c r="BO19" s="8">
        <f t="shared" si="6"/>
        <v>105366656.4523845</v>
      </c>
      <c r="BQ19" s="7" t="s">
        <v>42</v>
      </c>
      <c r="BR19" s="8">
        <v>44368590.58806283</v>
      </c>
      <c r="BS19" s="8">
        <v>45069642.979824133</v>
      </c>
      <c r="BT19" s="8">
        <v>45636683.499420628</v>
      </c>
      <c r="BU19" s="8">
        <v>45834732.492440805</v>
      </c>
      <c r="BW19" s="7" t="s">
        <v>42</v>
      </c>
      <c r="BX19" s="8">
        <v>6000000</v>
      </c>
      <c r="BY19" s="8">
        <v>6000000</v>
      </c>
      <c r="BZ19" s="8">
        <v>6000000</v>
      </c>
      <c r="CA19" s="8">
        <v>0</v>
      </c>
      <c r="CC19" s="7" t="s">
        <v>42</v>
      </c>
      <c r="CD19" s="8">
        <f>+BR19-BX19</f>
        <v>38368590.58806283</v>
      </c>
      <c r="CE19" s="8">
        <f>+BS19-BY19</f>
        <v>39069642.979824133</v>
      </c>
      <c r="CF19" s="8">
        <f>+BT19-BZ19</f>
        <v>39636683.499420628</v>
      </c>
      <c r="CG19" s="8">
        <f>+BU19-CA19</f>
        <v>45834732.492440805</v>
      </c>
      <c r="CI19" s="7" t="s">
        <v>42</v>
      </c>
      <c r="CJ19" s="8">
        <v>92400.688951267599</v>
      </c>
      <c r="CK19" s="8">
        <v>94895.507552951807</v>
      </c>
      <c r="CL19" s="8">
        <v>97457.686256881498</v>
      </c>
      <c r="CM19" s="8">
        <f>+CL19</f>
        <v>97457.686256881498</v>
      </c>
      <c r="CO19" s="7" t="s">
        <v>42</v>
      </c>
      <c r="CP19" s="8">
        <v>0</v>
      </c>
      <c r="CQ19" s="8">
        <v>0</v>
      </c>
      <c r="CR19" s="8">
        <v>0</v>
      </c>
      <c r="CS19" s="8">
        <v>0</v>
      </c>
      <c r="CU19" s="7" t="s">
        <v>42</v>
      </c>
      <c r="CV19" s="8">
        <f t="shared" ref="CV19:CX21" si="20">+CJ19-CP19</f>
        <v>92400.688951267599</v>
      </c>
      <c r="CW19" s="8">
        <f t="shared" si="20"/>
        <v>94895.507552951807</v>
      </c>
      <c r="CX19" s="8">
        <f t="shared" si="20"/>
        <v>97457.686256881498</v>
      </c>
      <c r="CY19" s="8">
        <f>+CX19</f>
        <v>97457.686256881498</v>
      </c>
      <c r="DA19" s="7" t="s">
        <v>42</v>
      </c>
      <c r="DB19" s="8">
        <v>11000000</v>
      </c>
      <c r="DC19" s="8">
        <v>11912141.6067027</v>
      </c>
      <c r="DD19" s="8">
        <v>16095063.947702704</v>
      </c>
      <c r="DE19" s="8">
        <v>16724902.052702704</v>
      </c>
      <c r="DG19" s="7" t="s">
        <v>42</v>
      </c>
      <c r="DH19" s="8">
        <f>+DB19-DN19</f>
        <v>3179515.1897296524</v>
      </c>
      <c r="DI19" s="8">
        <f t="shared" ref="DI19:DK20" si="21">+DC19-DO19</f>
        <v>6443802.1839999976</v>
      </c>
      <c r="DJ19" s="8">
        <f t="shared" si="21"/>
        <v>10464666.289999999</v>
      </c>
      <c r="DK19" s="8">
        <f t="shared" si="21"/>
        <v>10942829.600000001</v>
      </c>
      <c r="DM19" s="7" t="s">
        <v>42</v>
      </c>
      <c r="DN19" s="8">
        <v>7820484.8102703476</v>
      </c>
      <c r="DO19" s="8">
        <v>5468339.4227027027</v>
      </c>
      <c r="DP19" s="8">
        <v>5630397.657702704</v>
      </c>
      <c r="DQ19" s="8">
        <v>5782072.4527027039</v>
      </c>
      <c r="DS19" s="7" t="s">
        <v>42</v>
      </c>
      <c r="DT19" s="8">
        <f>+BD19+BR19+CJ19+DB19</f>
        <v>89998285.777014092</v>
      </c>
      <c r="DU19" s="8">
        <f>+BE19+BS19+CK19+DC19</f>
        <v>191201387.30139816</v>
      </c>
      <c r="DV19" s="8">
        <f>+BF19+BT19+CL19+DD19</f>
        <v>105687259.49938022</v>
      </c>
      <c r="DW19" s="8">
        <f>+BG19+BU19+CM19+DE19</f>
        <v>102095828.6104665</v>
      </c>
      <c r="DX19" s="7">
        <f t="shared" si="4"/>
        <v>488982761.18825895</v>
      </c>
      <c r="DZ19" s="7" t="s">
        <v>42</v>
      </c>
      <c r="EA19" s="8">
        <f t="shared" si="19"/>
        <v>46499440.087284446</v>
      </c>
      <c r="EB19" s="8">
        <f t="shared" si="19"/>
        <v>103641420.61739817</v>
      </c>
      <c r="EC19" s="8">
        <f t="shared" si="19"/>
        <v>60695952.209380209</v>
      </c>
      <c r="ED19" s="8">
        <f t="shared" si="19"/>
        <v>82522999.010466486</v>
      </c>
      <c r="EE19" s="7">
        <f t="shared" si="5"/>
        <v>293359811.92452931</v>
      </c>
    </row>
    <row r="20" spans="1:135" s="6" customFormat="1" ht="12.75" thickTop="1" thickBot="1" x14ac:dyDescent="0.25">
      <c r="A20" s="7" t="s">
        <v>43</v>
      </c>
      <c r="B20" s="7">
        <v>7182987.2531309128</v>
      </c>
      <c r="C20" s="7">
        <v>894367.04354128102</v>
      </c>
      <c r="D20" s="7">
        <v>949391.21069704602</v>
      </c>
      <c r="E20" s="7">
        <v>7984507.4476545779</v>
      </c>
      <c r="G20" s="7" t="s">
        <v>43</v>
      </c>
      <c r="H20" s="7">
        <v>6011222</v>
      </c>
      <c r="I20" s="7">
        <v>0</v>
      </c>
      <c r="J20" s="7">
        <v>0</v>
      </c>
      <c r="K20" s="7">
        <v>0</v>
      </c>
      <c r="M20" s="7" t="s">
        <v>43</v>
      </c>
      <c r="N20" s="7">
        <v>1171765.2531309128</v>
      </c>
      <c r="O20" s="7">
        <v>894367.04354128102</v>
      </c>
      <c r="P20" s="7">
        <v>949391.21069704602</v>
      </c>
      <c r="Q20" s="7">
        <v>7984507.4476545779</v>
      </c>
      <c r="S20" s="7" t="s">
        <v>43</v>
      </c>
      <c r="T20" s="7">
        <v>7923224.4194759931</v>
      </c>
      <c r="U20" s="7">
        <v>6058936.3207757566</v>
      </c>
      <c r="V20" s="7">
        <v>5359828.2837631684</v>
      </c>
      <c r="W20" s="7">
        <v>4383989.9820997678</v>
      </c>
      <c r="Y20" s="7" t="s">
        <v>43</v>
      </c>
      <c r="Z20" s="7">
        <v>2401742</v>
      </c>
      <c r="AA20" s="7">
        <v>2043271</v>
      </c>
      <c r="AB20" s="7">
        <v>0</v>
      </c>
      <c r="AC20" s="7">
        <v>0</v>
      </c>
      <c r="AE20" s="7" t="s">
        <v>43</v>
      </c>
      <c r="AF20" s="7">
        <f t="shared" si="17"/>
        <v>5521482.4194759931</v>
      </c>
      <c r="AG20" s="7">
        <f t="shared" si="17"/>
        <v>4015665.3207757566</v>
      </c>
      <c r="AH20" s="7">
        <f t="shared" si="17"/>
        <v>5359828.2837631684</v>
      </c>
      <c r="AI20" s="7">
        <f>+W20-AC20</f>
        <v>4383989.9820997678</v>
      </c>
      <c r="AK20" s="7" t="s">
        <v>43</v>
      </c>
      <c r="AL20" s="7">
        <v>8519192.35022025</v>
      </c>
      <c r="AM20" s="7">
        <v>11079458.406926585</v>
      </c>
      <c r="AN20" s="7">
        <v>12310616.163944501</v>
      </c>
      <c r="AO20" s="7">
        <v>11663058.576685825</v>
      </c>
      <c r="AQ20" s="7" t="s">
        <v>43</v>
      </c>
      <c r="AR20" s="7">
        <v>5984042</v>
      </c>
      <c r="AS20" s="7">
        <v>890382</v>
      </c>
      <c r="AT20" s="7">
        <v>2187152</v>
      </c>
      <c r="AU20" s="7">
        <v>0</v>
      </c>
      <c r="AW20" s="7" t="s">
        <v>43</v>
      </c>
      <c r="AX20" s="7">
        <v>2535150.35022025</v>
      </c>
      <c r="AY20" s="7">
        <v>10189076.406926585</v>
      </c>
      <c r="AZ20" s="7">
        <v>10123464.163944501</v>
      </c>
      <c r="BA20" s="7">
        <v>11663058.576685825</v>
      </c>
      <c r="BC20" s="7" t="s">
        <v>43</v>
      </c>
      <c r="BD20" s="8">
        <v>58551244.805297442</v>
      </c>
      <c r="BE20" s="8">
        <v>24190011.67894201</v>
      </c>
      <c r="BF20" s="8">
        <v>23876021.506763127</v>
      </c>
      <c r="BG20" s="8">
        <v>63333030.056845546</v>
      </c>
      <c r="BH20" s="8">
        <f t="shared" si="1"/>
        <v>169950308.04784814</v>
      </c>
      <c r="BJ20" s="7" t="s">
        <v>43</v>
      </c>
      <c r="BK20" s="8">
        <v>12423418.973286098</v>
      </c>
      <c r="BL20" s="8">
        <v>17625177.839100439</v>
      </c>
      <c r="BM20" s="8">
        <v>18631437.024894744</v>
      </c>
      <c r="BN20" s="8">
        <v>60428236.163058251</v>
      </c>
      <c r="BO20" s="8">
        <f>SUM(BK20:BN20)</f>
        <v>109108270.00033954</v>
      </c>
      <c r="BQ20" s="7" t="s">
        <v>43</v>
      </c>
      <c r="BR20" s="8">
        <v>958911.06359238038</v>
      </c>
      <c r="BS20" s="8">
        <v>1120846.1491351728</v>
      </c>
      <c r="BT20" s="8">
        <v>1107238.5696375445</v>
      </c>
      <c r="BU20" s="8">
        <v>1319317.2870617446</v>
      </c>
      <c r="BW20" s="7" t="s">
        <v>43</v>
      </c>
      <c r="BX20" s="8">
        <v>0</v>
      </c>
      <c r="BY20" s="8">
        <v>0</v>
      </c>
      <c r="BZ20" s="8">
        <v>0</v>
      </c>
      <c r="CA20" s="8">
        <v>0</v>
      </c>
      <c r="CC20" s="7" t="s">
        <v>43</v>
      </c>
      <c r="CD20" s="8">
        <v>958911.06359238038</v>
      </c>
      <c r="CE20" s="8">
        <v>1120846.1491351728</v>
      </c>
      <c r="CF20" s="8">
        <v>1107238.5696375445</v>
      </c>
      <c r="CG20" s="8">
        <v>1319317.2870617446</v>
      </c>
      <c r="CI20" s="7" t="s">
        <v>43</v>
      </c>
      <c r="CJ20" s="8">
        <v>110945.52635689995</v>
      </c>
      <c r="CK20" s="8">
        <v>121533.89002858655</v>
      </c>
      <c r="CL20" s="8">
        <v>132672.11359708881</v>
      </c>
      <c r="CM20" s="8">
        <v>144384.11295852068</v>
      </c>
      <c r="CO20" s="7" t="s">
        <v>43</v>
      </c>
      <c r="CP20" s="8">
        <v>56621</v>
      </c>
      <c r="CQ20" s="8">
        <v>63645</v>
      </c>
      <c r="CR20" s="8">
        <v>34802</v>
      </c>
      <c r="CS20" s="8">
        <v>35881</v>
      </c>
      <c r="CU20" s="7" t="s">
        <v>43</v>
      </c>
      <c r="CV20" s="8">
        <f t="shared" si="20"/>
        <v>54324.526356899951</v>
      </c>
      <c r="CW20" s="8">
        <f t="shared" si="20"/>
        <v>57888.890028586553</v>
      </c>
      <c r="CX20" s="8">
        <f t="shared" si="20"/>
        <v>97870.113597088814</v>
      </c>
      <c r="CY20" s="8">
        <f>+CM20-CS20</f>
        <v>108503.11295852068</v>
      </c>
      <c r="DA20" s="7" t="s">
        <v>43</v>
      </c>
      <c r="DB20" s="8">
        <v>10076991.164858982</v>
      </c>
      <c r="DC20" s="8">
        <v>7606097.4409043621</v>
      </c>
      <c r="DD20" s="8">
        <v>8750733.5946816579</v>
      </c>
      <c r="DE20" s="8">
        <v>10051972.575402504</v>
      </c>
      <c r="DG20" s="7" t="s">
        <v>43</v>
      </c>
      <c r="DH20" s="8">
        <f>+DB20-DN20</f>
        <v>3357058.4352941196</v>
      </c>
      <c r="DI20" s="8">
        <f t="shared" si="21"/>
        <v>2544040</v>
      </c>
      <c r="DJ20" s="8">
        <f t="shared" si="21"/>
        <v>3845611.2000000011</v>
      </c>
      <c r="DK20" s="8">
        <f t="shared" si="21"/>
        <v>4062886.1999999993</v>
      </c>
      <c r="DM20" s="7" t="s">
        <v>43</v>
      </c>
      <c r="DN20" s="8">
        <v>6719932.7295648623</v>
      </c>
      <c r="DO20" s="8">
        <v>5062057.4409043621</v>
      </c>
      <c r="DP20" s="8">
        <v>4905122.3946816567</v>
      </c>
      <c r="DQ20" s="8">
        <v>5989086.3754025046</v>
      </c>
      <c r="DS20" s="7" t="s">
        <v>43</v>
      </c>
      <c r="DT20" s="8">
        <v>69698092.560105711</v>
      </c>
      <c r="DU20" s="8">
        <v>33038489.159010127</v>
      </c>
      <c r="DV20" s="8">
        <v>33866665.784679413</v>
      </c>
      <c r="DW20" s="8">
        <v>74848704.032268316</v>
      </c>
      <c r="DX20" s="7">
        <f t="shared" si="4"/>
        <v>211451951.53606358</v>
      </c>
      <c r="DZ20" s="7" t="s">
        <v>43</v>
      </c>
      <c r="EA20" s="8">
        <f t="shared" si="19"/>
        <v>20156587.29280024</v>
      </c>
      <c r="EB20" s="8">
        <f t="shared" si="19"/>
        <v>23865970.31916856</v>
      </c>
      <c r="EC20" s="8">
        <f t="shared" si="19"/>
        <v>24741668.102811031</v>
      </c>
      <c r="ED20" s="8">
        <f t="shared" si="19"/>
        <v>67845142.938481018</v>
      </c>
      <c r="EE20" s="7">
        <f t="shared" si="5"/>
        <v>136609368.65326083</v>
      </c>
    </row>
    <row r="21" spans="1:135" s="6" customFormat="1" ht="12" customHeight="1" thickTop="1" thickBot="1" x14ac:dyDescent="0.25">
      <c r="A21" s="7" t="s">
        <v>44</v>
      </c>
      <c r="B21" s="7">
        <v>134284.83205327045</v>
      </c>
      <c r="C21" s="7">
        <v>1087061.4940466026</v>
      </c>
      <c r="D21" s="7">
        <v>147207.30880855257</v>
      </c>
      <c r="E21" s="7">
        <v>150225.05863912788</v>
      </c>
      <c r="G21" s="7" t="s">
        <v>44</v>
      </c>
      <c r="H21" s="7">
        <v>134284.83205327045</v>
      </c>
      <c r="I21" s="7">
        <v>830790</v>
      </c>
      <c r="J21" s="7">
        <v>15869</v>
      </c>
      <c r="K21" s="7">
        <v>0</v>
      </c>
      <c r="M21" s="7" t="s">
        <v>44</v>
      </c>
      <c r="N21" s="7">
        <v>0</v>
      </c>
      <c r="O21" s="7">
        <v>256271.49404660263</v>
      </c>
      <c r="P21" s="7">
        <v>131338.30880855257</v>
      </c>
      <c r="Q21" s="7">
        <v>150225.05863912788</v>
      </c>
      <c r="S21" s="7" t="s">
        <v>44</v>
      </c>
      <c r="T21" s="7">
        <v>666885.95823999983</v>
      </c>
      <c r="U21" s="7">
        <v>535172.75356999994</v>
      </c>
      <c r="V21" s="7">
        <v>484592.68199999991</v>
      </c>
      <c r="W21" s="7">
        <v>417282.69537500001</v>
      </c>
      <c r="Y21" s="7" t="s">
        <v>44</v>
      </c>
      <c r="Z21" s="7">
        <v>0</v>
      </c>
      <c r="AA21" s="7">
        <v>0</v>
      </c>
      <c r="AB21" s="7">
        <v>0</v>
      </c>
      <c r="AC21" s="7">
        <v>0</v>
      </c>
      <c r="AE21" s="7" t="s">
        <v>44</v>
      </c>
      <c r="AF21" s="7">
        <f t="shared" si="17"/>
        <v>666885.95823999983</v>
      </c>
      <c r="AG21" s="7">
        <f t="shared" si="17"/>
        <v>535172.75356999994</v>
      </c>
      <c r="AH21" s="7">
        <f t="shared" si="17"/>
        <v>484592.68199999991</v>
      </c>
      <c r="AI21" s="7">
        <f>+W21-AC21</f>
        <v>417282.69537500001</v>
      </c>
      <c r="AK21" s="7" t="s">
        <v>44</v>
      </c>
      <c r="AL21" s="7">
        <v>1072163.92</v>
      </c>
      <c r="AM21" s="7">
        <v>957375.23</v>
      </c>
      <c r="AN21" s="7">
        <v>977001.375</v>
      </c>
      <c r="AO21" s="7">
        <v>963701.375</v>
      </c>
      <c r="AQ21" s="7" t="s">
        <v>44</v>
      </c>
      <c r="AR21" s="7">
        <v>39617</v>
      </c>
      <c r="AS21" s="7">
        <v>41824</v>
      </c>
      <c r="AT21" s="7">
        <v>25221</v>
      </c>
      <c r="AU21" s="7">
        <v>0</v>
      </c>
      <c r="AW21" s="7" t="s">
        <v>44</v>
      </c>
      <c r="AX21" s="7">
        <v>1032546.9199999999</v>
      </c>
      <c r="AY21" s="7">
        <v>915551.23</v>
      </c>
      <c r="AZ21" s="7">
        <v>951780.375</v>
      </c>
      <c r="BA21" s="7">
        <v>963701.375</v>
      </c>
      <c r="BC21" s="7" t="s">
        <v>44</v>
      </c>
      <c r="BD21" s="8">
        <f>+(B21*5.8)+T21+AL21</f>
        <v>2517901.9041489684</v>
      </c>
      <c r="BE21" s="8">
        <f>+(C21*5.8)+U21+AM21</f>
        <v>7797504.6490402948</v>
      </c>
      <c r="BF21" s="8">
        <f>+(D21*5.8)+V21+AN21</f>
        <v>2315396.4480896047</v>
      </c>
      <c r="BG21" s="8">
        <f>+(E21*5.8)+W21+AO21</f>
        <v>2252289.4104819419</v>
      </c>
      <c r="BH21" s="8">
        <f t="shared" si="1"/>
        <v>14883092.411760811</v>
      </c>
      <c r="BJ21" s="7" t="s">
        <v>44</v>
      </c>
      <c r="BK21" s="8">
        <f>+N21*5.8+AF21+AX21</f>
        <v>1699432.8782399998</v>
      </c>
      <c r="BL21" s="8">
        <f>+O21*5.8+AG21+AY21</f>
        <v>2937098.6490402948</v>
      </c>
      <c r="BM21" s="8">
        <f>+P21*5.8+AH21+AZ21</f>
        <v>2198135.248089605</v>
      </c>
      <c r="BN21" s="8">
        <f>+Q21*5.8+AI21+BA21</f>
        <v>2252289.4104819419</v>
      </c>
      <c r="BO21" s="8">
        <f t="shared" si="6"/>
        <v>9086956.1858518422</v>
      </c>
      <c r="BQ21" s="7" t="s">
        <v>44</v>
      </c>
      <c r="BR21" s="8">
        <v>0</v>
      </c>
      <c r="BS21" s="8">
        <v>0</v>
      </c>
      <c r="BT21" s="8">
        <v>0</v>
      </c>
      <c r="BU21" s="8">
        <v>0</v>
      </c>
      <c r="BW21" s="7" t="s">
        <v>44</v>
      </c>
      <c r="BX21" s="8">
        <v>0</v>
      </c>
      <c r="BY21" s="8">
        <v>0</v>
      </c>
      <c r="BZ21" s="8">
        <v>0</v>
      </c>
      <c r="CA21" s="8">
        <v>0</v>
      </c>
      <c r="CC21" s="7" t="s">
        <v>44</v>
      </c>
      <c r="CD21" s="8">
        <f t="shared" ref="CD21:CG26" si="22">+BR21-BX21</f>
        <v>0</v>
      </c>
      <c r="CE21" s="8">
        <f t="shared" si="22"/>
        <v>0</v>
      </c>
      <c r="CF21" s="8">
        <f t="shared" si="22"/>
        <v>0</v>
      </c>
      <c r="CG21" s="8">
        <f t="shared" si="22"/>
        <v>0</v>
      </c>
      <c r="CI21" s="7" t="s">
        <v>44</v>
      </c>
      <c r="CJ21" s="8">
        <v>213275.90249999997</v>
      </c>
      <c r="CK21" s="8">
        <v>217648.07324999999</v>
      </c>
      <c r="CL21" s="8">
        <v>222109.89075000002</v>
      </c>
      <c r="CM21" s="8">
        <v>226663.15049999999</v>
      </c>
      <c r="CO21" s="7" t="s">
        <v>44</v>
      </c>
      <c r="CP21" s="8">
        <v>18540</v>
      </c>
      <c r="CQ21" s="8">
        <v>0</v>
      </c>
      <c r="CR21" s="8">
        <v>0</v>
      </c>
      <c r="CS21" s="8">
        <v>0</v>
      </c>
      <c r="CU21" s="7" t="s">
        <v>44</v>
      </c>
      <c r="CV21" s="8">
        <f t="shared" si="20"/>
        <v>194735.90249999997</v>
      </c>
      <c r="CW21" s="8">
        <f t="shared" si="20"/>
        <v>217648.07324999999</v>
      </c>
      <c r="CX21" s="8">
        <f t="shared" si="20"/>
        <v>222109.89075000002</v>
      </c>
      <c r="CY21" s="8">
        <f>+CM21-CS21</f>
        <v>226663.15049999999</v>
      </c>
      <c r="DA21" s="7" t="s">
        <v>44</v>
      </c>
      <c r="DB21" s="8"/>
      <c r="DC21" s="8"/>
      <c r="DD21" s="8"/>
      <c r="DE21" s="8"/>
      <c r="DG21" s="7" t="s">
        <v>44</v>
      </c>
      <c r="DH21" s="8"/>
      <c r="DI21" s="8"/>
      <c r="DJ21" s="8"/>
      <c r="DK21" s="8"/>
      <c r="DM21" s="7" t="s">
        <v>44</v>
      </c>
      <c r="DN21" s="8"/>
      <c r="DO21" s="8"/>
      <c r="DP21" s="8"/>
      <c r="DQ21" s="8"/>
      <c r="DS21" s="7" t="s">
        <v>44</v>
      </c>
      <c r="DT21" s="8">
        <f t="shared" ref="DT21:DW23" si="23">+BD21+BR21+CJ21+DB21</f>
        <v>2731177.8066489683</v>
      </c>
      <c r="DU21" s="8">
        <f t="shared" si="23"/>
        <v>8015152.7222902952</v>
      </c>
      <c r="DV21" s="8">
        <f t="shared" si="23"/>
        <v>2537506.3388396045</v>
      </c>
      <c r="DW21" s="8">
        <f t="shared" si="23"/>
        <v>2478952.5609819419</v>
      </c>
      <c r="DX21" s="7">
        <f t="shared" si="4"/>
        <v>15762789.42876081</v>
      </c>
      <c r="DZ21" s="7" t="s">
        <v>44</v>
      </c>
      <c r="EA21" s="8">
        <f t="shared" si="19"/>
        <v>1894168.7807399998</v>
      </c>
      <c r="EB21" s="8">
        <f t="shared" si="19"/>
        <v>3154746.7222902947</v>
      </c>
      <c r="EC21" s="8">
        <f t="shared" si="19"/>
        <v>2420245.1388396053</v>
      </c>
      <c r="ED21" s="8">
        <f t="shared" si="19"/>
        <v>2478952.5609819419</v>
      </c>
      <c r="EE21" s="7">
        <f t="shared" si="5"/>
        <v>9948113.2028518412</v>
      </c>
    </row>
    <row r="22" spans="1:135" s="6" customFormat="1" ht="12.75" thickTop="1" thickBot="1" x14ac:dyDescent="0.25">
      <c r="A22" s="7" t="s">
        <v>45</v>
      </c>
      <c r="B22" s="7">
        <v>1732115.8412703103</v>
      </c>
      <c r="C22" s="7">
        <v>14520576.75562064</v>
      </c>
      <c r="D22" s="7">
        <v>1934317.5747407074</v>
      </c>
      <c r="E22" s="7">
        <v>1992347.1019829286</v>
      </c>
      <c r="G22" s="7" t="s">
        <v>45</v>
      </c>
      <c r="H22" s="7">
        <v>1732115.8412703103</v>
      </c>
      <c r="I22" s="7">
        <v>10416359.158729689</v>
      </c>
      <c r="J22" s="7">
        <v>1750000</v>
      </c>
      <c r="K22" s="7">
        <v>0</v>
      </c>
      <c r="M22" s="7" t="s">
        <v>45</v>
      </c>
      <c r="N22" s="7">
        <v>0</v>
      </c>
      <c r="O22" s="7">
        <v>4104217.5968909506</v>
      </c>
      <c r="P22" s="7">
        <v>184317.57474070741</v>
      </c>
      <c r="Q22" s="7">
        <v>1992347.1019829286</v>
      </c>
      <c r="S22" s="7" t="s">
        <v>45</v>
      </c>
      <c r="T22" s="7">
        <f>+Z22</f>
        <v>17906216</v>
      </c>
      <c r="U22" s="7">
        <v>14769157</v>
      </c>
      <c r="V22" s="7">
        <v>15097558</v>
      </c>
      <c r="W22" s="7">
        <v>17603978.19752802</v>
      </c>
      <c r="Y22" s="7" t="s">
        <v>45</v>
      </c>
      <c r="Z22" s="7">
        <v>17906216</v>
      </c>
      <c r="AA22" s="7">
        <v>10110203</v>
      </c>
      <c r="AB22" s="7">
        <v>9568747</v>
      </c>
      <c r="AC22" s="7">
        <v>9803181</v>
      </c>
      <c r="AE22" s="7" t="s">
        <v>45</v>
      </c>
      <c r="AF22" s="7">
        <v>0</v>
      </c>
      <c r="AG22" s="7">
        <f>+U22-AA22</f>
        <v>4658954</v>
      </c>
      <c r="AH22" s="7">
        <f t="shared" si="17"/>
        <v>5528811</v>
      </c>
      <c r="AI22" s="7">
        <f t="shared" si="17"/>
        <v>7800797.1975280195</v>
      </c>
      <c r="AK22" s="7" t="s">
        <v>45</v>
      </c>
      <c r="AL22" s="7">
        <v>10860046</v>
      </c>
      <c r="AM22" s="7">
        <v>12034576</v>
      </c>
      <c r="AN22" s="7">
        <v>14261208</v>
      </c>
      <c r="AO22" s="7">
        <v>14610608</v>
      </c>
      <c r="AQ22" s="7" t="s">
        <v>45</v>
      </c>
      <c r="AR22" s="7">
        <v>4500000</v>
      </c>
      <c r="AS22" s="7">
        <v>12034576</v>
      </c>
      <c r="AT22" s="7">
        <v>14261208</v>
      </c>
      <c r="AU22" s="7">
        <v>14610608</v>
      </c>
      <c r="AV22" s="6">
        <f>+AR22/AL22</f>
        <v>0.41436288575573255</v>
      </c>
      <c r="AW22" s="7" t="s">
        <v>45</v>
      </c>
      <c r="AX22" s="7">
        <f>+AL22-AR22</f>
        <v>6360046</v>
      </c>
      <c r="AY22" s="7">
        <v>0</v>
      </c>
      <c r="AZ22" s="7">
        <f t="shared" ref="AZ22:BA22" si="24">+AN22-AT22</f>
        <v>0</v>
      </c>
      <c r="BA22" s="7">
        <f t="shared" si="24"/>
        <v>0</v>
      </c>
      <c r="BC22" s="7" t="s">
        <v>45</v>
      </c>
      <c r="BD22" s="8">
        <f>+(B22*7.5)+T22+AL22</f>
        <v>41757130.80952733</v>
      </c>
      <c r="BE22" s="8">
        <f>+(C22*7.5)+U22+AM22</f>
        <v>135708058.66715479</v>
      </c>
      <c r="BF22" s="8">
        <f>+(D22*7.5)+V22+AN22</f>
        <v>43866147.810555309</v>
      </c>
      <c r="BG22" s="8">
        <f>+(E22*7.5)+W22+AO22</f>
        <v>47157189.462399982</v>
      </c>
      <c r="BH22" s="8">
        <f t="shared" si="1"/>
        <v>268488526.74963742</v>
      </c>
      <c r="BJ22" s="7" t="s">
        <v>45</v>
      </c>
      <c r="BK22" s="8">
        <f>+N22*7.5+AF22+AX22</f>
        <v>6360046</v>
      </c>
      <c r="BL22" s="8">
        <f>+O22*7.5+AG22+AY22</f>
        <v>35440585.976682127</v>
      </c>
      <c r="BM22" s="8">
        <f>+P22*7.5+AH22+AZ22</f>
        <v>6911192.8105553053</v>
      </c>
      <c r="BN22" s="8">
        <f>+Q22*7.5+AI22+BA22</f>
        <v>22743400.462399982</v>
      </c>
      <c r="BO22" s="8">
        <f t="shared" si="6"/>
        <v>71455225.249637425</v>
      </c>
      <c r="BQ22" s="7" t="s">
        <v>45</v>
      </c>
      <c r="BR22" s="8">
        <v>18251478</v>
      </c>
      <c r="BS22" s="8">
        <v>28240472</v>
      </c>
      <c r="BT22" s="8">
        <v>58991935</v>
      </c>
      <c r="BU22" s="8">
        <v>27098093.215417869</v>
      </c>
      <c r="BW22" s="7" t="s">
        <v>45</v>
      </c>
      <c r="BX22" s="8">
        <v>15415295.061442805</v>
      </c>
      <c r="BY22" s="8">
        <v>28240472</v>
      </c>
      <c r="BZ22" s="8">
        <v>58991935</v>
      </c>
      <c r="CA22" s="8">
        <v>0</v>
      </c>
      <c r="CC22" s="7" t="s">
        <v>45</v>
      </c>
      <c r="CD22" s="8">
        <f t="shared" si="22"/>
        <v>2836182.9385571945</v>
      </c>
      <c r="CE22" s="8">
        <f t="shared" si="22"/>
        <v>0</v>
      </c>
      <c r="CF22" s="8">
        <f t="shared" si="22"/>
        <v>0</v>
      </c>
      <c r="CG22" s="8">
        <f t="shared" si="22"/>
        <v>27098093.215417869</v>
      </c>
      <c r="CI22" s="7" t="s">
        <v>45</v>
      </c>
      <c r="CJ22" s="8">
        <v>738838.83756588085</v>
      </c>
      <c r="CK22" s="8">
        <v>760452.88343174546</v>
      </c>
      <c r="CL22" s="8">
        <v>782724.0278722326</v>
      </c>
      <c r="CM22" s="8">
        <v>805671.20543511305</v>
      </c>
      <c r="CO22" s="7" t="s">
        <v>45</v>
      </c>
      <c r="CP22" s="8">
        <v>738838.83756588097</v>
      </c>
      <c r="CQ22" s="8">
        <v>760452.88343174499</v>
      </c>
      <c r="CR22" s="8">
        <v>782724.02787223295</v>
      </c>
      <c r="CS22" s="8">
        <f>+CM22</f>
        <v>805671.20543511305</v>
      </c>
      <c r="CU22" s="7" t="s">
        <v>45</v>
      </c>
      <c r="CV22" s="8">
        <v>0</v>
      </c>
      <c r="CW22" s="8">
        <v>0</v>
      </c>
      <c r="CX22" s="8">
        <v>0</v>
      </c>
      <c r="CY22" s="8">
        <v>0</v>
      </c>
      <c r="DA22" s="7" t="s">
        <v>45</v>
      </c>
      <c r="DB22" s="8">
        <v>23526566.486258522</v>
      </c>
      <c r="DC22" s="8">
        <v>23390326.403684638</v>
      </c>
      <c r="DD22" s="8">
        <v>20890418.857080944</v>
      </c>
      <c r="DE22" s="8">
        <v>21501288.857080944</v>
      </c>
      <c r="DG22" s="7" t="s">
        <v>45</v>
      </c>
      <c r="DH22" s="8">
        <v>1947385.7810406755</v>
      </c>
      <c r="DI22" s="8">
        <v>3652212.7810406755</v>
      </c>
      <c r="DJ22" s="8">
        <v>2756281.5946326274</v>
      </c>
      <c r="DK22" s="8">
        <v>330000</v>
      </c>
      <c r="DM22" s="7" t="s">
        <v>45</v>
      </c>
      <c r="DN22" s="8">
        <f>+DB22-DH22</f>
        <v>21579180.705217846</v>
      </c>
      <c r="DO22" s="8">
        <f>+DC22-DI22</f>
        <v>19738113.622643963</v>
      </c>
      <c r="DP22" s="8">
        <f>+DD22-DJ22</f>
        <v>18134137.262448318</v>
      </c>
      <c r="DQ22" s="8">
        <f>+DE22-DK22</f>
        <v>21171288.857080944</v>
      </c>
      <c r="DS22" s="7" t="s">
        <v>45</v>
      </c>
      <c r="DT22" s="8">
        <f t="shared" si="23"/>
        <v>84274014.133351743</v>
      </c>
      <c r="DU22" s="8">
        <f t="shared" si="23"/>
        <v>188099309.95427117</v>
      </c>
      <c r="DV22" s="8">
        <f t="shared" si="23"/>
        <v>124531225.69550848</v>
      </c>
      <c r="DW22" s="8">
        <f t="shared" si="23"/>
        <v>96562242.740333915</v>
      </c>
      <c r="DX22" s="7">
        <f t="shared" si="4"/>
        <v>493466792.52346528</v>
      </c>
      <c r="DZ22" s="7" t="s">
        <v>45</v>
      </c>
      <c r="EA22" s="8">
        <f t="shared" si="19"/>
        <v>30775409.643775038</v>
      </c>
      <c r="EB22" s="8">
        <f t="shared" si="19"/>
        <v>55178699.599326089</v>
      </c>
      <c r="EC22" s="8">
        <f t="shared" si="19"/>
        <v>25045330.073003624</v>
      </c>
      <c r="ED22" s="8">
        <f t="shared" si="19"/>
        <v>71012782.534898788</v>
      </c>
      <c r="EE22" s="7">
        <f t="shared" si="5"/>
        <v>182012221.85100353</v>
      </c>
    </row>
    <row r="23" spans="1:135" s="6" customFormat="1" ht="12.75" thickTop="1" thickBot="1" x14ac:dyDescent="0.25">
      <c r="A23" s="7" t="s">
        <v>46</v>
      </c>
      <c r="B23" s="7">
        <v>180000</v>
      </c>
      <c r="C23" s="7">
        <v>2462584.6593907429</v>
      </c>
      <c r="D23" s="7">
        <v>272391.72614749067</v>
      </c>
      <c r="E23" s="7">
        <v>288412.3950779431</v>
      </c>
      <c r="G23" s="7" t="s">
        <v>46</v>
      </c>
      <c r="H23" s="7">
        <v>100000</v>
      </c>
      <c r="I23" s="7">
        <v>2462584.6593907429</v>
      </c>
      <c r="J23" s="7">
        <v>0</v>
      </c>
      <c r="K23" s="7">
        <v>0</v>
      </c>
      <c r="M23" s="7" t="s">
        <v>46</v>
      </c>
      <c r="N23" s="7">
        <f>+B23-H23</f>
        <v>80000</v>
      </c>
      <c r="O23" s="7">
        <f t="shared" ref="O23:Q23" si="25">+C23-I23</f>
        <v>0</v>
      </c>
      <c r="P23" s="7">
        <f t="shared" si="25"/>
        <v>272391.72614749067</v>
      </c>
      <c r="Q23" s="7">
        <f t="shared" si="25"/>
        <v>288412.3950779431</v>
      </c>
      <c r="S23" s="7" t="s">
        <v>46</v>
      </c>
      <c r="T23" s="7">
        <v>2500000</v>
      </c>
      <c r="U23" s="7">
        <v>2350000</v>
      </c>
      <c r="V23" s="7">
        <v>2350000</v>
      </c>
      <c r="W23" s="7">
        <v>2350000</v>
      </c>
      <c r="Y23" s="7" t="s">
        <v>46</v>
      </c>
      <c r="Z23" s="7">
        <v>2500000</v>
      </c>
      <c r="AA23" s="7">
        <v>2350000</v>
      </c>
      <c r="AB23" s="7">
        <v>2350000</v>
      </c>
      <c r="AC23" s="7">
        <v>2350000</v>
      </c>
      <c r="AE23" s="7" t="s">
        <v>46</v>
      </c>
      <c r="AF23" s="7">
        <f>+T23-Z23</f>
        <v>0</v>
      </c>
      <c r="AG23" s="7">
        <f>+U23-AA23</f>
        <v>0</v>
      </c>
      <c r="AH23" s="7">
        <v>0</v>
      </c>
      <c r="AI23" s="7">
        <v>0</v>
      </c>
      <c r="AK23" s="7" t="s">
        <v>46</v>
      </c>
      <c r="AL23" s="7">
        <f>+AR23</f>
        <v>2500000</v>
      </c>
      <c r="AM23" s="7">
        <v>2419907.9082838716</v>
      </c>
      <c r="AN23" s="7">
        <v>2850837.6627205759</v>
      </c>
      <c r="AO23" s="7">
        <v>3104752.2705468889</v>
      </c>
      <c r="AQ23" s="7" t="s">
        <v>46</v>
      </c>
      <c r="AR23" s="7">
        <v>2500000</v>
      </c>
      <c r="AS23" s="7">
        <v>1750000</v>
      </c>
      <c r="AT23" s="7">
        <v>1750000</v>
      </c>
      <c r="AU23" s="7">
        <v>1750000</v>
      </c>
      <c r="AW23" s="7" t="s">
        <v>46</v>
      </c>
      <c r="AX23" s="7">
        <v>0</v>
      </c>
      <c r="AY23" s="7">
        <v>669907.9082838716</v>
      </c>
      <c r="AZ23" s="7">
        <v>1100837.6627205759</v>
      </c>
      <c r="BA23" s="7">
        <v>1354752.2705468889</v>
      </c>
      <c r="BC23" s="7" t="s">
        <v>46</v>
      </c>
      <c r="BD23" s="8">
        <f>+(B23*5.3)+T23+AL23</f>
        <v>5954000</v>
      </c>
      <c r="BE23" s="8">
        <f t="shared" ref="BE23:BG23" si="26">+(C23*5.3)+U23+AM23</f>
        <v>17821606.60305481</v>
      </c>
      <c r="BF23" s="8">
        <f t="shared" si="26"/>
        <v>6644513.8113022763</v>
      </c>
      <c r="BG23" s="8">
        <f t="shared" si="26"/>
        <v>6983337.9644599874</v>
      </c>
      <c r="BH23" s="8">
        <f t="shared" si="1"/>
        <v>37403458.378817074</v>
      </c>
      <c r="BJ23" s="7" t="s">
        <v>46</v>
      </c>
      <c r="BK23" s="8">
        <f>+N23*5.3+AF23+AX23</f>
        <v>424000</v>
      </c>
      <c r="BL23" s="8">
        <f>+O23*5.3+AG23+AY23</f>
        <v>669907.9082838716</v>
      </c>
      <c r="BM23" s="8">
        <f>+P23*5.3+AH23+AZ23</f>
        <v>2544513.8113022763</v>
      </c>
      <c r="BN23" s="8">
        <f>+Q23*5.3+AI23+BA23</f>
        <v>2883337.9644599874</v>
      </c>
      <c r="BO23" s="8">
        <f t="shared" si="6"/>
        <v>6521759.6840461353</v>
      </c>
      <c r="BQ23" s="7" t="s">
        <v>46</v>
      </c>
      <c r="BR23" s="8">
        <v>5000000</v>
      </c>
      <c r="BS23" s="8">
        <v>7972788</v>
      </c>
      <c r="BT23" s="8">
        <v>9339734</v>
      </c>
      <c r="BU23" s="8">
        <v>11036219</v>
      </c>
      <c r="BW23" s="7" t="s">
        <v>46</v>
      </c>
      <c r="BX23" s="8">
        <v>2500000</v>
      </c>
      <c r="BY23" s="8">
        <v>2500000</v>
      </c>
      <c r="BZ23" s="8">
        <v>2500000</v>
      </c>
      <c r="CA23" s="8">
        <v>2500000</v>
      </c>
      <c r="CC23" s="7" t="s">
        <v>46</v>
      </c>
      <c r="CD23" s="8">
        <f t="shared" si="22"/>
        <v>2500000</v>
      </c>
      <c r="CE23" s="8">
        <f t="shared" si="22"/>
        <v>5472788</v>
      </c>
      <c r="CF23" s="8">
        <f t="shared" si="22"/>
        <v>6839734</v>
      </c>
      <c r="CG23" s="8">
        <f t="shared" si="22"/>
        <v>8536219</v>
      </c>
      <c r="CI23" s="7" t="s">
        <v>46</v>
      </c>
      <c r="CJ23" s="8">
        <v>16042.45776718374</v>
      </c>
      <c r="CK23" s="8">
        <v>26103.348074844514</v>
      </c>
      <c r="CL23" s="8">
        <v>28220.595272911327</v>
      </c>
      <c r="CM23" s="8">
        <v>28813.227773642473</v>
      </c>
      <c r="CO23" s="7" t="s">
        <v>46</v>
      </c>
      <c r="CP23" s="8">
        <v>5400</v>
      </c>
      <c r="CQ23" s="8">
        <v>6600</v>
      </c>
      <c r="CR23" s="8">
        <v>6600</v>
      </c>
      <c r="CS23" s="8">
        <v>6600</v>
      </c>
      <c r="CU23" s="7" t="s">
        <v>46</v>
      </c>
      <c r="CV23" s="8">
        <f>+CJ23-CP23</f>
        <v>10642.45776718374</v>
      </c>
      <c r="CW23" s="8">
        <f>+CK23-CQ23</f>
        <v>19503.348074844514</v>
      </c>
      <c r="CX23" s="8">
        <f>+CL23-CR23</f>
        <v>21620.595272911327</v>
      </c>
      <c r="CY23" s="8">
        <f>+CM23-CS23</f>
        <v>22213.227773642473</v>
      </c>
      <c r="DA23" s="7" t="s">
        <v>46</v>
      </c>
      <c r="DB23" s="8">
        <v>10503647.327928571</v>
      </c>
      <c r="DC23" s="8">
        <v>10753097.082304409</v>
      </c>
      <c r="DD23" s="8">
        <v>8663499.7611579727</v>
      </c>
      <c r="DE23" s="8">
        <v>8304975.1185981147</v>
      </c>
      <c r="DG23" s="7" t="s">
        <v>46</v>
      </c>
      <c r="DH23" s="8">
        <f>+DB23-DN23</f>
        <v>5403335.3325862167</v>
      </c>
      <c r="DI23" s="8">
        <f>+DC23-DO23</f>
        <v>2217760.2879720349</v>
      </c>
      <c r="DJ23" s="8">
        <f>+DD23-DP23</f>
        <v>5182543.7116034515</v>
      </c>
      <c r="DK23" s="8">
        <f>+DE23-DQ23</f>
        <v>1813471.9994127387</v>
      </c>
      <c r="DM23" s="7" t="s">
        <v>46</v>
      </c>
      <c r="DN23" s="8">
        <v>5100311.9953423543</v>
      </c>
      <c r="DO23" s="8">
        <v>8535336.7943323739</v>
      </c>
      <c r="DP23" s="8">
        <v>3480956.0495545217</v>
      </c>
      <c r="DQ23" s="8">
        <v>6491503.119185376</v>
      </c>
      <c r="DS23" s="7" t="s">
        <v>46</v>
      </c>
      <c r="DT23" s="8">
        <f t="shared" si="23"/>
        <v>21473689.785695754</v>
      </c>
      <c r="DU23" s="8">
        <f t="shared" si="23"/>
        <v>36573595.033434063</v>
      </c>
      <c r="DV23" s="8">
        <f t="shared" si="23"/>
        <v>24675968.167733163</v>
      </c>
      <c r="DW23" s="8">
        <f t="shared" si="23"/>
        <v>26353345.310831744</v>
      </c>
      <c r="DX23" s="7">
        <f t="shared" si="4"/>
        <v>109076598.29769473</v>
      </c>
      <c r="DZ23" s="7" t="s">
        <v>46</v>
      </c>
      <c r="EA23" s="8">
        <f t="shared" si="19"/>
        <v>8034954.4531095382</v>
      </c>
      <c r="EB23" s="8">
        <f t="shared" si="19"/>
        <v>14697536.050691091</v>
      </c>
      <c r="EC23" s="8">
        <f t="shared" si="19"/>
        <v>12886824.456129709</v>
      </c>
      <c r="ED23" s="8">
        <f t="shared" si="19"/>
        <v>17933273.311419006</v>
      </c>
      <c r="EE23" s="7">
        <f t="shared" si="5"/>
        <v>53552588.271349341</v>
      </c>
    </row>
    <row r="24" spans="1:135" s="6" customFormat="1" ht="12.75" thickTop="1" thickBot="1" x14ac:dyDescent="0.25">
      <c r="A24" s="7" t="s">
        <v>47</v>
      </c>
      <c r="B24" s="7">
        <v>6996407.555555555</v>
      </c>
      <c r="C24" s="7">
        <f>+I24</f>
        <v>1800000</v>
      </c>
      <c r="D24" s="7">
        <v>11181374.333333334</v>
      </c>
      <c r="E24" s="7">
        <f>+K24</f>
        <v>2300000</v>
      </c>
      <c r="G24" s="7" t="s">
        <v>47</v>
      </c>
      <c r="H24" s="7">
        <f>+B24</f>
        <v>6996407.555555555</v>
      </c>
      <c r="I24" s="7">
        <v>1800000</v>
      </c>
      <c r="J24" s="7">
        <v>3001053</v>
      </c>
      <c r="K24" s="7">
        <v>2300000</v>
      </c>
      <c r="M24" s="7" t="s">
        <v>47</v>
      </c>
      <c r="N24" s="7">
        <v>0</v>
      </c>
      <c r="O24" s="7">
        <v>0</v>
      </c>
      <c r="P24" s="7">
        <v>8180321.333333334</v>
      </c>
      <c r="Q24" s="7">
        <v>0</v>
      </c>
      <c r="S24" s="7" t="s">
        <v>47</v>
      </c>
      <c r="T24" s="7">
        <f>+Z24</f>
        <v>2111123.87</v>
      </c>
      <c r="U24" s="7">
        <f>+AA24</f>
        <v>2095035.318</v>
      </c>
      <c r="V24" s="7">
        <f>+AB24</f>
        <v>1885531.7862</v>
      </c>
      <c r="W24" s="7">
        <v>1696978.6075800001</v>
      </c>
      <c r="Y24" s="7" t="s">
        <v>47</v>
      </c>
      <c r="Z24" s="7">
        <v>2111123.87</v>
      </c>
      <c r="AA24" s="7">
        <v>2095035.318</v>
      </c>
      <c r="AB24" s="7">
        <v>1885531.7862</v>
      </c>
      <c r="AC24" s="7">
        <v>0</v>
      </c>
      <c r="AE24" s="7" t="s">
        <v>47</v>
      </c>
      <c r="AF24" s="7">
        <v>0</v>
      </c>
      <c r="AG24" s="7">
        <v>0</v>
      </c>
      <c r="AH24" s="7">
        <v>0</v>
      </c>
      <c r="AI24" s="7">
        <f>+W24</f>
        <v>1696978.6075800001</v>
      </c>
      <c r="AK24" s="7" t="s">
        <v>47</v>
      </c>
      <c r="AL24" s="7">
        <v>7384491</v>
      </c>
      <c r="AM24" s="7">
        <v>7591256</v>
      </c>
      <c r="AN24" s="7">
        <v>7803812</v>
      </c>
      <c r="AO24" s="7">
        <v>7023430.7999999998</v>
      </c>
      <c r="AQ24" s="7" t="s">
        <v>47</v>
      </c>
      <c r="AR24" s="7">
        <v>7384491</v>
      </c>
      <c r="AS24" s="7">
        <v>7591256</v>
      </c>
      <c r="AT24" s="7">
        <v>7803812</v>
      </c>
      <c r="AU24" s="7">
        <v>0</v>
      </c>
      <c r="AW24" s="7" t="s">
        <v>47</v>
      </c>
      <c r="AX24" s="7">
        <v>0</v>
      </c>
      <c r="AY24" s="7">
        <v>0</v>
      </c>
      <c r="AZ24" s="7">
        <v>0</v>
      </c>
      <c r="BA24" s="7">
        <v>7023430.7999999998</v>
      </c>
      <c r="BC24" s="7" t="s">
        <v>47</v>
      </c>
      <c r="BD24" s="8">
        <v>50074778.692222215</v>
      </c>
      <c r="BE24" s="8">
        <v>20121152.517999999</v>
      </c>
      <c r="BF24" s="8">
        <v>74541314.919533342</v>
      </c>
      <c r="BG24" s="8">
        <v>17999443.071955681</v>
      </c>
      <c r="BH24" s="8">
        <f t="shared" si="1"/>
        <v>162736689.20171124</v>
      </c>
      <c r="BJ24" s="7" t="s">
        <v>47</v>
      </c>
      <c r="BK24" s="8">
        <v>0</v>
      </c>
      <c r="BL24" s="8">
        <v>0</v>
      </c>
      <c r="BM24" s="8">
        <v>51511971.133333333</v>
      </c>
      <c r="BN24" s="8">
        <v>17999443.071955677</v>
      </c>
      <c r="BO24" s="8">
        <f t="shared" si="6"/>
        <v>69511414.205289006</v>
      </c>
      <c r="BQ24" s="7" t="s">
        <v>47</v>
      </c>
      <c r="BR24" s="8">
        <v>6745480.3200000003</v>
      </c>
      <c r="BS24" s="8">
        <v>6934355.7599999998</v>
      </c>
      <c r="BT24" s="8">
        <v>7128516.8399999999</v>
      </c>
      <c r="BU24" s="8">
        <v>7128516.8399999999</v>
      </c>
      <c r="BW24" s="7" t="s">
        <v>47</v>
      </c>
      <c r="BX24" s="8">
        <v>6745480.3200000003</v>
      </c>
      <c r="BY24" s="8">
        <v>6934355.7599999998</v>
      </c>
      <c r="BZ24" s="8">
        <v>7128516.8399999999</v>
      </c>
      <c r="CA24" s="8">
        <v>0</v>
      </c>
      <c r="CC24" s="7" t="s">
        <v>47</v>
      </c>
      <c r="CD24" s="8">
        <f>+BR24-BX24</f>
        <v>0</v>
      </c>
      <c r="CE24" s="8">
        <f t="shared" si="22"/>
        <v>0</v>
      </c>
      <c r="CF24" s="8">
        <f t="shared" si="22"/>
        <v>0</v>
      </c>
      <c r="CG24" s="8">
        <f t="shared" si="22"/>
        <v>7128516.8399999999</v>
      </c>
      <c r="CI24" s="7" t="s">
        <v>47</v>
      </c>
      <c r="CJ24" s="8">
        <v>263981.53815119999</v>
      </c>
      <c r="CK24" s="8">
        <v>289394.859</v>
      </c>
      <c r="CL24" s="8">
        <v>320751.01799999998</v>
      </c>
      <c r="CM24" s="8">
        <v>387727.25246400002</v>
      </c>
      <c r="CO24" s="7" t="s">
        <v>47</v>
      </c>
      <c r="CP24" s="8">
        <v>263981.53815119999</v>
      </c>
      <c r="CQ24" s="8">
        <v>289394.859</v>
      </c>
      <c r="CR24" s="8">
        <v>320751.01799999998</v>
      </c>
      <c r="CS24" s="8">
        <v>0</v>
      </c>
      <c r="CU24" s="7" t="s">
        <v>47</v>
      </c>
      <c r="CV24" s="8">
        <f>+CJ24-CP24</f>
        <v>0</v>
      </c>
      <c r="CW24" s="8">
        <f t="shared" ref="CW24:CY26" si="27">+CK24-CQ24</f>
        <v>0</v>
      </c>
      <c r="CX24" s="8">
        <f t="shared" si="27"/>
        <v>0</v>
      </c>
      <c r="CY24" s="8">
        <f t="shared" si="27"/>
        <v>387727.25246400002</v>
      </c>
      <c r="DA24" s="7" t="s">
        <v>47</v>
      </c>
      <c r="DB24" s="8">
        <v>19094394.176428001</v>
      </c>
      <c r="DC24" s="8">
        <v>15050459.126427999</v>
      </c>
      <c r="DD24" s="8">
        <v>15282769.793628</v>
      </c>
      <c r="DE24" s="8">
        <v>15700089.144328</v>
      </c>
      <c r="DG24" s="7" t="s">
        <v>47</v>
      </c>
      <c r="DH24" s="8">
        <f>+DB24-DN24</f>
        <v>12385062.9</v>
      </c>
      <c r="DI24" s="8">
        <f t="shared" ref="DI24:DK25" si="28">+DC24-DO24</f>
        <v>9995256</v>
      </c>
      <c r="DJ24" s="8">
        <f t="shared" si="28"/>
        <v>9477047</v>
      </c>
      <c r="DK24" s="8">
        <f t="shared" si="28"/>
        <v>1967919.8000000007</v>
      </c>
      <c r="DM24" s="7" t="s">
        <v>47</v>
      </c>
      <c r="DN24" s="8">
        <v>6709331.276428001</v>
      </c>
      <c r="DO24" s="8">
        <v>5055203.1264279988</v>
      </c>
      <c r="DP24" s="8">
        <v>5805722.7936279997</v>
      </c>
      <c r="DQ24" s="8">
        <v>13732169.344327999</v>
      </c>
      <c r="DS24" s="7" t="s">
        <v>47</v>
      </c>
      <c r="DT24" s="8">
        <v>76178634.72680141</v>
      </c>
      <c r="DU24" s="8">
        <v>42395362.263427995</v>
      </c>
      <c r="DV24" s="8">
        <v>97273352.57116136</v>
      </c>
      <c r="DW24" s="8">
        <v>41215776.308747679</v>
      </c>
      <c r="DX24" s="7">
        <f t="shared" si="4"/>
        <v>257063125.87013844</v>
      </c>
      <c r="DZ24" s="7" t="s">
        <v>47</v>
      </c>
      <c r="EA24" s="8">
        <v>6709331.276428001</v>
      </c>
      <c r="EB24" s="8">
        <v>5055203.1264279988</v>
      </c>
      <c r="EC24" s="8">
        <v>57317693.926961333</v>
      </c>
      <c r="ED24" s="8">
        <v>39247856.508747675</v>
      </c>
      <c r="EE24" s="7">
        <f t="shared" si="5"/>
        <v>108330084.83856499</v>
      </c>
    </row>
    <row r="25" spans="1:135" s="6" customFormat="1" ht="12.75" thickTop="1" thickBot="1" x14ac:dyDescent="0.25">
      <c r="A25" s="7" t="s">
        <v>48</v>
      </c>
      <c r="B25" s="7">
        <v>1531686.1</v>
      </c>
      <c r="C25" s="7">
        <v>1580524</v>
      </c>
      <c r="D25" s="7">
        <v>10692393</v>
      </c>
      <c r="E25" s="7">
        <v>1683290.8</v>
      </c>
      <c r="G25" s="7" t="s">
        <v>48</v>
      </c>
      <c r="H25" s="7">
        <v>1531686.1</v>
      </c>
      <c r="I25" s="7">
        <v>1018362</v>
      </c>
      <c r="J25" s="7">
        <v>9061350</v>
      </c>
      <c r="K25" s="7">
        <v>0</v>
      </c>
      <c r="M25" s="7" t="s">
        <v>48</v>
      </c>
      <c r="N25" s="7">
        <v>0</v>
      </c>
      <c r="O25" s="7">
        <v>562162</v>
      </c>
      <c r="P25" s="7">
        <v>1631043</v>
      </c>
      <c r="Q25" s="7">
        <v>1683290.8</v>
      </c>
      <c r="S25" s="7" t="s">
        <v>48</v>
      </c>
      <c r="T25" s="7">
        <v>9094050</v>
      </c>
      <c r="U25" s="7">
        <v>7257113.3041874468</v>
      </c>
      <c r="V25" s="7">
        <v>6579562.3578172848</v>
      </c>
      <c r="W25" s="7">
        <v>6948045.1132349875</v>
      </c>
      <c r="Y25" s="7" t="s">
        <v>48</v>
      </c>
      <c r="Z25" s="7">
        <v>9094050</v>
      </c>
      <c r="AA25" s="7">
        <f>+U25</f>
        <v>7257113.3041874468</v>
      </c>
      <c r="AB25" s="7">
        <v>2000000</v>
      </c>
      <c r="AC25" s="7">
        <v>0</v>
      </c>
      <c r="AE25" s="7" t="s">
        <v>48</v>
      </c>
      <c r="AF25" s="7">
        <v>0</v>
      </c>
      <c r="AG25" s="7">
        <v>0</v>
      </c>
      <c r="AH25" s="7">
        <f t="shared" ref="AH25:AI27" si="29">+V25-AB25</f>
        <v>4579562.3578172848</v>
      </c>
      <c r="AI25" s="7">
        <f t="shared" si="29"/>
        <v>6948045.1132349875</v>
      </c>
      <c r="AK25" s="7" t="s">
        <v>48</v>
      </c>
      <c r="AL25" s="7">
        <v>6003037.5604854468</v>
      </c>
      <c r="AM25" s="7">
        <v>7267206.6467523817</v>
      </c>
      <c r="AN25" s="7">
        <v>6906722.9170457693</v>
      </c>
      <c r="AO25" s="7">
        <v>7107017.8816400943</v>
      </c>
      <c r="AQ25" s="7" t="s">
        <v>48</v>
      </c>
      <c r="AR25" s="7">
        <f>+AL25</f>
        <v>6003037.5604854468</v>
      </c>
      <c r="AS25" s="7">
        <f>+AM25</f>
        <v>7267206.6467523817</v>
      </c>
      <c r="AT25" s="7">
        <v>0</v>
      </c>
      <c r="AU25" s="7">
        <v>0</v>
      </c>
      <c r="AW25" s="7" t="s">
        <v>48</v>
      </c>
      <c r="AX25" s="7">
        <v>0</v>
      </c>
      <c r="AY25" s="7">
        <v>0</v>
      </c>
      <c r="AZ25" s="7">
        <f>+AN25</f>
        <v>6906722.9170457693</v>
      </c>
      <c r="BA25" s="7">
        <f>+AO25-AU25</f>
        <v>7107017.8816400943</v>
      </c>
      <c r="BC25" s="7" t="s">
        <v>48</v>
      </c>
      <c r="BD25" s="8">
        <f>+B25*5.8+T25+AL25</f>
        <v>23980866.940485448</v>
      </c>
      <c r="BE25" s="8">
        <f>+C25*5.8+U25+AM25</f>
        <v>23691359.15093983</v>
      </c>
      <c r="BF25" s="8">
        <f>+D25*5.8+V25+AN25</f>
        <v>75502164.674863055</v>
      </c>
      <c r="BG25" s="8">
        <f>+E25*5.8+W25+AO25</f>
        <v>23818149.634875081</v>
      </c>
      <c r="BH25" s="8">
        <f>SUM(BD25:BG25)</f>
        <v>146992540.40116343</v>
      </c>
      <c r="BJ25" s="7" t="s">
        <v>48</v>
      </c>
      <c r="BK25" s="8">
        <f t="shared" ref="BK25:BN26" si="30">+N25*5.8+AF25+AX25</f>
        <v>0</v>
      </c>
      <c r="BL25" s="8">
        <f t="shared" si="30"/>
        <v>3260539.6</v>
      </c>
      <c r="BM25" s="8">
        <f t="shared" si="30"/>
        <v>20946334.674863055</v>
      </c>
      <c r="BN25" s="8">
        <f t="shared" si="30"/>
        <v>23818149.634875081</v>
      </c>
      <c r="BO25" s="8">
        <f>SUM(BK25:BN25)</f>
        <v>48025023.909738138</v>
      </c>
      <c r="BQ25" s="7" t="s">
        <v>48</v>
      </c>
      <c r="BR25" s="8">
        <v>5224505.3519814778</v>
      </c>
      <c r="BS25" s="8">
        <v>6691870.0534841092</v>
      </c>
      <c r="BT25" s="8">
        <v>6875578.6811226271</v>
      </c>
      <c r="BU25" s="8">
        <v>7064330.5716456724</v>
      </c>
      <c r="BW25" s="7" t="s">
        <v>48</v>
      </c>
      <c r="BX25" s="8">
        <v>1222222.2222222222</v>
      </c>
      <c r="BY25" s="8">
        <v>1428571.4285714286</v>
      </c>
      <c r="BZ25" s="8">
        <v>1600000</v>
      </c>
      <c r="CA25" s="8"/>
      <c r="CC25" s="7" t="s">
        <v>48</v>
      </c>
      <c r="CD25" s="8">
        <f>+BR25-BX25</f>
        <v>4002283.1297592558</v>
      </c>
      <c r="CE25" s="8">
        <f t="shared" si="22"/>
        <v>5263298.6249126811</v>
      </c>
      <c r="CF25" s="8">
        <f t="shared" si="22"/>
        <v>5275578.6811226271</v>
      </c>
      <c r="CG25" s="8">
        <f t="shared" si="22"/>
        <v>7064330.5716456724</v>
      </c>
      <c r="CI25" s="7" t="s">
        <v>48</v>
      </c>
      <c r="CJ25" s="8">
        <v>87306.107700000008</v>
      </c>
      <c r="CK25" s="8">
        <v>90089.868000000002</v>
      </c>
      <c r="CL25" s="8">
        <v>92969.451000000001</v>
      </c>
      <c r="CM25" s="8">
        <v>95947.575600000011</v>
      </c>
      <c r="CO25" s="7" t="s">
        <v>48</v>
      </c>
      <c r="CP25" s="8">
        <v>37620</v>
      </c>
      <c r="CQ25" s="8">
        <v>0</v>
      </c>
      <c r="CR25" s="8">
        <v>0</v>
      </c>
      <c r="CS25" s="8">
        <v>0</v>
      </c>
      <c r="CU25" s="7" t="s">
        <v>48</v>
      </c>
      <c r="CV25" s="8">
        <f>+CJ25-CP25</f>
        <v>49686.107700000008</v>
      </c>
      <c r="CW25" s="8">
        <f t="shared" si="27"/>
        <v>90089.868000000002</v>
      </c>
      <c r="CX25" s="8">
        <f t="shared" si="27"/>
        <v>92969.451000000001</v>
      </c>
      <c r="CY25" s="8">
        <f t="shared" si="27"/>
        <v>95947.575600000011</v>
      </c>
      <c r="DA25" s="7" t="s">
        <v>48</v>
      </c>
      <c r="DB25" s="8">
        <v>5794304.3021077495</v>
      </c>
      <c r="DC25" s="8">
        <v>6083128.9216612224</v>
      </c>
      <c r="DD25" s="8">
        <v>4655858.0272157229</v>
      </c>
      <c r="DE25" s="8">
        <v>8488967.3831423223</v>
      </c>
      <c r="DG25" s="7" t="s">
        <v>48</v>
      </c>
      <c r="DH25" s="8">
        <f>+DB25-DN25</f>
        <v>1498557</v>
      </c>
      <c r="DI25" s="8">
        <f t="shared" si="28"/>
        <v>1408910</v>
      </c>
      <c r="DJ25" s="8">
        <f t="shared" si="28"/>
        <v>1927792</v>
      </c>
      <c r="DK25" s="8">
        <f t="shared" si="28"/>
        <v>440000</v>
      </c>
      <c r="DM25" s="7" t="s">
        <v>48</v>
      </c>
      <c r="DN25" s="8">
        <v>4295747.3021077495</v>
      </c>
      <c r="DO25" s="8">
        <v>4674218.9216612224</v>
      </c>
      <c r="DP25" s="8">
        <v>2728066.0272157229</v>
      </c>
      <c r="DQ25" s="8">
        <v>8048967.3831423223</v>
      </c>
      <c r="DS25" s="7" t="s">
        <v>48</v>
      </c>
      <c r="DT25" s="8">
        <f>+BD25+BR25+CJ25+DB25</f>
        <v>35086982.702274673</v>
      </c>
      <c r="DU25" s="8">
        <f>+BE25+BS25+CK25+DC25</f>
        <v>36556447.994085163</v>
      </c>
      <c r="DV25" s="8">
        <f>+BF25+BT25+CL25+DD25</f>
        <v>87126570.83420141</v>
      </c>
      <c r="DW25" s="8">
        <f>+BG25+BU25+CM25+DE25</f>
        <v>39467395.165263072</v>
      </c>
      <c r="DX25" s="7">
        <f t="shared" si="4"/>
        <v>198237396.69582433</v>
      </c>
      <c r="DZ25" s="7" t="s">
        <v>48</v>
      </c>
      <c r="EA25" s="8">
        <f t="shared" ref="EA25:ED34" si="31">+BK25+CD25+CV25+DN25</f>
        <v>8347716.5395670049</v>
      </c>
      <c r="EB25" s="8">
        <f t="shared" si="31"/>
        <v>13288147.014573904</v>
      </c>
      <c r="EC25" s="8">
        <f t="shared" si="31"/>
        <v>29042948.834201407</v>
      </c>
      <c r="ED25" s="8">
        <f t="shared" si="31"/>
        <v>39027395.165263072</v>
      </c>
      <c r="EE25" s="7">
        <f t="shared" si="5"/>
        <v>89706207.553605393</v>
      </c>
    </row>
    <row r="26" spans="1:135" s="6" customFormat="1" ht="12.75" thickTop="1" thickBot="1" x14ac:dyDescent="0.25">
      <c r="A26" s="7" t="s">
        <v>49</v>
      </c>
      <c r="B26" s="7">
        <v>1505094.1752772802</v>
      </c>
      <c r="C26" s="7">
        <v>1559277.5655872622</v>
      </c>
      <c r="D26" s="7">
        <v>11587087.841580525</v>
      </c>
      <c r="E26" s="7">
        <v>1673566.3740345463</v>
      </c>
      <c r="G26" s="7" t="s">
        <v>49</v>
      </c>
      <c r="H26" s="7">
        <v>1505094.1687179822</v>
      </c>
      <c r="I26" s="7">
        <v>1559277.5587918297</v>
      </c>
      <c r="J26" s="7">
        <v>4097349</v>
      </c>
      <c r="K26" s="7">
        <v>600000</v>
      </c>
      <c r="M26" s="7" t="s">
        <v>49</v>
      </c>
      <c r="N26" s="7">
        <f>+B26-H26</f>
        <v>6.5592979080975056E-3</v>
      </c>
      <c r="O26" s="7">
        <f>+C26-I26</f>
        <v>6.7954324185848236E-3</v>
      </c>
      <c r="P26" s="7">
        <f>+D26-J26</f>
        <v>7489738.841580525</v>
      </c>
      <c r="Q26" s="7">
        <f>+E26-K26</f>
        <v>1073566.3740345463</v>
      </c>
      <c r="S26" s="7" t="s">
        <v>49</v>
      </c>
      <c r="T26" s="7">
        <v>2763085.3393000006</v>
      </c>
      <c r="U26" s="7">
        <v>2637927.27</v>
      </c>
      <c r="V26" s="7">
        <v>2395426.38</v>
      </c>
      <c r="W26" s="7">
        <v>2142139.9736000011</v>
      </c>
      <c r="Y26" s="7" t="s">
        <v>49</v>
      </c>
      <c r="Z26" s="7">
        <v>2532109.6373058399</v>
      </c>
      <c r="AA26" s="7">
        <v>2610994.3022560701</v>
      </c>
      <c r="AB26" s="7">
        <f>+V26</f>
        <v>2395426.38</v>
      </c>
      <c r="AC26" s="7">
        <v>427114</v>
      </c>
      <c r="AE26" s="7" t="s">
        <v>49</v>
      </c>
      <c r="AF26" s="7">
        <f>+T26-Z26</f>
        <v>230975.70199416066</v>
      </c>
      <c r="AG26" s="7">
        <f>+U26-AA26</f>
        <v>26932.967743929941</v>
      </c>
      <c r="AH26" s="7">
        <f t="shared" si="29"/>
        <v>0</v>
      </c>
      <c r="AI26" s="7">
        <f t="shared" si="29"/>
        <v>1715025.9736000011</v>
      </c>
      <c r="AK26" s="7" t="s">
        <v>49</v>
      </c>
      <c r="AL26" s="7">
        <v>3406543.5690000011</v>
      </c>
      <c r="AM26" s="7">
        <v>3252239.1</v>
      </c>
      <c r="AN26" s="7">
        <v>2953265.4</v>
      </c>
      <c r="AO26" s="7">
        <v>2611650.1048000013</v>
      </c>
      <c r="AQ26" s="7" t="s">
        <v>49</v>
      </c>
      <c r="AR26" s="7">
        <v>3163992.6517102905</v>
      </c>
      <c r="AS26" s="7">
        <v>3204837.0248846584</v>
      </c>
      <c r="AT26" s="7">
        <f>+AN26</f>
        <v>2953265.4</v>
      </c>
      <c r="AU26" s="7">
        <v>531683</v>
      </c>
      <c r="AW26" s="7" t="s">
        <v>49</v>
      </c>
      <c r="AX26" s="7">
        <v>242550.9172897106</v>
      </c>
      <c r="AY26" s="7">
        <v>47402.075115341693</v>
      </c>
      <c r="AZ26" s="7">
        <v>0</v>
      </c>
      <c r="BA26" s="7">
        <v>2079967.1048000013</v>
      </c>
      <c r="BC26" s="7" t="s">
        <v>49</v>
      </c>
      <c r="BD26" s="8">
        <v>14899175.124908227</v>
      </c>
      <c r="BE26" s="8">
        <v>14933976.25040612</v>
      </c>
      <c r="BF26" s="8">
        <v>72553801.261167049</v>
      </c>
      <c r="BG26" s="8">
        <v>14460475.04780037</v>
      </c>
      <c r="BH26" s="8">
        <f>SUM(BD26:BG26)</f>
        <v>116847427.68428177</v>
      </c>
      <c r="BJ26" s="7" t="s">
        <v>49</v>
      </c>
      <c r="BK26" s="8">
        <f t="shared" si="30"/>
        <v>473526.65732779913</v>
      </c>
      <c r="BL26" s="8">
        <f t="shared" si="30"/>
        <v>74335.082272779662</v>
      </c>
      <c r="BM26" s="8">
        <f t="shared" si="30"/>
        <v>43440485.281167045</v>
      </c>
      <c r="BN26" s="8">
        <f t="shared" si="30"/>
        <v>10021678.047800371</v>
      </c>
      <c r="BO26" s="8">
        <f>SUM(BK26:BN26)</f>
        <v>54010025.068567991</v>
      </c>
      <c r="BQ26" s="7" t="s">
        <v>49</v>
      </c>
      <c r="BR26" s="8">
        <v>5555982.7555</v>
      </c>
      <c r="BS26" s="8">
        <v>5592243.9266980002</v>
      </c>
      <c r="BT26" s="8">
        <v>5629810.5000591278</v>
      </c>
      <c r="BU26" s="8">
        <v>5668729.4700612566</v>
      </c>
      <c r="BW26" s="7" t="s">
        <v>49</v>
      </c>
      <c r="BX26" s="8">
        <v>5555982.7555</v>
      </c>
      <c r="BY26" s="8">
        <v>5592243.9266980002</v>
      </c>
      <c r="BZ26" s="8">
        <v>0</v>
      </c>
      <c r="CA26" s="8">
        <v>0</v>
      </c>
      <c r="CC26" s="7" t="s">
        <v>49</v>
      </c>
      <c r="CD26" s="8">
        <f>+BR26-BX26</f>
        <v>0</v>
      </c>
      <c r="CE26" s="8">
        <f t="shared" si="22"/>
        <v>0</v>
      </c>
      <c r="CF26" s="8">
        <f t="shared" si="22"/>
        <v>5629810.5000591278</v>
      </c>
      <c r="CG26" s="8">
        <f t="shared" si="22"/>
        <v>5668729.4700612566</v>
      </c>
      <c r="CI26" s="7" t="s">
        <v>49</v>
      </c>
      <c r="CJ26" s="8">
        <v>169063.79697000002</v>
      </c>
      <c r="CK26" s="8">
        <v>175150.12035000001</v>
      </c>
      <c r="CL26" s="8">
        <v>181455.61769000001</v>
      </c>
      <c r="CM26" s="8">
        <v>187987.97221000001</v>
      </c>
      <c r="CO26" s="7" t="s">
        <v>49</v>
      </c>
      <c r="CP26" s="8">
        <v>169063.79697000002</v>
      </c>
      <c r="CQ26" s="8">
        <v>175150.12035000001</v>
      </c>
      <c r="CR26" s="8">
        <v>181455.61769000001</v>
      </c>
      <c r="CS26" s="8">
        <v>187987.97221000001</v>
      </c>
      <c r="CU26" s="7" t="s">
        <v>49</v>
      </c>
      <c r="CV26" s="8">
        <f t="shared" ref="CV26:CY27" si="32">+CJ26-CP26</f>
        <v>0</v>
      </c>
      <c r="CW26" s="8">
        <f t="shared" si="27"/>
        <v>0</v>
      </c>
      <c r="CX26" s="8">
        <f t="shared" si="27"/>
        <v>0</v>
      </c>
      <c r="CY26" s="8">
        <f t="shared" si="27"/>
        <v>0</v>
      </c>
      <c r="DA26" s="7" t="s">
        <v>49</v>
      </c>
      <c r="DB26" s="8">
        <v>28888168.91589744</v>
      </c>
      <c r="DC26" s="8">
        <v>28243305.410705026</v>
      </c>
      <c r="DD26" s="8">
        <v>31603032.286914378</v>
      </c>
      <c r="DE26" s="8">
        <v>29499903.676970508</v>
      </c>
      <c r="DG26" s="7" t="s">
        <v>49</v>
      </c>
      <c r="DH26" s="8">
        <f>+DB26-DN26</f>
        <v>2653279.4689080045</v>
      </c>
      <c r="DI26" s="8">
        <f>+DC26-DO26</f>
        <v>4413638.2382480018</v>
      </c>
      <c r="DJ26" s="8">
        <f>+DD26-DP26</f>
        <v>2870975.8784810007</v>
      </c>
      <c r="DK26" s="8">
        <f>+DE26-DQ26</f>
        <v>0</v>
      </c>
      <c r="DM26" s="7" t="s">
        <v>49</v>
      </c>
      <c r="DN26" s="8">
        <v>26234889.446989436</v>
      </c>
      <c r="DO26" s="8">
        <v>23829667.172457024</v>
      </c>
      <c r="DP26" s="8">
        <v>28732056.408433378</v>
      </c>
      <c r="DQ26" s="8">
        <v>29499903.676970508</v>
      </c>
      <c r="DS26" s="7" t="s">
        <v>49</v>
      </c>
      <c r="DT26" s="8">
        <v>49512390.593275666</v>
      </c>
      <c r="DU26" s="8">
        <v>48944675.708159149</v>
      </c>
      <c r="DV26" s="8">
        <v>109968099.66583055</v>
      </c>
      <c r="DW26" s="8">
        <v>49817096.167042136</v>
      </c>
      <c r="DX26" s="7">
        <f t="shared" si="4"/>
        <v>258242262.1343075</v>
      </c>
      <c r="DZ26" s="7" t="s">
        <v>49</v>
      </c>
      <c r="EA26" s="8">
        <f t="shared" si="31"/>
        <v>26708416.104317233</v>
      </c>
      <c r="EB26" s="8">
        <f t="shared" si="31"/>
        <v>23904002.254729804</v>
      </c>
      <c r="EC26" s="8">
        <f t="shared" si="31"/>
        <v>77802352.189659551</v>
      </c>
      <c r="ED26" s="8">
        <f t="shared" si="31"/>
        <v>45190311.194832131</v>
      </c>
      <c r="EE26" s="7">
        <f t="shared" si="5"/>
        <v>173605081.74353874</v>
      </c>
    </row>
    <row r="27" spans="1:135" s="6" customFormat="1" ht="12.75" thickTop="1" thickBot="1" x14ac:dyDescent="0.25">
      <c r="A27" s="7" t="s">
        <v>50</v>
      </c>
      <c r="B27" s="7">
        <v>1493774.3221246637</v>
      </c>
      <c r="C27" s="7">
        <v>178922.47031850027</v>
      </c>
      <c r="D27" s="7">
        <v>193277.53590912407</v>
      </c>
      <c r="E27" s="7">
        <v>1626996.342587979</v>
      </c>
      <c r="G27" s="7" t="s">
        <v>50</v>
      </c>
      <c r="H27" s="7">
        <v>500</v>
      </c>
      <c r="I27" s="7">
        <v>100000</v>
      </c>
      <c r="J27" s="7">
        <v>0</v>
      </c>
      <c r="K27" s="7">
        <v>0</v>
      </c>
      <c r="M27" s="7" t="s">
        <v>50</v>
      </c>
      <c r="N27" s="7">
        <f>+B27-H27</f>
        <v>1493274.3221246637</v>
      </c>
      <c r="O27" s="7">
        <f>+C27-I27</f>
        <v>78922.470318500273</v>
      </c>
      <c r="P27" s="7">
        <v>193277.53590912407</v>
      </c>
      <c r="Q27" s="7">
        <v>1626996.342587979</v>
      </c>
      <c r="S27" s="7" t="s">
        <v>50</v>
      </c>
      <c r="T27" s="7">
        <v>271367.62026393594</v>
      </c>
      <c r="U27" s="7">
        <v>185782.92484903793</v>
      </c>
      <c r="V27" s="7">
        <v>139835.79054620242</v>
      </c>
      <c r="W27" s="7">
        <v>130080.12515925791</v>
      </c>
      <c r="Y27" s="7" t="s">
        <v>50</v>
      </c>
      <c r="Z27" s="7">
        <v>0</v>
      </c>
      <c r="AA27" s="7">
        <v>0</v>
      </c>
      <c r="AB27" s="7">
        <v>0</v>
      </c>
      <c r="AC27" s="7">
        <v>0</v>
      </c>
      <c r="AE27" s="7" t="s">
        <v>50</v>
      </c>
      <c r="AF27" s="7">
        <f>+T27-Z27</f>
        <v>271367.62026393594</v>
      </c>
      <c r="AG27" s="7">
        <f>+U27-AA27</f>
        <v>185782.92484903793</v>
      </c>
      <c r="AH27" s="7">
        <f t="shared" si="29"/>
        <v>139835.79054620242</v>
      </c>
      <c r="AI27" s="7">
        <f t="shared" si="29"/>
        <v>130080.12515925791</v>
      </c>
      <c r="AK27" s="7" t="s">
        <v>50</v>
      </c>
      <c r="AL27" s="7">
        <v>174450.61302681596</v>
      </c>
      <c r="AM27" s="7">
        <v>269941.00191740558</v>
      </c>
      <c r="AN27" s="7">
        <v>308939.53725323785</v>
      </c>
      <c r="AO27" s="7">
        <v>325200.31289814482</v>
      </c>
      <c r="AQ27" s="7" t="s">
        <v>50</v>
      </c>
      <c r="AR27" s="7">
        <f>+AL27</f>
        <v>174450.61302681596</v>
      </c>
      <c r="AS27" s="7">
        <v>15549</v>
      </c>
      <c r="AT27" s="7">
        <v>0</v>
      </c>
      <c r="AU27" s="7">
        <v>0</v>
      </c>
      <c r="AW27" s="7" t="s">
        <v>50</v>
      </c>
      <c r="AX27" s="7">
        <v>0</v>
      </c>
      <c r="AY27" s="7">
        <v>254392.00191740558</v>
      </c>
      <c r="AZ27" s="7">
        <v>308939.53725323785</v>
      </c>
      <c r="BA27" s="7">
        <v>325200.31289814482</v>
      </c>
      <c r="BC27" s="7" t="s">
        <v>50</v>
      </c>
      <c r="BD27" s="8">
        <v>8982554.1881187018</v>
      </c>
      <c r="BE27" s="8">
        <v>1376319.8597815908</v>
      </c>
      <c r="BF27" s="8">
        <v>1460452.9598360036</v>
      </c>
      <c r="BG27" s="8">
        <v>9782591.919933904</v>
      </c>
      <c r="BH27" s="8">
        <f t="shared" si="1"/>
        <v>21601918.927670203</v>
      </c>
      <c r="BJ27" s="7" t="s">
        <v>50</v>
      </c>
      <c r="BK27" s="8">
        <v>8830554.1881187018</v>
      </c>
      <c r="BL27" s="8">
        <v>1376319.8597815908</v>
      </c>
      <c r="BM27" s="8">
        <v>1460452.9598360036</v>
      </c>
      <c r="BN27" s="8">
        <v>9782591.919933904</v>
      </c>
      <c r="BO27" s="8">
        <f>SUM(BK27:BN27)</f>
        <v>21449918.927670203</v>
      </c>
      <c r="BQ27" s="7" t="s">
        <v>50</v>
      </c>
      <c r="BR27" s="8">
        <v>0</v>
      </c>
      <c r="BS27" s="8">
        <v>0</v>
      </c>
      <c r="BT27" s="8">
        <v>0</v>
      </c>
      <c r="BU27" s="8">
        <v>0</v>
      </c>
      <c r="BW27" s="7" t="s">
        <v>50</v>
      </c>
      <c r="BX27" s="8">
        <v>0</v>
      </c>
      <c r="BY27" s="8">
        <v>0</v>
      </c>
      <c r="BZ27" s="8">
        <v>0</v>
      </c>
      <c r="CA27" s="8">
        <v>0</v>
      </c>
      <c r="CC27" s="7" t="s">
        <v>50</v>
      </c>
      <c r="CD27" s="8">
        <v>0</v>
      </c>
      <c r="CE27" s="8">
        <v>0</v>
      </c>
      <c r="CF27" s="8">
        <v>0</v>
      </c>
      <c r="CG27" s="8">
        <v>0</v>
      </c>
      <c r="CI27" s="7" t="s">
        <v>50</v>
      </c>
      <c r="CJ27" s="8">
        <v>2374.4557891695358</v>
      </c>
      <c r="CK27" s="8">
        <v>2642.8725305539174</v>
      </c>
      <c r="CL27" s="8">
        <v>2850.6375497558638</v>
      </c>
      <c r="CM27" s="8">
        <v>4600.2794929528554</v>
      </c>
      <c r="CO27" s="7" t="s">
        <v>50</v>
      </c>
      <c r="CP27" s="8">
        <v>0</v>
      </c>
      <c r="CQ27" s="8">
        <v>0</v>
      </c>
      <c r="CR27" s="8">
        <v>0</v>
      </c>
      <c r="CS27" s="8">
        <v>0</v>
      </c>
      <c r="CU27" s="7" t="s">
        <v>50</v>
      </c>
      <c r="CV27" s="8">
        <f t="shared" si="32"/>
        <v>2374.4557891695358</v>
      </c>
      <c r="CW27" s="8">
        <f t="shared" si="32"/>
        <v>2642.8725305539174</v>
      </c>
      <c r="CX27" s="8">
        <f t="shared" si="32"/>
        <v>2850.6375497558638</v>
      </c>
      <c r="CY27" s="8">
        <f t="shared" si="32"/>
        <v>4600.2794929528554</v>
      </c>
      <c r="DA27" s="7" t="s">
        <v>50</v>
      </c>
      <c r="DB27" s="8">
        <v>1318222</v>
      </c>
      <c r="DC27" s="8">
        <v>1294222</v>
      </c>
      <c r="DD27" s="8">
        <v>1881097</v>
      </c>
      <c r="DE27" s="8">
        <v>1188990</v>
      </c>
      <c r="DG27" s="7" t="s">
        <v>50</v>
      </c>
      <c r="DH27" s="8">
        <v>0</v>
      </c>
      <c r="DI27" s="8">
        <v>0</v>
      </c>
      <c r="DJ27" s="8">
        <v>0</v>
      </c>
      <c r="DK27" s="8">
        <v>0</v>
      </c>
      <c r="DM27" s="7" t="s">
        <v>50</v>
      </c>
      <c r="DN27" s="8">
        <f>+DB27-DH27</f>
        <v>1318222</v>
      </c>
      <c r="DO27" s="8">
        <f>+DC27-DI27</f>
        <v>1294222</v>
      </c>
      <c r="DP27" s="8">
        <f>+DD27-DJ27</f>
        <v>1881097</v>
      </c>
      <c r="DQ27" s="8">
        <f>+DE27-DK27</f>
        <v>1188990</v>
      </c>
      <c r="DS27" s="7" t="s">
        <v>50</v>
      </c>
      <c r="DT27" s="8">
        <v>10303150.643907871</v>
      </c>
      <c r="DU27" s="8">
        <v>2673184.7323121447</v>
      </c>
      <c r="DV27" s="8">
        <v>3344400.5973857595</v>
      </c>
      <c r="DW27" s="8">
        <v>10976182.199426856</v>
      </c>
      <c r="DX27" s="7">
        <f t="shared" si="4"/>
        <v>27296918.17303263</v>
      </c>
      <c r="DZ27" s="7" t="s">
        <v>50</v>
      </c>
      <c r="EA27" s="8">
        <f t="shared" si="31"/>
        <v>10151150.643907871</v>
      </c>
      <c r="EB27" s="8">
        <f t="shared" si="31"/>
        <v>2673184.7323121447</v>
      </c>
      <c r="EC27" s="8">
        <f t="shared" si="31"/>
        <v>3344400.5973857595</v>
      </c>
      <c r="ED27" s="8">
        <f t="shared" si="31"/>
        <v>10976182.199426856</v>
      </c>
      <c r="EE27" s="7">
        <f t="shared" si="5"/>
        <v>27144918.17303263</v>
      </c>
    </row>
    <row r="28" spans="1:135" s="6" customFormat="1" ht="16.5" thickTop="1" thickBot="1" x14ac:dyDescent="0.3">
      <c r="A28" s="7" t="s">
        <v>51</v>
      </c>
      <c r="B28" s="7">
        <v>5923933</v>
      </c>
      <c r="C28" s="7">
        <v>8102995.0333333341</v>
      </c>
      <c r="D28" s="7">
        <v>5377759.1500000004</v>
      </c>
      <c r="E28" s="7">
        <v>7032821.1274631768</v>
      </c>
      <c r="G28" s="7" t="s">
        <v>51</v>
      </c>
      <c r="H28" s="7">
        <v>5923933</v>
      </c>
      <c r="I28" s="7">
        <v>8102995.0333333341</v>
      </c>
      <c r="J28" s="7">
        <v>0</v>
      </c>
      <c r="K28" s="7">
        <v>0</v>
      </c>
      <c r="M28" s="7" t="s">
        <v>51</v>
      </c>
      <c r="N28" s="7">
        <v>0</v>
      </c>
      <c r="O28" s="7">
        <v>0</v>
      </c>
      <c r="P28" s="7">
        <v>5377759.1500000004</v>
      </c>
      <c r="Q28" s="7">
        <v>7032821.1274631768</v>
      </c>
      <c r="S28" s="7" t="s">
        <v>51</v>
      </c>
      <c r="T28" s="7">
        <v>8278145.1039999994</v>
      </c>
      <c r="U28" s="7">
        <v>7559609.3459999999</v>
      </c>
      <c r="V28" s="7">
        <v>6668271.54</v>
      </c>
      <c r="W28" s="7">
        <v>5793797.9615999991</v>
      </c>
      <c r="Y28" s="7" t="s">
        <v>51</v>
      </c>
      <c r="Z28" s="7">
        <v>8278145.1039999994</v>
      </c>
      <c r="AA28" s="7">
        <v>7559609.3459999999</v>
      </c>
      <c r="AB28" s="7">
        <v>0</v>
      </c>
      <c r="AC28" s="7">
        <v>0</v>
      </c>
      <c r="AE28" s="7" t="s">
        <v>51</v>
      </c>
      <c r="AF28" s="7">
        <v>0</v>
      </c>
      <c r="AG28" s="7">
        <v>0</v>
      </c>
      <c r="AH28" s="7">
        <v>6668271.54</v>
      </c>
      <c r="AI28" s="7">
        <v>5793797.9615999991</v>
      </c>
      <c r="AK28" s="7" t="s">
        <v>51</v>
      </c>
      <c r="AL28" s="7">
        <v>23746658</v>
      </c>
      <c r="AM28" s="7">
        <v>24632976</v>
      </c>
      <c r="AN28" s="7">
        <v>25721116</v>
      </c>
      <c r="AO28" s="7">
        <v>27898941</v>
      </c>
      <c r="AQ28" s="7" t="s">
        <v>51</v>
      </c>
      <c r="AR28" s="7">
        <v>19648387</v>
      </c>
      <c r="AS28" s="7">
        <v>22858133</v>
      </c>
      <c r="AT28" s="7">
        <v>25721116</v>
      </c>
      <c r="AU28" s="7">
        <v>10491866</v>
      </c>
      <c r="AW28" s="7" t="s">
        <v>51</v>
      </c>
      <c r="AX28" s="7">
        <v>4098271</v>
      </c>
      <c r="AY28" s="7">
        <v>1774843</v>
      </c>
      <c r="AZ28" s="7">
        <v>0</v>
      </c>
      <c r="BA28" s="7">
        <v>17407075</v>
      </c>
      <c r="BC28" s="8" t="s">
        <v>51</v>
      </c>
      <c r="BD28" s="8">
        <v>42918035.302879997</v>
      </c>
      <c r="BE28" s="8">
        <v>53103304.008620001</v>
      </c>
      <c r="BF28" s="8">
        <v>62950046.8288</v>
      </c>
      <c r="BG28" s="8">
        <v>72283211.753614187</v>
      </c>
      <c r="BH28" s="8">
        <v>231254597.89391419</v>
      </c>
      <c r="BJ28" s="8" t="s">
        <v>51</v>
      </c>
      <c r="BK28" s="8">
        <v>0</v>
      </c>
      <c r="BL28" s="8">
        <v>0</v>
      </c>
      <c r="BM28" s="8">
        <v>34477993.988800004</v>
      </c>
      <c r="BN28" s="8">
        <v>61431350.753614195</v>
      </c>
      <c r="BO28" s="8">
        <v>95909344.742414206</v>
      </c>
      <c r="BQ28" s="8" t="s">
        <v>51</v>
      </c>
      <c r="BR28" s="8">
        <v>4595000</v>
      </c>
      <c r="BS28" s="8"/>
      <c r="BT28" s="8">
        <v>9190000</v>
      </c>
      <c r="BU28" s="8">
        <v>9190000</v>
      </c>
      <c r="BW28" s="8" t="s">
        <v>51</v>
      </c>
      <c r="BX28" s="8">
        <v>4595000</v>
      </c>
      <c r="BY28" s="8">
        <v>0</v>
      </c>
      <c r="BZ28" s="8">
        <v>0</v>
      </c>
      <c r="CA28" s="8">
        <v>0</v>
      </c>
      <c r="CC28" s="8" t="s">
        <v>51</v>
      </c>
      <c r="CD28" s="8">
        <v>0</v>
      </c>
      <c r="CE28" s="8"/>
      <c r="CF28" s="8">
        <v>9190000</v>
      </c>
      <c r="CG28" s="8">
        <v>9190000</v>
      </c>
      <c r="CI28" s="8" t="s">
        <v>51</v>
      </c>
      <c r="CJ28" s="8">
        <v>146746</v>
      </c>
      <c r="CK28" s="8">
        <v>94550.072925</v>
      </c>
      <c r="CL28" s="8">
        <v>110979.21660000003</v>
      </c>
      <c r="CM28" s="6">
        <v>137614.22858400003</v>
      </c>
      <c r="CO28" s="8" t="s">
        <v>51</v>
      </c>
      <c r="CP28" s="8">
        <v>146746</v>
      </c>
      <c r="CQ28" s="8">
        <v>28934</v>
      </c>
      <c r="CR28" s="8">
        <v>0</v>
      </c>
      <c r="CS28" s="6">
        <v>0</v>
      </c>
      <c r="CU28" s="8" t="s">
        <v>51</v>
      </c>
      <c r="CV28" s="8">
        <v>0</v>
      </c>
      <c r="CW28" s="8">
        <v>65616.072925</v>
      </c>
      <c r="CX28" s="8">
        <v>110979.21660000003</v>
      </c>
      <c r="CY28" s="8">
        <v>137614.22858400003</v>
      </c>
      <c r="CZ28" s="10"/>
      <c r="DA28" s="8" t="s">
        <v>51</v>
      </c>
      <c r="DB28" s="8">
        <v>27955377.368574165</v>
      </c>
      <c r="DC28" s="8">
        <v>28473773.323324151</v>
      </c>
      <c r="DD28" s="8">
        <v>27490493.323324151</v>
      </c>
      <c r="DE28" s="8">
        <v>26900746.286287121</v>
      </c>
      <c r="DF28" s="10"/>
      <c r="DG28" s="8" t="s">
        <v>51</v>
      </c>
      <c r="DH28" s="8">
        <v>27782631.457119994</v>
      </c>
      <c r="DI28" s="8">
        <v>27782631.457119994</v>
      </c>
      <c r="DJ28" s="8">
        <f>+DD28-DP28</f>
        <v>14307088.163324147</v>
      </c>
      <c r="DK28" s="8">
        <f>+DE28-DQ28</f>
        <v>10162931.286287112</v>
      </c>
      <c r="DM28" s="8" t="s">
        <v>51</v>
      </c>
      <c r="DN28" s="8">
        <v>172745.91145417094</v>
      </c>
      <c r="DO28" s="8">
        <f>+DC28-DI28</f>
        <v>691141.86620415747</v>
      </c>
      <c r="DP28" s="8">
        <v>13183405.160000004</v>
      </c>
      <c r="DQ28" s="8">
        <v>16737815.000000009</v>
      </c>
      <c r="DS28" s="8" t="s">
        <v>51</v>
      </c>
      <c r="DT28" s="8">
        <v>75615158.671454161</v>
      </c>
      <c r="DU28" s="8">
        <v>81671627.404869154</v>
      </c>
      <c r="DV28" s="8">
        <v>99741519.368724152</v>
      </c>
      <c r="DW28" s="7">
        <v>108511572.26848531</v>
      </c>
      <c r="DX28" s="7">
        <f t="shared" si="4"/>
        <v>365539877.71353281</v>
      </c>
      <c r="DZ28" s="8" t="s">
        <v>51</v>
      </c>
      <c r="EA28" s="8">
        <f t="shared" si="31"/>
        <v>172745.91145417094</v>
      </c>
      <c r="EB28" s="8">
        <f t="shared" si="31"/>
        <v>756757.93912915746</v>
      </c>
      <c r="EC28" s="8">
        <f t="shared" si="31"/>
        <v>56962378.365400009</v>
      </c>
      <c r="ED28" s="8">
        <f t="shared" si="31"/>
        <v>87496779.982198209</v>
      </c>
      <c r="EE28" s="7">
        <f t="shared" si="5"/>
        <v>145388662.19818154</v>
      </c>
    </row>
    <row r="29" spans="1:135" s="6" customFormat="1" ht="12.75" thickTop="1" thickBot="1" x14ac:dyDescent="0.25">
      <c r="A29" s="7" t="s">
        <v>52</v>
      </c>
      <c r="B29" s="7">
        <v>63161.8</v>
      </c>
      <c r="C29" s="7">
        <v>492839.80555555556</v>
      </c>
      <c r="D29" s="7">
        <v>65559.054999999993</v>
      </c>
      <c r="E29" s="7">
        <v>66791.554999999993</v>
      </c>
      <c r="G29" s="7" t="s">
        <v>52</v>
      </c>
      <c r="H29" s="7">
        <v>63161.8</v>
      </c>
      <c r="I29" s="7">
        <v>492839.80555555556</v>
      </c>
      <c r="J29" s="7">
        <v>65559.054999999993</v>
      </c>
      <c r="K29" s="7">
        <v>66791.554999999993</v>
      </c>
      <c r="M29" s="7" t="s">
        <v>52</v>
      </c>
      <c r="N29" s="7">
        <v>0</v>
      </c>
      <c r="O29" s="7">
        <v>0</v>
      </c>
      <c r="P29" s="7">
        <v>0</v>
      </c>
      <c r="Q29" s="7">
        <v>0</v>
      </c>
      <c r="S29" s="7" t="s">
        <v>52</v>
      </c>
      <c r="T29" s="7">
        <v>3508.3360000000002</v>
      </c>
      <c r="U29" s="7">
        <v>2085.5340000000006</v>
      </c>
      <c r="V29" s="7">
        <v>1212.0570000000002</v>
      </c>
      <c r="W29" s="7">
        <v>498.96000000000004</v>
      </c>
      <c r="Y29" s="7" t="s">
        <v>52</v>
      </c>
      <c r="Z29" s="7">
        <v>3508.3360000000002</v>
      </c>
      <c r="AA29" s="7">
        <v>2085.5340000000006</v>
      </c>
      <c r="AB29" s="7">
        <v>1212.0570000000002</v>
      </c>
      <c r="AC29" s="7">
        <v>498.96000000000004</v>
      </c>
      <c r="AE29" s="7" t="s">
        <v>52</v>
      </c>
      <c r="AF29" s="7">
        <v>0</v>
      </c>
      <c r="AG29" s="7">
        <v>0</v>
      </c>
      <c r="AH29" s="7">
        <v>0</v>
      </c>
      <c r="AI29" s="7">
        <v>0</v>
      </c>
      <c r="AK29" s="7" t="s">
        <v>52</v>
      </c>
      <c r="AL29" s="7">
        <v>85302</v>
      </c>
      <c r="AM29" s="7">
        <v>76772</v>
      </c>
      <c r="AN29" s="7">
        <v>69095</v>
      </c>
      <c r="AO29" s="7">
        <v>62185</v>
      </c>
      <c r="AQ29" s="7" t="s">
        <v>52</v>
      </c>
      <c r="AR29" s="7">
        <v>85302</v>
      </c>
      <c r="AS29" s="7">
        <v>76772</v>
      </c>
      <c r="AT29" s="7">
        <v>69095</v>
      </c>
      <c r="AU29" s="7">
        <v>62185</v>
      </c>
      <c r="AW29" s="7" t="s">
        <v>52</v>
      </c>
      <c r="AX29" s="7">
        <v>0</v>
      </c>
      <c r="AY29" s="7">
        <v>0</v>
      </c>
      <c r="AZ29" s="7">
        <v>0</v>
      </c>
      <c r="BA29" s="7">
        <v>0</v>
      </c>
      <c r="BC29" s="7" t="s">
        <v>52</v>
      </c>
      <c r="BD29" s="8">
        <v>534877.92781176465</v>
      </c>
      <c r="BE29" s="8">
        <v>3008120.6746</v>
      </c>
      <c r="BF29" s="8">
        <v>513662.83182941179</v>
      </c>
      <c r="BG29" s="8">
        <v>506346.20635294111</v>
      </c>
      <c r="BH29" s="8">
        <f t="shared" si="1"/>
        <v>4563007.6405941173</v>
      </c>
      <c r="BJ29" s="7" t="s">
        <v>52</v>
      </c>
      <c r="BK29" s="8">
        <f>+N29*5.8+AF29+AX29</f>
        <v>0</v>
      </c>
      <c r="BL29" s="8">
        <f>+O29*5.8+AG29+AY29</f>
        <v>0</v>
      </c>
      <c r="BM29" s="8">
        <f>+P29*5.8+AH29+AZ29</f>
        <v>0</v>
      </c>
      <c r="BN29" s="8">
        <f>+Q29*5.8+AI29+BA29</f>
        <v>0</v>
      </c>
      <c r="BO29" s="8">
        <f t="shared" si="6"/>
        <v>0</v>
      </c>
      <c r="BQ29" s="7" t="s">
        <v>52</v>
      </c>
      <c r="BR29" s="8">
        <v>4923442.4800000004</v>
      </c>
      <c r="BS29" s="8">
        <v>5080549.3600000003</v>
      </c>
      <c r="BT29" s="8">
        <v>5237653.7200000007</v>
      </c>
      <c r="BU29" s="8">
        <v>5237653.7200000007</v>
      </c>
      <c r="BW29" s="7" t="s">
        <v>52</v>
      </c>
      <c r="BX29" s="8">
        <v>4923442.4800000004</v>
      </c>
      <c r="BY29" s="8">
        <v>5080549.3600000003</v>
      </c>
      <c r="BZ29" s="8">
        <v>5237653.7200000007</v>
      </c>
      <c r="CA29" s="8">
        <v>5237653.7200000007</v>
      </c>
      <c r="CC29" s="7" t="s">
        <v>52</v>
      </c>
      <c r="CD29" s="8">
        <v>0</v>
      </c>
      <c r="CE29" s="8">
        <v>0</v>
      </c>
      <c r="CF29" s="8">
        <v>0</v>
      </c>
      <c r="CG29" s="8">
        <v>0</v>
      </c>
      <c r="CI29" s="7" t="s">
        <v>52</v>
      </c>
      <c r="CJ29" s="8">
        <v>0</v>
      </c>
      <c r="CK29" s="8">
        <v>0</v>
      </c>
      <c r="CL29" s="8">
        <v>0</v>
      </c>
      <c r="CM29" s="8">
        <v>0</v>
      </c>
      <c r="CO29" s="7" t="s">
        <v>52</v>
      </c>
      <c r="CP29" s="8">
        <v>0</v>
      </c>
      <c r="CQ29" s="8">
        <v>0</v>
      </c>
      <c r="CR29" s="8">
        <v>0</v>
      </c>
      <c r="CS29" s="8">
        <v>0</v>
      </c>
      <c r="CU29" s="7" t="s">
        <v>52</v>
      </c>
      <c r="CV29" s="8">
        <v>0</v>
      </c>
      <c r="CW29" s="8">
        <v>0</v>
      </c>
      <c r="CX29" s="8">
        <v>0</v>
      </c>
      <c r="CY29" s="8">
        <v>0</v>
      </c>
      <c r="DA29" s="7" t="s">
        <v>52</v>
      </c>
      <c r="DB29" s="8">
        <f>+DT29-BX29-BD29</f>
        <v>6688834.4294117652</v>
      </c>
      <c r="DC29" s="8">
        <f>+DU29-BY29-BE29</f>
        <v>5733215.8155423012</v>
      </c>
      <c r="DD29" s="8">
        <f>+DV29-BZ29-BF29</f>
        <v>3899502.9293884542</v>
      </c>
      <c r="DE29" s="8">
        <f>+DW29-CA29-BG29</f>
        <v>4291692.1485026749</v>
      </c>
      <c r="DG29" s="7" t="s">
        <v>52</v>
      </c>
      <c r="DH29" s="8">
        <v>6688834.4294117652</v>
      </c>
      <c r="DI29" s="8">
        <v>5733215.8155423012</v>
      </c>
      <c r="DJ29" s="8">
        <v>3899502.9293884546</v>
      </c>
      <c r="DK29" s="8">
        <v>4291692.148502674</v>
      </c>
      <c r="DM29" s="7" t="s">
        <v>52</v>
      </c>
      <c r="DN29" s="8">
        <f>+DB29-DH29</f>
        <v>0</v>
      </c>
      <c r="DO29" s="8">
        <f>+DC29-DI29</f>
        <v>0</v>
      </c>
      <c r="DP29" s="8">
        <f>+DD29-DJ29</f>
        <v>0</v>
      </c>
      <c r="DQ29" s="8">
        <v>0</v>
      </c>
      <c r="DS29" s="7" t="s">
        <v>52</v>
      </c>
      <c r="DT29" s="8">
        <v>12147154.83722353</v>
      </c>
      <c r="DU29" s="8">
        <v>13821885.850142302</v>
      </c>
      <c r="DV29" s="8">
        <v>9650819.4812178668</v>
      </c>
      <c r="DW29" s="8">
        <v>10035692.074855616</v>
      </c>
      <c r="DX29" s="7">
        <f t="shared" si="4"/>
        <v>45655552.243439317</v>
      </c>
      <c r="DZ29" s="7" t="s">
        <v>52</v>
      </c>
      <c r="EA29" s="8">
        <f t="shared" si="31"/>
        <v>0</v>
      </c>
      <c r="EB29" s="8">
        <f t="shared" si="31"/>
        <v>0</v>
      </c>
      <c r="EC29" s="8">
        <f t="shared" si="31"/>
        <v>0</v>
      </c>
      <c r="ED29" s="8">
        <f t="shared" si="31"/>
        <v>0</v>
      </c>
      <c r="EE29" s="7">
        <f t="shared" si="5"/>
        <v>0</v>
      </c>
    </row>
    <row r="30" spans="1:135" s="6" customFormat="1" ht="12.75" thickTop="1" thickBot="1" x14ac:dyDescent="0.25">
      <c r="A30" s="7" t="s">
        <v>53</v>
      </c>
      <c r="B30" s="7">
        <f>9950249.171115-1412462</f>
        <v>8537787.1711149998</v>
      </c>
      <c r="C30" s="7">
        <f>1431421.65048929+1412462</f>
        <v>2843883.6504892902</v>
      </c>
      <c r="D30" s="7">
        <v>1594192.7593099223</v>
      </c>
      <c r="E30" s="7">
        <v>11206882.530738242</v>
      </c>
      <c r="G30" s="7" t="s">
        <v>53</v>
      </c>
      <c r="H30" s="7">
        <v>3542552</v>
      </c>
      <c r="I30" s="7">
        <v>2843883.5661091609</v>
      </c>
      <c r="J30" s="7">
        <v>439250</v>
      </c>
      <c r="K30" s="7">
        <v>439250</v>
      </c>
      <c r="M30" s="7" t="s">
        <v>53</v>
      </c>
      <c r="N30" s="7">
        <f>+B30-H30</f>
        <v>4995235.1711149998</v>
      </c>
      <c r="O30" s="7">
        <f t="shared" ref="O30:Q30" si="33">+C30-I30</f>
        <v>8.4380129352211952E-2</v>
      </c>
      <c r="P30" s="7">
        <f t="shared" si="33"/>
        <v>1154942.7593099223</v>
      </c>
      <c r="Q30" s="7">
        <f t="shared" si="33"/>
        <v>10767632.530738242</v>
      </c>
      <c r="S30" s="7" t="s">
        <v>53</v>
      </c>
      <c r="T30" s="7">
        <v>5762950</v>
      </c>
      <c r="U30" s="7">
        <v>7816106</v>
      </c>
      <c r="V30" s="7">
        <v>8450248</v>
      </c>
      <c r="W30" s="7">
        <v>7637967.5132717993</v>
      </c>
      <c r="Y30" s="7" t="s">
        <v>53</v>
      </c>
      <c r="Z30" s="7">
        <v>5009014</v>
      </c>
      <c r="AA30" s="7">
        <v>3436690.0892294203</v>
      </c>
      <c r="AB30" s="7">
        <v>2840147.4227705798</v>
      </c>
      <c r="AC30" s="7">
        <v>0</v>
      </c>
      <c r="AE30" s="7" t="s">
        <v>53</v>
      </c>
      <c r="AF30" s="7">
        <f t="shared" ref="AF30:AI35" si="34">+T30-Z30</f>
        <v>753936</v>
      </c>
      <c r="AG30" s="7">
        <f t="shared" si="34"/>
        <v>4379415.9107705802</v>
      </c>
      <c r="AH30" s="7">
        <f t="shared" si="34"/>
        <v>5610100.5772294197</v>
      </c>
      <c r="AI30" s="7">
        <f t="shared" si="34"/>
        <v>7637967.5132717993</v>
      </c>
      <c r="AK30" s="7" t="s">
        <v>53</v>
      </c>
      <c r="AL30" s="7">
        <f>+AR30</f>
        <v>3571627</v>
      </c>
      <c r="AM30" s="7">
        <v>7563974</v>
      </c>
      <c r="AN30" s="7">
        <v>10418113</v>
      </c>
      <c r="AO30" s="7">
        <v>9416672.2766364664</v>
      </c>
      <c r="AQ30" s="7" t="s">
        <v>53</v>
      </c>
      <c r="AR30" s="7">
        <v>3571627</v>
      </c>
      <c r="AS30" s="7">
        <v>6757552.7024348546</v>
      </c>
      <c r="AT30" s="7">
        <v>4557453.5284632239</v>
      </c>
      <c r="AU30" s="7">
        <v>0</v>
      </c>
      <c r="AW30" s="7" t="s">
        <v>53</v>
      </c>
      <c r="AX30" s="7">
        <f>+AL30-AR30</f>
        <v>0</v>
      </c>
      <c r="AY30" s="7">
        <f t="shared" ref="AY30:BA30" si="35">+AM30-AS30</f>
        <v>806421.29756514542</v>
      </c>
      <c r="AZ30" s="7">
        <f t="shared" si="35"/>
        <v>5860659.4715367761</v>
      </c>
      <c r="BA30" s="7">
        <f t="shared" si="35"/>
        <v>9416672.2766364664</v>
      </c>
      <c r="BC30" s="7" t="s">
        <v>53</v>
      </c>
      <c r="BD30" s="8">
        <f>+B30*5.8+H30+N30</f>
        <v>58056952.763581991</v>
      </c>
      <c r="BE30" s="8">
        <f t="shared" ref="BE30:BG30" si="36">+C30*5.8+I30+O30</f>
        <v>19338408.823327176</v>
      </c>
      <c r="BF30" s="8">
        <f t="shared" si="36"/>
        <v>10840510.763307471</v>
      </c>
      <c r="BG30" s="8">
        <f t="shared" si="36"/>
        <v>76206801.209020048</v>
      </c>
      <c r="BH30" s="8">
        <f t="shared" si="1"/>
        <v>164442673.55923671</v>
      </c>
      <c r="BJ30" s="7" t="s">
        <v>53</v>
      </c>
      <c r="BK30" s="8">
        <f>+N30*5.8+AF30+AX30</f>
        <v>29726299.992466997</v>
      </c>
      <c r="BL30" s="8">
        <f t="shared" ref="BL30:BN31" si="37">+O30*5.8+AG30+AY30</f>
        <v>5185837.6977404756</v>
      </c>
      <c r="BM30" s="8">
        <f t="shared" si="37"/>
        <v>18169428.052763745</v>
      </c>
      <c r="BN30" s="8">
        <f t="shared" si="37"/>
        <v>79506908.468190059</v>
      </c>
      <c r="BO30" s="8">
        <f t="shared" si="6"/>
        <v>132588474.21116129</v>
      </c>
      <c r="BQ30" s="7" t="s">
        <v>53</v>
      </c>
      <c r="BR30" s="8">
        <v>690000</v>
      </c>
      <c r="BS30" s="8">
        <v>770000</v>
      </c>
      <c r="BT30" s="8">
        <v>900000</v>
      </c>
      <c r="BU30" s="8">
        <v>980000</v>
      </c>
      <c r="BW30" s="7" t="s">
        <v>53</v>
      </c>
      <c r="BX30" s="8">
        <v>0</v>
      </c>
      <c r="BY30" s="8">
        <v>0</v>
      </c>
      <c r="BZ30" s="8">
        <v>0</v>
      </c>
      <c r="CA30" s="8">
        <v>0</v>
      </c>
      <c r="CC30" s="7" t="s">
        <v>53</v>
      </c>
      <c r="CD30" s="8">
        <f>+BR30-BX30</f>
        <v>690000</v>
      </c>
      <c r="CE30" s="8">
        <f>+BS30-BY30</f>
        <v>770000</v>
      </c>
      <c r="CF30" s="8">
        <f>+BT30-BZ30</f>
        <v>900000</v>
      </c>
      <c r="CG30" s="8">
        <f>+BU30-CA30</f>
        <v>980000</v>
      </c>
      <c r="CI30" s="7" t="s">
        <v>53</v>
      </c>
      <c r="CJ30" s="8">
        <v>1828.7009550000002</v>
      </c>
      <c r="CK30" s="8">
        <v>3070.1162923299489</v>
      </c>
      <c r="CL30" s="8">
        <v>3513.5775345553857</v>
      </c>
      <c r="CM30" s="8">
        <v>3618.9848605920483</v>
      </c>
      <c r="CO30" s="7" t="s">
        <v>53</v>
      </c>
      <c r="CP30" s="8">
        <v>810</v>
      </c>
      <c r="CQ30" s="8">
        <v>0</v>
      </c>
      <c r="CR30" s="8">
        <v>0</v>
      </c>
      <c r="CS30" s="8">
        <v>0</v>
      </c>
      <c r="CU30" s="7" t="s">
        <v>53</v>
      </c>
      <c r="CV30" s="8">
        <f>+CJ30-CP30</f>
        <v>1018.7009550000002</v>
      </c>
      <c r="CW30" s="8">
        <f>+CK30-CQ30</f>
        <v>3070.1162923299489</v>
      </c>
      <c r="CX30" s="8">
        <f>+CL30-CR30</f>
        <v>3513.5775345553857</v>
      </c>
      <c r="CY30" s="8">
        <f>+CM30-CS30</f>
        <v>3618.9848605920483</v>
      </c>
      <c r="DA30" s="7" t="s">
        <v>53</v>
      </c>
      <c r="DB30" s="8">
        <v>4732740.0715642488</v>
      </c>
      <c r="DC30" s="8">
        <v>5080710.7168789096</v>
      </c>
      <c r="DD30" s="8">
        <v>7583396.7784409206</v>
      </c>
      <c r="DE30" s="8">
        <v>6477968.8659854718</v>
      </c>
      <c r="DG30" s="7" t="s">
        <v>53</v>
      </c>
      <c r="DH30" s="8">
        <v>868189</v>
      </c>
      <c r="DI30" s="8">
        <v>444000</v>
      </c>
      <c r="DJ30" s="8">
        <v>1700000</v>
      </c>
      <c r="DK30" s="8">
        <v>1700000</v>
      </c>
      <c r="DM30" s="7" t="s">
        <v>53</v>
      </c>
      <c r="DN30" s="8">
        <v>3864551.0715642488</v>
      </c>
      <c r="DO30" s="8">
        <v>4636710.7168789096</v>
      </c>
      <c r="DP30" s="8">
        <v>7139396.7784409206</v>
      </c>
      <c r="DQ30" s="8">
        <v>6033968.8659854718</v>
      </c>
      <c r="DS30" s="7" t="s">
        <v>53</v>
      </c>
      <c r="DT30" s="8">
        <v>55409453.55042547</v>
      </c>
      <c r="DU30" s="8">
        <v>25063348.546516586</v>
      </c>
      <c r="DV30" s="8">
        <v>32706739.944933411</v>
      </c>
      <c r="DW30" s="8">
        <v>60689631.080753908</v>
      </c>
      <c r="DX30" s="7">
        <f t="shared" si="4"/>
        <v>173869173.12262937</v>
      </c>
      <c r="DZ30" s="7" t="s">
        <v>53</v>
      </c>
      <c r="EA30" s="8">
        <f t="shared" si="31"/>
        <v>34281869.764986247</v>
      </c>
      <c r="EB30" s="8">
        <f t="shared" si="31"/>
        <v>10595618.530911714</v>
      </c>
      <c r="EC30" s="8">
        <f t="shared" si="31"/>
        <v>26212338.408739224</v>
      </c>
      <c r="ED30" s="8">
        <f t="shared" si="31"/>
        <v>86524496.319036126</v>
      </c>
      <c r="EE30" s="7">
        <f t="shared" si="5"/>
        <v>157614323.0236733</v>
      </c>
    </row>
    <row r="31" spans="1:135" s="6" customFormat="1" ht="16.5" thickTop="1" thickBot="1" x14ac:dyDescent="0.3">
      <c r="A31" s="7" t="s">
        <v>54</v>
      </c>
      <c r="B31" s="7">
        <v>33969910</v>
      </c>
      <c r="C31" s="7">
        <v>62208273</v>
      </c>
      <c r="D31" s="7">
        <v>42346674</v>
      </c>
      <c r="E31" s="7">
        <v>33788224</v>
      </c>
      <c r="G31" s="7" t="s">
        <v>54</v>
      </c>
      <c r="H31" s="7">
        <v>33969910</v>
      </c>
      <c r="I31" s="7">
        <v>45999677</v>
      </c>
      <c r="J31" s="7">
        <v>5031711</v>
      </c>
      <c r="K31" s="7">
        <v>1556711</v>
      </c>
      <c r="L31" s="10"/>
      <c r="M31" s="7" t="s">
        <v>54</v>
      </c>
      <c r="N31" s="7">
        <v>0</v>
      </c>
      <c r="O31" s="7">
        <f>+C31-I31</f>
        <v>16208596</v>
      </c>
      <c r="P31" s="7">
        <v>37314963</v>
      </c>
      <c r="Q31" s="7">
        <v>32231513</v>
      </c>
      <c r="S31" s="7" t="s">
        <v>54</v>
      </c>
      <c r="T31" s="7">
        <v>119922048.04129094</v>
      </c>
      <c r="U31" s="7">
        <v>112758704.3716245</v>
      </c>
      <c r="V31" s="7">
        <v>100720256.68520561</v>
      </c>
      <c r="W31" s="7">
        <v>71610772.087980211</v>
      </c>
      <c r="Y31" s="7" t="s">
        <v>54</v>
      </c>
      <c r="Z31" s="7">
        <f>+T31-AF31</f>
        <v>58350432</v>
      </c>
      <c r="AA31" s="7">
        <f t="shared" ref="AA31:AC31" si="38">+U31-AG31</f>
        <v>34989202</v>
      </c>
      <c r="AB31" s="7">
        <f t="shared" si="38"/>
        <v>0</v>
      </c>
      <c r="AC31" s="7">
        <f t="shared" si="38"/>
        <v>0</v>
      </c>
      <c r="AE31" s="7" t="s">
        <v>54</v>
      </c>
      <c r="AF31" s="7">
        <v>61571616.041290939</v>
      </c>
      <c r="AG31" s="7">
        <v>77769502.3716245</v>
      </c>
      <c r="AH31" s="7">
        <v>100720256.68520561</v>
      </c>
      <c r="AI31" s="7">
        <v>71610772.087980211</v>
      </c>
      <c r="AK31" s="7" t="s">
        <v>54</v>
      </c>
      <c r="AL31" s="7">
        <v>34487386</v>
      </c>
      <c r="AM31" s="7">
        <v>60160893</v>
      </c>
      <c r="AN31" s="7">
        <v>74659771</v>
      </c>
      <c r="AO31" s="7">
        <v>121738313</v>
      </c>
      <c r="AQ31" s="7" t="s">
        <v>54</v>
      </c>
      <c r="AR31" s="7">
        <f>+AL31-AX31</f>
        <v>12476695</v>
      </c>
      <c r="AS31" s="7">
        <f t="shared" ref="AS31:AU31" si="39">+AM31-AY31</f>
        <v>9444736</v>
      </c>
      <c r="AT31" s="7">
        <f t="shared" si="39"/>
        <v>2700000</v>
      </c>
      <c r="AU31" s="7">
        <f t="shared" si="39"/>
        <v>0</v>
      </c>
      <c r="AW31" s="7" t="s">
        <v>54</v>
      </c>
      <c r="AX31" s="7">
        <v>22010691</v>
      </c>
      <c r="AY31" s="7">
        <v>50716157</v>
      </c>
      <c r="AZ31" s="7">
        <v>71959771</v>
      </c>
      <c r="BA31" s="7">
        <v>121738313</v>
      </c>
      <c r="BC31" s="7" t="s">
        <v>54</v>
      </c>
      <c r="BD31" s="8">
        <f t="shared" ref="BD31:BG33" si="40">+(B31*5.8)+T31+AL31</f>
        <v>351434912.04129094</v>
      </c>
      <c r="BE31" s="8">
        <f t="shared" si="40"/>
        <v>533727580.77162445</v>
      </c>
      <c r="BF31" s="8">
        <f t="shared" si="40"/>
        <v>420990736.88520563</v>
      </c>
      <c r="BG31" s="8">
        <f t="shared" si="40"/>
        <v>389320784.2879802</v>
      </c>
      <c r="BH31" s="8">
        <f t="shared" si="1"/>
        <v>1695474013.9861012</v>
      </c>
      <c r="BJ31" s="7" t="s">
        <v>54</v>
      </c>
      <c r="BK31" s="8">
        <f t="shared" ref="BK31:BN34" si="41">+N31*5.8+AF31+AX31</f>
        <v>83582307.041290939</v>
      </c>
      <c r="BL31" s="8">
        <f t="shared" si="37"/>
        <v>222495516.17162448</v>
      </c>
      <c r="BM31" s="8">
        <f t="shared" si="37"/>
        <v>389106813.08520561</v>
      </c>
      <c r="BN31" s="8">
        <f t="shared" si="37"/>
        <v>380291860.48798025</v>
      </c>
      <c r="BO31" s="8">
        <f>SUM(BK31:BN31)</f>
        <v>1075476496.7861013</v>
      </c>
      <c r="BQ31" s="7" t="s">
        <v>54</v>
      </c>
      <c r="BR31" s="8">
        <v>39820843.710778683</v>
      </c>
      <c r="BS31" s="8">
        <v>108718960.24099314</v>
      </c>
      <c r="BT31" s="8">
        <v>171909549.65370089</v>
      </c>
      <c r="BU31" s="8">
        <v>148911063.79575357</v>
      </c>
      <c r="BW31" s="7" t="s">
        <v>54</v>
      </c>
      <c r="BX31" s="8">
        <f t="shared" ref="BX31:CA32" si="42">+BR31-CD31</f>
        <v>32246320.458722673</v>
      </c>
      <c r="BY31" s="8">
        <f t="shared" si="42"/>
        <v>0</v>
      </c>
      <c r="BZ31" s="8">
        <f t="shared" si="42"/>
        <v>0</v>
      </c>
      <c r="CA31" s="8">
        <f t="shared" si="42"/>
        <v>0</v>
      </c>
      <c r="CC31" s="7" t="s">
        <v>54</v>
      </c>
      <c r="CD31" s="8">
        <v>7574523.2520560082</v>
      </c>
      <c r="CE31" s="8">
        <v>108718960.24099314</v>
      </c>
      <c r="CF31" s="8">
        <v>171909549.65370089</v>
      </c>
      <c r="CG31" s="8">
        <v>148911063.79575357</v>
      </c>
      <c r="CI31" s="7" t="s">
        <v>54</v>
      </c>
      <c r="CJ31" s="8"/>
      <c r="CK31" s="8"/>
      <c r="CL31" s="8"/>
      <c r="CM31" s="8"/>
      <c r="CO31" s="7" t="s">
        <v>54</v>
      </c>
      <c r="CP31" s="8"/>
      <c r="CQ31" s="8"/>
      <c r="CR31" s="8"/>
      <c r="CS31" s="8"/>
      <c r="CU31" s="7" t="s">
        <v>54</v>
      </c>
      <c r="CV31" s="8"/>
      <c r="CW31" s="8"/>
      <c r="CX31" s="8"/>
      <c r="CY31" s="8"/>
      <c r="DA31" s="7" t="s">
        <v>54</v>
      </c>
      <c r="DB31" s="8">
        <v>20152968.724666886</v>
      </c>
      <c r="DC31" s="8">
        <v>23943986.6466229</v>
      </c>
      <c r="DD31" s="8">
        <v>24859527.639421064</v>
      </c>
      <c r="DE31" s="8">
        <v>28049879.005668167</v>
      </c>
      <c r="DG31" s="7" t="s">
        <v>54</v>
      </c>
      <c r="DH31" s="8">
        <f>+DB31-DN31</f>
        <v>16285784.047515074</v>
      </c>
      <c r="DI31" s="8">
        <f t="shared" ref="DI31:DK32" si="43">+DC31-DO31</f>
        <v>14366378.402815076</v>
      </c>
      <c r="DJ31" s="8">
        <f t="shared" si="43"/>
        <v>10587787.189537654</v>
      </c>
      <c r="DK31" s="8">
        <f t="shared" si="43"/>
        <v>9167303.1985207573</v>
      </c>
      <c r="DM31" s="7" t="s">
        <v>54</v>
      </c>
      <c r="DN31" s="8">
        <v>3867184.6771518122</v>
      </c>
      <c r="DO31" s="8">
        <v>9577608.2438078243</v>
      </c>
      <c r="DP31" s="8">
        <v>14271740.449883411</v>
      </c>
      <c r="DQ31" s="8">
        <v>18882575.80714741</v>
      </c>
      <c r="DS31" s="7" t="s">
        <v>54</v>
      </c>
      <c r="DT31" s="8">
        <f t="shared" ref="DT31:DW32" si="44">+BD31+BR31+CJ31+DB31</f>
        <v>411408724.47673649</v>
      </c>
      <c r="DU31" s="8">
        <f t="shared" si="44"/>
        <v>666390527.65924048</v>
      </c>
      <c r="DV31" s="8">
        <f t="shared" si="44"/>
        <v>617759814.17832768</v>
      </c>
      <c r="DW31" s="8">
        <f t="shared" si="44"/>
        <v>566281727.08940196</v>
      </c>
      <c r="DX31" s="7">
        <f t="shared" si="4"/>
        <v>2261840793.4037066</v>
      </c>
      <c r="DZ31" s="7" t="s">
        <v>54</v>
      </c>
      <c r="EA31" s="8">
        <f t="shared" si="31"/>
        <v>95024014.970498756</v>
      </c>
      <c r="EB31" s="8">
        <f t="shared" si="31"/>
        <v>340792084.65642548</v>
      </c>
      <c r="EC31" s="8">
        <f t="shared" si="31"/>
        <v>575288103.18878996</v>
      </c>
      <c r="ED31" s="8">
        <f t="shared" si="31"/>
        <v>548085500.09088123</v>
      </c>
      <c r="EE31" s="7">
        <f t="shared" si="5"/>
        <v>1559189702.9065952</v>
      </c>
    </row>
    <row r="32" spans="1:135" s="6" customFormat="1" ht="12.75" thickTop="1" thickBot="1" x14ac:dyDescent="0.25">
      <c r="A32" s="7" t="s">
        <v>55</v>
      </c>
      <c r="B32" s="7">
        <v>7205076.2374444436</v>
      </c>
      <c r="C32" s="7">
        <v>1741366.6183333332</v>
      </c>
      <c r="D32" s="7">
        <v>1397669.2688888889</v>
      </c>
      <c r="E32" s="7">
        <v>7838302.8386666663</v>
      </c>
      <c r="G32" s="7" t="s">
        <v>55</v>
      </c>
      <c r="H32" s="7">
        <f>+B32</f>
        <v>7205076.2374444436</v>
      </c>
      <c r="I32" s="7">
        <v>1429344</v>
      </c>
      <c r="J32" s="7">
        <v>0</v>
      </c>
      <c r="K32" s="7">
        <v>0</v>
      </c>
      <c r="M32" s="7" t="s">
        <v>55</v>
      </c>
      <c r="N32" s="7">
        <f>+B32-H32</f>
        <v>0</v>
      </c>
      <c r="O32" s="7">
        <f>+C32-I32</f>
        <v>312022.61833333317</v>
      </c>
      <c r="P32" s="7">
        <f>+D32-J32</f>
        <v>1397669.2688888889</v>
      </c>
      <c r="Q32" s="7">
        <f>+E32-K32</f>
        <v>7838302.8386666663</v>
      </c>
      <c r="S32" s="7" t="s">
        <v>55</v>
      </c>
      <c r="T32" s="7">
        <v>685407.09311133355</v>
      </c>
      <c r="U32" s="7">
        <v>556889.62100130087</v>
      </c>
      <c r="V32" s="7">
        <v>531855.48109959473</v>
      </c>
      <c r="W32" s="7">
        <v>545262.08472792769</v>
      </c>
      <c r="Y32" s="7" t="s">
        <v>55</v>
      </c>
      <c r="Z32" s="7">
        <v>574719.65811965812</v>
      </c>
      <c r="AA32" s="7">
        <v>270343.58974358975</v>
      </c>
      <c r="AB32" s="7">
        <v>0</v>
      </c>
      <c r="AC32" s="7">
        <v>0</v>
      </c>
      <c r="AE32" s="7" t="s">
        <v>55</v>
      </c>
      <c r="AF32" s="7">
        <f t="shared" si="34"/>
        <v>110687.43499167543</v>
      </c>
      <c r="AG32" s="7">
        <f t="shared" si="34"/>
        <v>286546.03125771112</v>
      </c>
      <c r="AH32" s="7">
        <f t="shared" si="34"/>
        <v>531855.48109959473</v>
      </c>
      <c r="AI32" s="7">
        <f t="shared" si="34"/>
        <v>545262.08472792769</v>
      </c>
      <c r="AK32" s="7" t="s">
        <v>55</v>
      </c>
      <c r="AL32" s="7">
        <v>1256652.8721166665</v>
      </c>
      <c r="AM32" s="7">
        <v>1289509.0179846666</v>
      </c>
      <c r="AN32" s="7">
        <v>1281733.6771369705</v>
      </c>
      <c r="AO32" s="7">
        <v>1299606.6610445075</v>
      </c>
      <c r="AQ32" s="7" t="s">
        <v>55</v>
      </c>
      <c r="AR32" s="7">
        <f>+AL32</f>
        <v>1256652.8721166665</v>
      </c>
      <c r="AS32" s="7">
        <f>+AM32</f>
        <v>1289509.0179846666</v>
      </c>
      <c r="AT32" s="7">
        <v>0</v>
      </c>
      <c r="AU32" s="7">
        <v>0</v>
      </c>
      <c r="AW32" s="7" t="s">
        <v>55</v>
      </c>
      <c r="AX32" s="7">
        <f>+AL32-AR32</f>
        <v>0</v>
      </c>
      <c r="AY32" s="7">
        <f>+AM32-AS32</f>
        <v>0</v>
      </c>
      <c r="AZ32" s="7">
        <f>+AN32-AT32</f>
        <v>1281733.6771369705</v>
      </c>
      <c r="BA32" s="7">
        <f>+AO32-AU32</f>
        <v>1299606.6610445075</v>
      </c>
      <c r="BC32" s="7" t="s">
        <v>55</v>
      </c>
      <c r="BD32" s="8">
        <f t="shared" si="40"/>
        <v>43731502.142405778</v>
      </c>
      <c r="BE32" s="8">
        <f t="shared" si="40"/>
        <v>11946325.025319299</v>
      </c>
      <c r="BF32" s="8">
        <f t="shared" si="40"/>
        <v>9920070.9177921209</v>
      </c>
      <c r="BG32" s="8">
        <f t="shared" si="40"/>
        <v>47307025.210039102</v>
      </c>
      <c r="BH32" s="8">
        <f t="shared" si="1"/>
        <v>112904923.29555631</v>
      </c>
      <c r="BJ32" s="7" t="s">
        <v>55</v>
      </c>
      <c r="BK32" s="8">
        <f t="shared" si="41"/>
        <v>110687.43499167543</v>
      </c>
      <c r="BL32" s="8">
        <f t="shared" si="41"/>
        <v>2096277.2175910436</v>
      </c>
      <c r="BM32" s="8">
        <f t="shared" si="41"/>
        <v>9920070.9177921209</v>
      </c>
      <c r="BN32" s="8">
        <f t="shared" si="41"/>
        <v>47307025.210039102</v>
      </c>
      <c r="BO32" s="8">
        <f t="shared" si="6"/>
        <v>59434060.780413941</v>
      </c>
      <c r="BQ32" s="7" t="s">
        <v>55</v>
      </c>
      <c r="BR32" s="8">
        <v>15722575.472547824</v>
      </c>
      <c r="BS32" s="8">
        <v>15601228.08104348</v>
      </c>
      <c r="BT32" s="8">
        <v>20741795.409913041</v>
      </c>
      <c r="BU32" s="8">
        <v>21466987.140834782</v>
      </c>
      <c r="BW32" s="7" t="s">
        <v>55</v>
      </c>
      <c r="BX32" s="8">
        <f t="shared" si="42"/>
        <v>6080000</v>
      </c>
      <c r="BY32" s="8">
        <f t="shared" si="42"/>
        <v>6084000</v>
      </c>
      <c r="BZ32" s="8">
        <f t="shared" si="42"/>
        <v>6088200</v>
      </c>
      <c r="CA32" s="8">
        <f t="shared" si="42"/>
        <v>6092610</v>
      </c>
      <c r="CC32" s="7" t="s">
        <v>55</v>
      </c>
      <c r="CD32" s="8">
        <v>9642575.4725478236</v>
      </c>
      <c r="CE32" s="8">
        <v>9517228.08104348</v>
      </c>
      <c r="CF32" s="8">
        <v>14653595.409913041</v>
      </c>
      <c r="CG32" s="8">
        <v>15374377.140834782</v>
      </c>
      <c r="CI32" s="7" t="s">
        <v>55</v>
      </c>
      <c r="CJ32" s="8">
        <v>0</v>
      </c>
      <c r="CK32" s="8">
        <v>0</v>
      </c>
      <c r="CL32" s="8">
        <v>0</v>
      </c>
      <c r="CM32" s="8">
        <v>0</v>
      </c>
      <c r="CO32" s="7" t="s">
        <v>55</v>
      </c>
      <c r="CP32" s="8">
        <v>0</v>
      </c>
      <c r="CQ32" s="8">
        <v>0</v>
      </c>
      <c r="CR32" s="8">
        <v>0</v>
      </c>
      <c r="CS32" s="8">
        <v>0</v>
      </c>
      <c r="CU32" s="7" t="s">
        <v>55</v>
      </c>
      <c r="CV32" s="8">
        <v>0</v>
      </c>
      <c r="CW32" s="8">
        <v>0</v>
      </c>
      <c r="CX32" s="8">
        <v>0</v>
      </c>
      <c r="CY32" s="8">
        <v>0</v>
      </c>
      <c r="DA32" s="7" t="s">
        <v>55</v>
      </c>
      <c r="DB32" s="8">
        <v>15971187.460666908</v>
      </c>
      <c r="DC32" s="8">
        <v>15130655.408796581</v>
      </c>
      <c r="DD32" s="8">
        <v>15345617.992295634</v>
      </c>
      <c r="DE32" s="8">
        <v>15212261.358595634</v>
      </c>
      <c r="DG32" s="7" t="s">
        <v>55</v>
      </c>
      <c r="DH32" s="8">
        <f>+DB32-DN32</f>
        <v>6378747</v>
      </c>
      <c r="DI32" s="8">
        <f t="shared" si="43"/>
        <v>3205070.5802849997</v>
      </c>
      <c r="DJ32" s="8">
        <f t="shared" si="43"/>
        <v>13147.008700000122</v>
      </c>
      <c r="DK32" s="8">
        <f t="shared" si="43"/>
        <v>341714.96351500042</v>
      </c>
      <c r="DM32" s="7" t="s">
        <v>55</v>
      </c>
      <c r="DN32" s="8">
        <v>9592440.460666908</v>
      </c>
      <c r="DO32" s="8">
        <v>11925584.828511581</v>
      </c>
      <c r="DP32" s="8">
        <v>15332470.983595634</v>
      </c>
      <c r="DQ32" s="8">
        <v>14870546.395080633</v>
      </c>
      <c r="DS32" s="7" t="s">
        <v>55</v>
      </c>
      <c r="DT32" s="8">
        <f t="shared" si="44"/>
        <v>75425265.075620502</v>
      </c>
      <c r="DU32" s="8">
        <f t="shared" si="44"/>
        <v>42678208.515159361</v>
      </c>
      <c r="DV32" s="8">
        <f t="shared" si="44"/>
        <v>46007484.320000798</v>
      </c>
      <c r="DW32" s="8">
        <f t="shared" si="44"/>
        <v>83986273.709469527</v>
      </c>
      <c r="DX32" s="7">
        <f t="shared" si="4"/>
        <v>248097231.6202502</v>
      </c>
      <c r="DZ32" s="7" t="s">
        <v>55</v>
      </c>
      <c r="EA32" s="8">
        <f t="shared" si="31"/>
        <v>19345703.368206404</v>
      </c>
      <c r="EB32" s="8">
        <f t="shared" si="31"/>
        <v>23539090.127146102</v>
      </c>
      <c r="EC32" s="8">
        <f t="shared" si="31"/>
        <v>39906137.311300792</v>
      </c>
      <c r="ED32" s="8">
        <f t="shared" si="31"/>
        <v>77551948.745954514</v>
      </c>
      <c r="EE32" s="7">
        <f t="shared" si="5"/>
        <v>160342879.5526078</v>
      </c>
    </row>
    <row r="33" spans="1:135" s="6" customFormat="1" ht="12.75" thickTop="1" thickBot="1" x14ac:dyDescent="0.25">
      <c r="A33" s="7" t="s">
        <v>56</v>
      </c>
      <c r="B33" s="7">
        <v>4340000</v>
      </c>
      <c r="C33" s="7">
        <v>3779525</v>
      </c>
      <c r="D33" s="7">
        <v>2500000</v>
      </c>
      <c r="E33" s="7">
        <v>942398.38204869698</v>
      </c>
      <c r="G33" s="7" t="s">
        <v>56</v>
      </c>
      <c r="H33" s="7">
        <v>4340000</v>
      </c>
      <c r="I33" s="7">
        <v>3779525</v>
      </c>
      <c r="J33" s="7">
        <v>2500000</v>
      </c>
      <c r="K33" s="7">
        <v>0</v>
      </c>
      <c r="M33" s="7" t="s">
        <v>56</v>
      </c>
      <c r="N33" s="7">
        <v>0</v>
      </c>
      <c r="O33" s="7">
        <v>0</v>
      </c>
      <c r="P33" s="7">
        <v>0</v>
      </c>
      <c r="Q33" s="7">
        <v>942398.38204869698</v>
      </c>
      <c r="S33" s="7" t="s">
        <v>56</v>
      </c>
      <c r="T33" s="7">
        <v>131030.51269120001</v>
      </c>
      <c r="U33" s="7">
        <v>94014.392855936007</v>
      </c>
      <c r="V33" s="7">
        <v>55065.572958476798</v>
      </c>
      <c r="W33" s="7">
        <v>14110.55307060968</v>
      </c>
      <c r="Y33" s="7" t="s">
        <v>56</v>
      </c>
      <c r="Z33" s="7">
        <v>131030.51269120001</v>
      </c>
      <c r="AA33" s="7">
        <v>0</v>
      </c>
      <c r="AB33" s="7">
        <v>0</v>
      </c>
      <c r="AC33" s="7">
        <v>0</v>
      </c>
      <c r="AE33" s="7" t="s">
        <v>56</v>
      </c>
      <c r="AF33" s="7">
        <f t="shared" si="34"/>
        <v>0</v>
      </c>
      <c r="AG33" s="7">
        <f t="shared" si="34"/>
        <v>94014.392855936007</v>
      </c>
      <c r="AH33" s="7">
        <f t="shared" si="34"/>
        <v>55065.572958476798</v>
      </c>
      <c r="AI33" s="7">
        <f t="shared" si="34"/>
        <v>14110.55307060968</v>
      </c>
      <c r="AK33" s="7" t="s">
        <v>56</v>
      </c>
      <c r="AL33" s="7">
        <v>701481.05999999994</v>
      </c>
      <c r="AM33" s="7">
        <v>623538.72</v>
      </c>
      <c r="AN33" s="7">
        <v>545596.38</v>
      </c>
      <c r="AO33" s="7">
        <v>545596.38</v>
      </c>
      <c r="AQ33" s="7" t="s">
        <v>56</v>
      </c>
      <c r="AR33" s="7">
        <v>701481.06</v>
      </c>
      <c r="AS33" s="7">
        <v>0</v>
      </c>
      <c r="AT33" s="7">
        <v>0</v>
      </c>
      <c r="AU33" s="7">
        <v>0</v>
      </c>
      <c r="AW33" s="7" t="s">
        <v>56</v>
      </c>
      <c r="AX33" s="7">
        <v>0</v>
      </c>
      <c r="AY33" s="7">
        <v>623538.72</v>
      </c>
      <c r="AZ33" s="7">
        <v>545596.38</v>
      </c>
      <c r="BA33" s="7">
        <v>545596.38</v>
      </c>
      <c r="BC33" s="7" t="s">
        <v>56</v>
      </c>
      <c r="BD33" s="8">
        <f t="shared" si="40"/>
        <v>26004511.572691198</v>
      </c>
      <c r="BE33" s="8">
        <f t="shared" si="40"/>
        <v>22638798.112855934</v>
      </c>
      <c r="BF33" s="8">
        <f t="shared" si="40"/>
        <v>15100661.952958478</v>
      </c>
      <c r="BG33" s="8">
        <f t="shared" si="40"/>
        <v>6025617.5489530517</v>
      </c>
      <c r="BH33" s="8">
        <f t="shared" si="1"/>
        <v>69769589.187458664</v>
      </c>
      <c r="BJ33" s="7" t="s">
        <v>56</v>
      </c>
      <c r="BK33" s="8">
        <f t="shared" si="41"/>
        <v>0</v>
      </c>
      <c r="BL33" s="8">
        <f t="shared" si="41"/>
        <v>717553.11285593593</v>
      </c>
      <c r="BM33" s="8">
        <f t="shared" si="41"/>
        <v>600661.95295847685</v>
      </c>
      <c r="BN33" s="8">
        <f t="shared" si="41"/>
        <v>6025617.5489530517</v>
      </c>
      <c r="BO33" s="8">
        <f>SUM(BK33:BN33)</f>
        <v>7343832.6147674639</v>
      </c>
      <c r="BQ33" s="7" t="s">
        <v>56</v>
      </c>
      <c r="BR33" s="8">
        <v>3901100.2840070734</v>
      </c>
      <c r="BS33" s="8">
        <v>4755048.1500328137</v>
      </c>
      <c r="BT33" s="8">
        <v>3319875.6888680188</v>
      </c>
      <c r="BU33" s="8">
        <v>4526317.3951383987</v>
      </c>
      <c r="BW33" s="7" t="s">
        <v>56</v>
      </c>
      <c r="BX33" s="8">
        <v>3901100</v>
      </c>
      <c r="BY33" s="8">
        <v>3901100</v>
      </c>
      <c r="BZ33" s="8">
        <v>0</v>
      </c>
      <c r="CA33" s="8">
        <v>0</v>
      </c>
      <c r="CC33" s="7" t="s">
        <v>56</v>
      </c>
      <c r="CD33" s="8">
        <f>+BR33-BX33</f>
        <v>0.28400707338005304</v>
      </c>
      <c r="CE33" s="8">
        <f>+BS33-BY33</f>
        <v>853948.15003281366</v>
      </c>
      <c r="CF33" s="8">
        <f>+BT33-BZ33</f>
        <v>3319875.6888680188</v>
      </c>
      <c r="CG33" s="8">
        <f>+BU33-CA33</f>
        <v>4526317.3951383987</v>
      </c>
      <c r="CI33" s="7" t="s">
        <v>56</v>
      </c>
      <c r="CJ33" s="8">
        <v>99613.745243750396</v>
      </c>
      <c r="CK33" s="8">
        <v>102004.47512960043</v>
      </c>
      <c r="CL33" s="8">
        <v>104452.58253271083</v>
      </c>
      <c r="CM33" s="8">
        <v>106959.4445134959</v>
      </c>
      <c r="CO33" s="7" t="s">
        <v>56</v>
      </c>
      <c r="CP33" s="8">
        <v>99613.745243750396</v>
      </c>
      <c r="CQ33" s="8">
        <v>102004.47512960043</v>
      </c>
      <c r="CR33" s="8">
        <v>104452.58253271083</v>
      </c>
      <c r="CS33" s="8">
        <v>106959.4445134959</v>
      </c>
      <c r="CU33" s="7" t="s">
        <v>56</v>
      </c>
      <c r="CV33" s="8">
        <v>0</v>
      </c>
      <c r="CW33" s="8">
        <v>0</v>
      </c>
      <c r="CX33" s="8">
        <v>0</v>
      </c>
      <c r="CY33" s="8">
        <v>0</v>
      </c>
      <c r="DA33" s="7" t="s">
        <v>56</v>
      </c>
      <c r="DB33" s="8">
        <v>15278904.151999999</v>
      </c>
      <c r="DC33" s="8">
        <v>13356886.121920001</v>
      </c>
      <c r="DD33" s="8">
        <v>14682586.506889472</v>
      </c>
      <c r="DE33" s="8">
        <v>14369297.02402398</v>
      </c>
      <c r="DG33" s="7" t="s">
        <v>56</v>
      </c>
      <c r="DH33" s="8">
        <v>4847932.527999999</v>
      </c>
      <c r="DI33" s="8">
        <v>3892361.3280000016</v>
      </c>
      <c r="DJ33" s="8">
        <v>3952481.3279999997</v>
      </c>
      <c r="DK33" s="8">
        <v>3891791.4079999998</v>
      </c>
      <c r="DM33" s="7" t="s">
        <v>56</v>
      </c>
      <c r="DN33" s="8">
        <f>+DB33-DH33</f>
        <v>10430971.624</v>
      </c>
      <c r="DO33" s="8">
        <f>+DC33-DI33</f>
        <v>9464524.7939199992</v>
      </c>
      <c r="DP33" s="8">
        <f>+DD33-DJ33</f>
        <v>10730105.178889472</v>
      </c>
      <c r="DQ33" s="8">
        <f>+DE33-DK33</f>
        <v>10477505.61602398</v>
      </c>
      <c r="DS33" s="7" t="s">
        <v>56</v>
      </c>
      <c r="DT33" s="8">
        <v>45284129.75394202</v>
      </c>
      <c r="DU33" s="8">
        <v>40852736.859938353</v>
      </c>
      <c r="DV33" s="8">
        <v>33207576.731248677</v>
      </c>
      <c r="DW33" s="8">
        <v>25028191.412628926</v>
      </c>
      <c r="DX33" s="7">
        <f t="shared" si="4"/>
        <v>144372634.75775796</v>
      </c>
      <c r="DZ33" s="7" t="s">
        <v>56</v>
      </c>
      <c r="EA33" s="8">
        <f t="shared" si="31"/>
        <v>10430971.908007074</v>
      </c>
      <c r="EB33" s="8">
        <f t="shared" si="31"/>
        <v>11036026.056808749</v>
      </c>
      <c r="EC33" s="8">
        <f t="shared" si="31"/>
        <v>14650642.820715968</v>
      </c>
      <c r="ED33" s="8">
        <f t="shared" si="31"/>
        <v>21029440.560115431</v>
      </c>
      <c r="EE33" s="7">
        <f t="shared" si="5"/>
        <v>57147081.345647216</v>
      </c>
    </row>
    <row r="34" spans="1:135" s="6" customFormat="1" ht="12.75" thickTop="1" thickBot="1" x14ac:dyDescent="0.25">
      <c r="A34" s="7" t="s">
        <v>57</v>
      </c>
      <c r="B34" s="7">
        <v>473402.29544999998</v>
      </c>
      <c r="C34" s="7">
        <v>4021796.5925345835</v>
      </c>
      <c r="D34" s="7">
        <v>539628.33715743758</v>
      </c>
      <c r="E34" s="7">
        <v>566447.21535953903</v>
      </c>
      <c r="G34" s="7" t="s">
        <v>57</v>
      </c>
      <c r="H34" s="7">
        <f>+B34</f>
        <v>473402.29544999998</v>
      </c>
      <c r="I34" s="7">
        <v>2073358.7045499999</v>
      </c>
      <c r="J34" s="7">
        <v>545571</v>
      </c>
      <c r="K34" s="7">
        <v>279605</v>
      </c>
      <c r="M34" s="7" t="s">
        <v>57</v>
      </c>
      <c r="N34" s="7">
        <f>+B34-H34</f>
        <v>0</v>
      </c>
      <c r="O34" s="7">
        <f>+C34-I34</f>
        <v>1948437.8879845836</v>
      </c>
      <c r="P34" s="7">
        <v>0</v>
      </c>
      <c r="Q34" s="7">
        <f>+E34-K34</f>
        <v>286842.21535953903</v>
      </c>
      <c r="S34" s="7" t="s">
        <v>57</v>
      </c>
      <c r="T34" s="7">
        <v>4342046.5663999999</v>
      </c>
      <c r="U34" s="7">
        <v>3854795.9454719997</v>
      </c>
      <c r="V34" s="7">
        <v>3438319.9549440006</v>
      </c>
      <c r="W34" s="7">
        <v>3083743.6277760006</v>
      </c>
      <c r="Y34" s="7" t="s">
        <v>57</v>
      </c>
      <c r="Z34" s="7">
        <v>4912780</v>
      </c>
      <c r="AA34" s="7">
        <v>2084690</v>
      </c>
      <c r="AB34" s="7">
        <v>2036131</v>
      </c>
      <c r="AC34" s="7">
        <v>0</v>
      </c>
      <c r="AE34" s="7" t="s">
        <v>57</v>
      </c>
      <c r="AF34" s="7">
        <f t="shared" si="34"/>
        <v>-570733.43360000011</v>
      </c>
      <c r="AG34" s="7">
        <f t="shared" si="34"/>
        <v>1770105.9454719997</v>
      </c>
      <c r="AH34" s="7">
        <f t="shared" si="34"/>
        <v>1402188.9549440006</v>
      </c>
      <c r="AI34" s="7">
        <f t="shared" si="34"/>
        <v>3083743.6277760006</v>
      </c>
      <c r="AK34" s="7" t="s">
        <v>57</v>
      </c>
      <c r="AL34" s="7">
        <v>4398391.9800000004</v>
      </c>
      <c r="AM34" s="7">
        <v>4298436.72</v>
      </c>
      <c r="AN34" s="7">
        <v>4133565.0449999999</v>
      </c>
      <c r="AO34" s="7">
        <v>2229928.2720000003</v>
      </c>
      <c r="AQ34" s="7" t="s">
        <v>57</v>
      </c>
      <c r="AR34" s="7">
        <v>3845103</v>
      </c>
      <c r="AS34" s="7">
        <v>2368423</v>
      </c>
      <c r="AT34" s="7">
        <v>2653724</v>
      </c>
      <c r="AU34" s="7">
        <v>1414283</v>
      </c>
      <c r="AW34" s="7" t="s">
        <v>57</v>
      </c>
      <c r="AX34" s="7">
        <f>+AL34-AR34</f>
        <v>553288.98000000045</v>
      </c>
      <c r="AY34" s="7">
        <f t="shared" ref="AY34:BA34" si="45">+AM34-AS34</f>
        <v>1930013.7199999997</v>
      </c>
      <c r="AZ34" s="7">
        <f t="shared" si="45"/>
        <v>1479841.0449999999</v>
      </c>
      <c r="BA34" s="7">
        <f t="shared" si="45"/>
        <v>815645.27200000035</v>
      </c>
      <c r="BC34" s="7" t="s">
        <v>57</v>
      </c>
      <c r="BD34" s="8">
        <f>+(B34*4.58)+T34+AL34</f>
        <v>10908621.059560999</v>
      </c>
      <c r="BE34" s="8">
        <f t="shared" ref="BE34:BG34" si="46">+(C34*4.58)+U34+AM34</f>
        <v>26573061.059280392</v>
      </c>
      <c r="BF34" s="8">
        <f t="shared" si="46"/>
        <v>10043382.784125064</v>
      </c>
      <c r="BG34" s="8">
        <f t="shared" si="46"/>
        <v>7908000.1461226903</v>
      </c>
      <c r="BH34" s="8">
        <f t="shared" si="1"/>
        <v>55433065.049089149</v>
      </c>
      <c r="BJ34" s="7" t="s">
        <v>57</v>
      </c>
      <c r="BK34" s="8">
        <v>0</v>
      </c>
      <c r="BL34" s="8">
        <f t="shared" si="41"/>
        <v>15001059.415782586</v>
      </c>
      <c r="BM34" s="8">
        <f t="shared" si="41"/>
        <v>2882029.9999440005</v>
      </c>
      <c r="BN34" s="8">
        <f t="shared" si="41"/>
        <v>5563073.7488613278</v>
      </c>
      <c r="BO34" s="8">
        <f t="shared" si="6"/>
        <v>23446163.164587915</v>
      </c>
      <c r="BQ34" s="7" t="s">
        <v>57</v>
      </c>
      <c r="BR34" s="8">
        <v>226723.38994166668</v>
      </c>
      <c r="BS34" s="8">
        <v>221065.76163991669</v>
      </c>
      <c r="BT34" s="8">
        <v>232075.7944891142</v>
      </c>
      <c r="BU34" s="8">
        <v>243996.87832378765</v>
      </c>
      <c r="BW34" s="7" t="s">
        <v>57</v>
      </c>
      <c r="BX34" s="8">
        <v>0</v>
      </c>
      <c r="BY34" s="8">
        <v>0</v>
      </c>
      <c r="BZ34" s="8">
        <v>0</v>
      </c>
      <c r="CA34" s="8">
        <v>0</v>
      </c>
      <c r="CC34" s="7" t="s">
        <v>57</v>
      </c>
      <c r="CD34" s="8">
        <v>226723.38994166668</v>
      </c>
      <c r="CE34" s="8">
        <v>221065.76163991669</v>
      </c>
      <c r="CF34" s="8">
        <v>232075.7944891142</v>
      </c>
      <c r="CG34" s="8">
        <v>243996.87832378765</v>
      </c>
      <c r="CI34" s="7" t="s">
        <v>57</v>
      </c>
      <c r="CJ34" s="8">
        <v>106250.03989488001</v>
      </c>
      <c r="CK34" s="8">
        <v>108906.290892252</v>
      </c>
      <c r="CL34" s="8">
        <v>166241.93650338333</v>
      </c>
      <c r="CM34" s="8">
        <v>170397.98491596791</v>
      </c>
      <c r="CO34" s="7" t="s">
        <v>57</v>
      </c>
      <c r="CP34" s="8">
        <f>+CJ34</f>
        <v>106250.03989488001</v>
      </c>
      <c r="CQ34" s="8">
        <v>55732.626214615528</v>
      </c>
      <c r="CR34" s="8">
        <v>30066.285194726799</v>
      </c>
      <c r="CS34" s="8">
        <v>60132.570389453598</v>
      </c>
      <c r="CU34" s="7" t="s">
        <v>57</v>
      </c>
      <c r="CV34" s="8">
        <f>+CJ34-CP34</f>
        <v>0</v>
      </c>
      <c r="CW34" s="8">
        <f>+CK34-CQ34</f>
        <v>53173.664677636472</v>
      </c>
      <c r="CX34" s="8">
        <f>+CL34-CR34</f>
        <v>136175.65130865652</v>
      </c>
      <c r="CY34" s="8">
        <f>+CM34-CS34</f>
        <v>110265.41452651432</v>
      </c>
      <c r="DA34" s="7" t="s">
        <v>57</v>
      </c>
      <c r="DB34" s="8">
        <v>5230356.1001166813</v>
      </c>
      <c r="DC34" s="8">
        <v>4335521.4740103222</v>
      </c>
      <c r="DD34" s="8">
        <v>4287134.0587985609</v>
      </c>
      <c r="DE34" s="8">
        <v>1509527.5076994821</v>
      </c>
      <c r="DG34" s="7" t="s">
        <v>57</v>
      </c>
      <c r="DH34" s="8">
        <f>+DB34-DN34</f>
        <v>1205208.9202102423</v>
      </c>
      <c r="DI34" s="8">
        <f>+DC34-DO34</f>
        <v>1690768.5318137906</v>
      </c>
      <c r="DJ34" s="8">
        <f>+DD34-DP34</f>
        <v>701613.04679856077</v>
      </c>
      <c r="DK34" s="8">
        <f>+DE34-DQ34</f>
        <v>187533.98168792203</v>
      </c>
      <c r="DM34" s="7" t="s">
        <v>57</v>
      </c>
      <c r="DN34" s="8">
        <v>4025147.179906439</v>
      </c>
      <c r="DO34" s="8">
        <v>2644752.9421965317</v>
      </c>
      <c r="DP34" s="8">
        <v>3585521.0120000001</v>
      </c>
      <c r="DQ34" s="8">
        <v>1321993.5260115601</v>
      </c>
      <c r="DS34" s="7" t="s">
        <v>57</v>
      </c>
      <c r="DT34" s="8">
        <f>+[1]Sheet2!B35</f>
        <v>28226276.427489977</v>
      </c>
      <c r="DU34" s="8">
        <f>+[1]Sheet2!C35</f>
        <v>11973738.047039615</v>
      </c>
      <c r="DV34" s="8">
        <f>+[1]Sheet2!D35</f>
        <v>11787365.051947068</v>
      </c>
      <c r="DW34" s="8">
        <f>+[1]Sheet2!E35</f>
        <v>24056244.541731182</v>
      </c>
      <c r="DX34" s="7">
        <f t="shared" si="4"/>
        <v>76043624.068207845</v>
      </c>
      <c r="DZ34" s="7" t="s">
        <v>57</v>
      </c>
      <c r="EA34" s="8">
        <f t="shared" si="31"/>
        <v>4251870.5698481053</v>
      </c>
      <c r="EB34" s="8">
        <f t="shared" si="31"/>
        <v>17920051.784296673</v>
      </c>
      <c r="EC34" s="8">
        <f t="shared" si="31"/>
        <v>6835802.4577417709</v>
      </c>
      <c r="ED34" s="8">
        <f t="shared" si="31"/>
        <v>7239329.5677231904</v>
      </c>
      <c r="EE34" s="7">
        <f t="shared" si="5"/>
        <v>36247054.379609741</v>
      </c>
    </row>
    <row r="35" spans="1:135" s="6" customFormat="1" ht="12.75" thickTop="1" thickBot="1" x14ac:dyDescent="0.25">
      <c r="A35" s="7" t="s">
        <v>58</v>
      </c>
      <c r="B35" s="7">
        <v>575000</v>
      </c>
      <c r="C35" s="7">
        <v>615000</v>
      </c>
      <c r="D35" s="7">
        <v>1625000</v>
      </c>
      <c r="E35" s="7">
        <f>+B35</f>
        <v>575000</v>
      </c>
      <c r="G35" s="7" t="s">
        <v>58</v>
      </c>
      <c r="H35" s="7">
        <v>575000</v>
      </c>
      <c r="I35" s="7">
        <v>615000</v>
      </c>
      <c r="J35" s="7">
        <v>1625000</v>
      </c>
      <c r="K35" s="7">
        <v>0</v>
      </c>
      <c r="M35" s="7" t="s">
        <v>58</v>
      </c>
      <c r="N35" s="7">
        <v>0</v>
      </c>
      <c r="O35" s="7">
        <v>0</v>
      </c>
      <c r="P35" s="7">
        <v>0</v>
      </c>
      <c r="Q35" s="7">
        <v>575000</v>
      </c>
      <c r="S35" s="7" t="s">
        <v>58</v>
      </c>
      <c r="T35" s="7">
        <v>324394</v>
      </c>
      <c r="U35" s="7">
        <v>128261</v>
      </c>
      <c r="V35" s="7">
        <v>128312</v>
      </c>
      <c r="W35" s="7">
        <f>+V35</f>
        <v>128312</v>
      </c>
      <c r="Y35" s="7" t="s">
        <v>58</v>
      </c>
      <c r="Z35" s="7">
        <v>324394</v>
      </c>
      <c r="AA35" s="7">
        <v>128261</v>
      </c>
      <c r="AB35" s="7">
        <v>128312</v>
      </c>
      <c r="AC35" s="7">
        <v>0</v>
      </c>
      <c r="AE35" s="7" t="s">
        <v>58</v>
      </c>
      <c r="AF35" s="7">
        <f t="shared" si="34"/>
        <v>0</v>
      </c>
      <c r="AG35" s="7">
        <f t="shared" si="34"/>
        <v>0</v>
      </c>
      <c r="AH35" s="7">
        <f t="shared" si="34"/>
        <v>0</v>
      </c>
      <c r="AI35" s="7">
        <f t="shared" si="34"/>
        <v>128312</v>
      </c>
      <c r="AK35" s="7" t="s">
        <v>58</v>
      </c>
      <c r="AL35" s="7">
        <v>1058923.73447836</v>
      </c>
      <c r="AM35" s="7">
        <v>1068361.3653277501</v>
      </c>
      <c r="AN35" s="7">
        <v>932050.07347652898</v>
      </c>
      <c r="AO35" s="7">
        <f>+AN35</f>
        <v>932050.07347652898</v>
      </c>
      <c r="AQ35" s="7" t="s">
        <v>58</v>
      </c>
      <c r="AR35" s="7">
        <v>1058923.73447836</v>
      </c>
      <c r="AS35" s="7">
        <v>1068361.3653277501</v>
      </c>
      <c r="AT35" s="7">
        <v>932050.07347652898</v>
      </c>
      <c r="AU35" s="7">
        <v>0</v>
      </c>
      <c r="AW35" s="7" t="s">
        <v>58</v>
      </c>
      <c r="AX35" s="7">
        <v>0</v>
      </c>
      <c r="AY35" s="7">
        <v>0</v>
      </c>
      <c r="AZ35" s="7">
        <v>0</v>
      </c>
      <c r="BA35" s="7">
        <v>932050.07347652898</v>
      </c>
      <c r="BC35" s="7" t="s">
        <v>58</v>
      </c>
      <c r="BD35" s="8">
        <f t="shared" ref="BD35:BG38" si="47">+(B35*5.8)+T35+AL35</f>
        <v>4718317.73447836</v>
      </c>
      <c r="BE35" s="8">
        <f t="shared" si="47"/>
        <v>4763622.3653277503</v>
      </c>
      <c r="BF35" s="8">
        <f t="shared" si="47"/>
        <v>10485362.073476529</v>
      </c>
      <c r="BG35" s="8">
        <f t="shared" si="47"/>
        <v>4395362.0734765287</v>
      </c>
      <c r="BH35" s="8">
        <f t="shared" si="1"/>
        <v>24362664.246759169</v>
      </c>
      <c r="BJ35" s="7" t="s">
        <v>58</v>
      </c>
      <c r="BK35" s="8">
        <f t="shared" ref="BK35:BN38" si="48">+N35*5.8+AF35+AX35</f>
        <v>0</v>
      </c>
      <c r="BL35" s="8">
        <f t="shared" si="48"/>
        <v>0</v>
      </c>
      <c r="BM35" s="8">
        <f t="shared" si="48"/>
        <v>0</v>
      </c>
      <c r="BN35" s="8">
        <f t="shared" si="48"/>
        <v>4395362.0734765287</v>
      </c>
      <c r="BO35" s="8">
        <f t="shared" si="6"/>
        <v>4395362.0734765287</v>
      </c>
      <c r="BQ35" s="7" t="s">
        <v>58</v>
      </c>
      <c r="BR35" s="8">
        <v>355220.15449599997</v>
      </c>
      <c r="BS35" s="8">
        <v>259646.467072</v>
      </c>
      <c r="BT35" s="8">
        <v>226641.33566800001</v>
      </c>
      <c r="BU35" s="8">
        <f>+BT35</f>
        <v>226641.33566800001</v>
      </c>
      <c r="BW35" s="7" t="s">
        <v>58</v>
      </c>
      <c r="BX35" s="8">
        <v>355220.15449599997</v>
      </c>
      <c r="BY35" s="8">
        <v>259646.467072</v>
      </c>
      <c r="BZ35" s="8">
        <v>226641.33566800001</v>
      </c>
      <c r="CA35" s="8">
        <v>0</v>
      </c>
      <c r="CC35" s="7" t="s">
        <v>58</v>
      </c>
      <c r="CD35" s="8">
        <v>0</v>
      </c>
      <c r="CE35" s="8">
        <v>0</v>
      </c>
      <c r="CF35" s="8">
        <v>0</v>
      </c>
      <c r="CG35" s="8">
        <f>+BU35-CA35</f>
        <v>226641.33566800001</v>
      </c>
      <c r="CI35" s="7" t="s">
        <v>58</v>
      </c>
      <c r="CJ35" s="8">
        <v>5269635.9808</v>
      </c>
      <c r="CK35" s="8">
        <v>4317884.1846000003</v>
      </c>
      <c r="CL35" s="8">
        <v>4371891.1506000003</v>
      </c>
      <c r="CM35" s="8"/>
      <c r="CO35" s="7" t="s">
        <v>58</v>
      </c>
      <c r="CP35" s="8">
        <f>+CJ35</f>
        <v>5269635.9808</v>
      </c>
      <c r="CQ35" s="8">
        <f>+CK35</f>
        <v>4317884.1846000003</v>
      </c>
      <c r="CR35" s="8">
        <f>+CL35</f>
        <v>4371891.1506000003</v>
      </c>
      <c r="CS35" s="8"/>
      <c r="CU35" s="7" t="s">
        <v>58</v>
      </c>
      <c r="CV35" s="8"/>
      <c r="CW35" s="8"/>
      <c r="CX35" s="8"/>
      <c r="CY35" s="8"/>
      <c r="DA35" s="7" t="s">
        <v>58</v>
      </c>
      <c r="DB35" s="8">
        <v>5269635.9808</v>
      </c>
      <c r="DC35" s="8">
        <v>4317884.1846000003</v>
      </c>
      <c r="DD35" s="8">
        <v>4371891.1506000003</v>
      </c>
      <c r="DE35" s="8"/>
      <c r="DG35" s="7" t="s">
        <v>58</v>
      </c>
      <c r="DH35" s="8">
        <v>5269635.9808</v>
      </c>
      <c r="DI35" s="8">
        <v>4317884.1846000003</v>
      </c>
      <c r="DJ35" s="8">
        <v>4371891.1506000003</v>
      </c>
      <c r="DK35" s="8"/>
      <c r="DM35" s="7" t="s">
        <v>58</v>
      </c>
      <c r="DN35" s="8">
        <v>0</v>
      </c>
      <c r="DO35" s="8">
        <v>0</v>
      </c>
      <c r="DP35" s="8">
        <v>0</v>
      </c>
      <c r="DQ35" s="8"/>
      <c r="DS35" s="7" t="s">
        <v>58</v>
      </c>
      <c r="DT35" s="8">
        <v>15612809.850574359</v>
      </c>
      <c r="DU35" s="8">
        <v>13659037.201599751</v>
      </c>
      <c r="DV35" s="8">
        <v>19455785.710344531</v>
      </c>
      <c r="DW35" s="8">
        <v>4622003.4091445291</v>
      </c>
      <c r="DX35" s="7">
        <f t="shared" si="4"/>
        <v>53349636.171663173</v>
      </c>
      <c r="DZ35" s="7" t="s">
        <v>58</v>
      </c>
      <c r="EA35" s="8">
        <v>0</v>
      </c>
      <c r="EB35" s="8">
        <v>0</v>
      </c>
      <c r="EC35" s="8">
        <v>0</v>
      </c>
      <c r="ED35" s="8">
        <v>4622003.4091445291</v>
      </c>
      <c r="EE35" s="7">
        <f t="shared" si="5"/>
        <v>4622003.4091445291</v>
      </c>
    </row>
    <row r="36" spans="1:135" s="10" customFormat="1" ht="16.5" thickTop="1" thickBot="1" x14ac:dyDescent="0.3">
      <c r="A36" s="7" t="s">
        <v>59</v>
      </c>
      <c r="B36" s="7">
        <v>11371849.223372281</v>
      </c>
      <c r="C36" s="7">
        <v>915720.58058430743</v>
      </c>
      <c r="D36" s="7">
        <v>1989187.5950989148</v>
      </c>
      <c r="E36" s="7">
        <v>11728768.158348668</v>
      </c>
      <c r="F36" s="6"/>
      <c r="G36" s="7" t="s">
        <v>59</v>
      </c>
      <c r="H36" s="7">
        <v>8421350.5517241377</v>
      </c>
      <c r="I36" s="7">
        <v>250000</v>
      </c>
      <c r="J36" s="7">
        <v>1989187.5950989148</v>
      </c>
      <c r="K36" s="7">
        <v>7670577</v>
      </c>
      <c r="L36" s="6"/>
      <c r="M36" s="7" t="s">
        <v>59</v>
      </c>
      <c r="N36" s="7">
        <f>+B36-H36</f>
        <v>2950498.6716481429</v>
      </c>
      <c r="O36" s="7">
        <f>+C36-I36</f>
        <v>665720.58058430743</v>
      </c>
      <c r="P36" s="7">
        <f>+D36-J36</f>
        <v>0</v>
      </c>
      <c r="Q36" s="7">
        <f>+E36-K36</f>
        <v>4058191.1583486684</v>
      </c>
      <c r="R36" s="6"/>
      <c r="S36" s="7" t="s">
        <v>59</v>
      </c>
      <c r="T36" s="7">
        <v>3515553</v>
      </c>
      <c r="U36" s="7">
        <v>2619935</v>
      </c>
      <c r="V36" s="7">
        <v>2973892</v>
      </c>
      <c r="W36" s="7">
        <v>1111871</v>
      </c>
      <c r="X36" s="6"/>
      <c r="Y36" s="7" t="s">
        <v>59</v>
      </c>
      <c r="Z36" s="7">
        <v>3515553</v>
      </c>
      <c r="AA36" s="7">
        <v>2619935</v>
      </c>
      <c r="AB36" s="7">
        <v>2973892</v>
      </c>
      <c r="AC36" s="7">
        <v>1111871</v>
      </c>
      <c r="AD36" s="6"/>
      <c r="AE36" s="7" t="s">
        <v>59</v>
      </c>
      <c r="AF36" s="7">
        <v>0</v>
      </c>
      <c r="AG36" s="7">
        <v>0</v>
      </c>
      <c r="AH36" s="7">
        <v>0</v>
      </c>
      <c r="AI36" s="7">
        <v>0</v>
      </c>
      <c r="AJ36" s="6"/>
      <c r="AK36" s="7" t="s">
        <v>59</v>
      </c>
      <c r="AL36" s="7">
        <v>5408070.2901224997</v>
      </c>
      <c r="AM36" s="7">
        <v>4736061.5091562495</v>
      </c>
      <c r="AN36" s="7">
        <v>4638001.2474726569</v>
      </c>
      <c r="AO36" s="7">
        <v>3957761.0555999996</v>
      </c>
      <c r="AP36" s="6"/>
      <c r="AQ36" s="7" t="s">
        <v>59</v>
      </c>
      <c r="AR36" s="7">
        <v>1800000</v>
      </c>
      <c r="AS36" s="7">
        <v>2200000</v>
      </c>
      <c r="AT36" s="7">
        <v>4638001.2474726569</v>
      </c>
      <c r="AU36" s="7">
        <v>3957761.0555999996</v>
      </c>
      <c r="AV36" s="6"/>
      <c r="AW36" s="7" t="s">
        <v>59</v>
      </c>
      <c r="AX36" s="7">
        <v>3608070.2901224997</v>
      </c>
      <c r="AY36" s="7">
        <v>2536061.5091562495</v>
      </c>
      <c r="AZ36" s="7">
        <v>0</v>
      </c>
      <c r="BA36" s="7">
        <v>0</v>
      </c>
      <c r="BB36" s="6"/>
      <c r="BC36" s="7" t="s">
        <v>59</v>
      </c>
      <c r="BD36" s="8">
        <f t="shared" si="47"/>
        <v>74880348.78568171</v>
      </c>
      <c r="BE36" s="8">
        <f t="shared" si="47"/>
        <v>12667175.876545232</v>
      </c>
      <c r="BF36" s="8">
        <f t="shared" si="47"/>
        <v>19149181.29904636</v>
      </c>
      <c r="BG36" s="8">
        <f t="shared" si="47"/>
        <v>73096487.374022275</v>
      </c>
      <c r="BH36" s="8">
        <f t="shared" si="1"/>
        <v>179793193.33529559</v>
      </c>
      <c r="BI36" s="6"/>
      <c r="BJ36" s="7" t="s">
        <v>59</v>
      </c>
      <c r="BK36" s="8">
        <f t="shared" si="48"/>
        <v>20720962.585681729</v>
      </c>
      <c r="BL36" s="8">
        <f t="shared" si="48"/>
        <v>6397240.8765452318</v>
      </c>
      <c r="BM36" s="8">
        <f t="shared" si="48"/>
        <v>0</v>
      </c>
      <c r="BN36" s="8">
        <f t="shared" si="48"/>
        <v>23537508.718422275</v>
      </c>
      <c r="BO36" s="8">
        <f>SUM(BK36:BN36)</f>
        <v>50655712.180649236</v>
      </c>
      <c r="BQ36" s="7" t="s">
        <v>59</v>
      </c>
      <c r="BR36" s="8">
        <v>13094520.040000003</v>
      </c>
      <c r="BS36" s="8">
        <v>13820050.044000003</v>
      </c>
      <c r="BT36" s="8">
        <v>15018632.048400003</v>
      </c>
      <c r="BU36" s="8">
        <v>16337072.253240004</v>
      </c>
      <c r="BV36" s="6"/>
      <c r="BW36" s="7" t="s">
        <v>59</v>
      </c>
      <c r="BX36" s="8">
        <v>6896564</v>
      </c>
      <c r="BY36" s="8">
        <v>6896564</v>
      </c>
      <c r="BZ36" s="8">
        <v>6896564</v>
      </c>
      <c r="CA36" s="8">
        <v>6896564</v>
      </c>
      <c r="CB36" s="6"/>
      <c r="CC36" s="7" t="s">
        <v>59</v>
      </c>
      <c r="CD36" s="8">
        <v>6197956.0400000028</v>
      </c>
      <c r="CE36" s="8">
        <v>6923486.0440000035</v>
      </c>
      <c r="CF36" s="8">
        <v>8122068.0484000035</v>
      </c>
      <c r="CG36" s="8">
        <v>9440508.2532400042</v>
      </c>
      <c r="CH36" s="6"/>
      <c r="CI36" s="7" t="s">
        <v>59</v>
      </c>
      <c r="CJ36" s="8">
        <v>0</v>
      </c>
      <c r="CK36" s="8">
        <v>0</v>
      </c>
      <c r="CL36" s="8">
        <v>0</v>
      </c>
      <c r="CM36" s="8">
        <v>0</v>
      </c>
      <c r="CN36" s="6"/>
      <c r="CO36" s="7" t="s">
        <v>59</v>
      </c>
      <c r="CP36" s="8">
        <v>0</v>
      </c>
      <c r="CQ36" s="8">
        <v>0</v>
      </c>
      <c r="CR36" s="8">
        <v>0</v>
      </c>
      <c r="CS36" s="8">
        <v>0</v>
      </c>
      <c r="CT36" s="6"/>
      <c r="CU36" s="7" t="s">
        <v>59</v>
      </c>
      <c r="CV36" s="8">
        <v>0</v>
      </c>
      <c r="CW36" s="8">
        <v>0</v>
      </c>
      <c r="CX36" s="8">
        <v>0</v>
      </c>
      <c r="CY36" s="8">
        <v>0</v>
      </c>
      <c r="CZ36" s="6"/>
      <c r="DA36" s="7" t="s">
        <v>59</v>
      </c>
      <c r="DB36" s="8">
        <v>15452148</v>
      </c>
      <c r="DC36" s="8">
        <v>16378036.940000001</v>
      </c>
      <c r="DD36" s="8">
        <v>13057712.370000001</v>
      </c>
      <c r="DE36" s="8">
        <v>15293169.755000005</v>
      </c>
      <c r="DF36" s="6"/>
      <c r="DG36" s="7" t="s">
        <v>59</v>
      </c>
      <c r="DH36" s="8">
        <v>5649474</v>
      </c>
      <c r="DI36" s="8">
        <v>4589743</v>
      </c>
      <c r="DJ36" s="8">
        <v>4561144</v>
      </c>
      <c r="DK36" s="8">
        <v>5883350.0999999996</v>
      </c>
      <c r="DL36" s="6"/>
      <c r="DM36" s="7" t="s">
        <v>59</v>
      </c>
      <c r="DN36" s="8">
        <v>9802674</v>
      </c>
      <c r="DO36" s="8">
        <v>11788293.940000001</v>
      </c>
      <c r="DP36" s="8">
        <v>8496568.370000001</v>
      </c>
      <c r="DQ36" s="8">
        <v>9409819.6550000049</v>
      </c>
      <c r="DR36" s="6"/>
      <c r="DS36" s="7" t="s">
        <v>59</v>
      </c>
      <c r="DT36" s="8">
        <v>103427016.82568172</v>
      </c>
      <c r="DU36" s="8">
        <v>42865262.860545233</v>
      </c>
      <c r="DV36" s="8">
        <v>47225525.717446372</v>
      </c>
      <c r="DW36" s="8">
        <v>104726729.38226229</v>
      </c>
      <c r="DX36" s="7">
        <f t="shared" si="4"/>
        <v>298244534.78593564</v>
      </c>
      <c r="DZ36" s="7" t="s">
        <v>59</v>
      </c>
      <c r="EA36" s="8">
        <f t="shared" ref="EA36:ED37" si="49">+BK36+CD36+CV36+DN36</f>
        <v>36721592.625681728</v>
      </c>
      <c r="EB36" s="8">
        <f t="shared" si="49"/>
        <v>25109020.860545237</v>
      </c>
      <c r="EC36" s="8">
        <f t="shared" si="49"/>
        <v>16618636.418400005</v>
      </c>
      <c r="ED36" s="8">
        <f t="shared" si="49"/>
        <v>42387836.626662284</v>
      </c>
      <c r="EE36" s="7">
        <f t="shared" si="5"/>
        <v>120837086.53128925</v>
      </c>
    </row>
    <row r="37" spans="1:135" s="10" customFormat="1" ht="16.5" thickTop="1" thickBot="1" x14ac:dyDescent="0.3">
      <c r="A37" s="7" t="s">
        <v>60</v>
      </c>
      <c r="B37" s="7">
        <v>4131744.1522399997</v>
      </c>
      <c r="C37" s="7">
        <v>3392516.441523972</v>
      </c>
      <c r="D37" s="7">
        <v>3235910.6701466748</v>
      </c>
      <c r="E37" s="7">
        <v>2603841.5278861048</v>
      </c>
      <c r="F37" s="6"/>
      <c r="G37" s="7" t="s">
        <v>60</v>
      </c>
      <c r="H37" s="7">
        <v>4131744.1522399997</v>
      </c>
      <c r="I37" s="7">
        <v>1974695.330412861</v>
      </c>
      <c r="J37" s="7">
        <v>3235910.6701466748</v>
      </c>
      <c r="K37" s="7">
        <v>2603841.5278861048</v>
      </c>
      <c r="L37" s="6"/>
      <c r="M37" s="7" t="s">
        <v>60</v>
      </c>
      <c r="N37" s="7">
        <v>0</v>
      </c>
      <c r="O37" s="7">
        <v>1417821.111111111</v>
      </c>
      <c r="P37" s="7">
        <v>0</v>
      </c>
      <c r="Q37" s="7">
        <v>0</v>
      </c>
      <c r="R37" s="6"/>
      <c r="S37" s="7" t="s">
        <v>60</v>
      </c>
      <c r="T37" s="7">
        <v>6401201.4079522528</v>
      </c>
      <c r="U37" s="7">
        <v>6724163.6177182905</v>
      </c>
      <c r="V37" s="7">
        <v>7923585.5488242432</v>
      </c>
      <c r="W37" s="7">
        <v>8090417.3860547217</v>
      </c>
      <c r="X37" s="6"/>
      <c r="Y37" s="7" t="s">
        <v>60</v>
      </c>
      <c r="Z37" s="7">
        <v>2530512.5</v>
      </c>
      <c r="AA37" s="7">
        <v>2071083</v>
      </c>
      <c r="AB37" s="7">
        <v>1928246</v>
      </c>
      <c r="AC37" s="7">
        <v>4612437.5</v>
      </c>
      <c r="AD37" s="6"/>
      <c r="AE37" s="7" t="s">
        <v>60</v>
      </c>
      <c r="AF37" s="7">
        <f t="shared" ref="AF37:AI42" si="50">+T37-Z37</f>
        <v>3870688.9079522528</v>
      </c>
      <c r="AG37" s="7">
        <f t="shared" si="50"/>
        <v>4653080.6177182905</v>
      </c>
      <c r="AH37" s="7">
        <f t="shared" si="50"/>
        <v>5995339.5488242432</v>
      </c>
      <c r="AI37" s="7">
        <f t="shared" si="50"/>
        <v>3477979.8860547217</v>
      </c>
      <c r="AJ37" s="6"/>
      <c r="AK37" s="7" t="s">
        <v>60</v>
      </c>
      <c r="AL37" s="7">
        <v>1083274</v>
      </c>
      <c r="AM37" s="7">
        <v>1240919</v>
      </c>
      <c r="AN37" s="7">
        <v>1314541</v>
      </c>
      <c r="AO37" s="7">
        <v>1498534</v>
      </c>
      <c r="AP37" s="6"/>
      <c r="AQ37" s="7" t="s">
        <v>60</v>
      </c>
      <c r="AR37" s="7">
        <v>174104</v>
      </c>
      <c r="AS37" s="7">
        <v>197190</v>
      </c>
      <c r="AT37" s="7">
        <v>220675.5</v>
      </c>
      <c r="AU37" s="7">
        <v>244161</v>
      </c>
      <c r="AV37" s="6"/>
      <c r="AW37" s="7" t="s">
        <v>60</v>
      </c>
      <c r="AX37" s="7">
        <v>909170</v>
      </c>
      <c r="AY37" s="7">
        <v>1043729</v>
      </c>
      <c r="AZ37" s="7">
        <v>1093865.5</v>
      </c>
      <c r="BA37" s="7">
        <v>1254373</v>
      </c>
      <c r="BB37" s="6"/>
      <c r="BC37" s="7" t="s">
        <v>60</v>
      </c>
      <c r="BD37" s="8">
        <f t="shared" si="47"/>
        <v>31448591.490944251</v>
      </c>
      <c r="BE37" s="8">
        <f t="shared" si="47"/>
        <v>27641677.978557326</v>
      </c>
      <c r="BF37" s="8">
        <f t="shared" si="47"/>
        <v>28006408.435674958</v>
      </c>
      <c r="BG37" s="8">
        <f t="shared" si="47"/>
        <v>24691232.247794129</v>
      </c>
      <c r="BH37" s="8">
        <f t="shared" si="1"/>
        <v>111787910.15297067</v>
      </c>
      <c r="BI37" s="6"/>
      <c r="BJ37" s="7" t="s">
        <v>60</v>
      </c>
      <c r="BK37" s="8">
        <f t="shared" si="48"/>
        <v>4779858.9079522528</v>
      </c>
      <c r="BL37" s="8">
        <f t="shared" si="48"/>
        <v>13920172.062162735</v>
      </c>
      <c r="BM37" s="8">
        <f t="shared" si="48"/>
        <v>7089205.0488242432</v>
      </c>
      <c r="BN37" s="8">
        <f t="shared" si="48"/>
        <v>4732352.8860547217</v>
      </c>
      <c r="BO37" s="8">
        <f t="shared" si="6"/>
        <v>30521588.904993951</v>
      </c>
      <c r="BQ37" s="7" t="s">
        <v>60</v>
      </c>
      <c r="BR37" s="8">
        <v>3531057</v>
      </c>
      <c r="BS37" s="8">
        <v>4177078</v>
      </c>
      <c r="BT37" s="8">
        <v>3877476</v>
      </c>
      <c r="BU37" s="8">
        <v>4208289.3333333302</v>
      </c>
      <c r="BV37" s="6"/>
      <c r="BW37" s="7" t="s">
        <v>60</v>
      </c>
      <c r="BX37" s="8">
        <f>+BR37-CD37</f>
        <v>1984318</v>
      </c>
      <c r="BY37" s="8">
        <f>+BS37-CE37</f>
        <v>2174318</v>
      </c>
      <c r="BZ37" s="8">
        <f>+BT37-CF37</f>
        <v>2134318</v>
      </c>
      <c r="CA37" s="8">
        <f>+BU37-CG37</f>
        <v>2247651.3333333302</v>
      </c>
      <c r="CB37" s="6"/>
      <c r="CC37" s="7" t="s">
        <v>60</v>
      </c>
      <c r="CD37" s="8">
        <v>1546739</v>
      </c>
      <c r="CE37" s="8">
        <v>2002760</v>
      </c>
      <c r="CF37" s="8">
        <v>1743158</v>
      </c>
      <c r="CG37" s="8">
        <v>1960638</v>
      </c>
      <c r="CH37" s="6"/>
      <c r="CI37" s="7" t="s">
        <v>60</v>
      </c>
      <c r="CJ37" s="8">
        <v>695093</v>
      </c>
      <c r="CK37" s="8">
        <v>788800</v>
      </c>
      <c r="CL37" s="8">
        <v>824841</v>
      </c>
      <c r="CM37" s="8">
        <v>918549</v>
      </c>
      <c r="CN37" s="6"/>
      <c r="CO37" s="7" t="s">
        <v>60</v>
      </c>
      <c r="CP37" s="8">
        <f>+CJ37-CV37</f>
        <v>481218</v>
      </c>
      <c r="CQ37" s="8">
        <f>+CK37-CW37</f>
        <v>546092</v>
      </c>
      <c r="CR37" s="8">
        <f>+CL37-CX37</f>
        <v>610966</v>
      </c>
      <c r="CS37" s="8">
        <f>+CM37-CY37</f>
        <v>675840</v>
      </c>
      <c r="CT37" s="6"/>
      <c r="CU37" s="7" t="s">
        <v>60</v>
      </c>
      <c r="CV37" s="8">
        <v>213875</v>
      </c>
      <c r="CW37" s="8">
        <v>242708</v>
      </c>
      <c r="CX37" s="8">
        <v>213875</v>
      </c>
      <c r="CY37" s="8">
        <v>242709</v>
      </c>
      <c r="CZ37" s="6"/>
      <c r="DA37" s="7" t="s">
        <v>60</v>
      </c>
      <c r="DB37" s="8">
        <v>47627980</v>
      </c>
      <c r="DC37" s="8">
        <v>48354315</v>
      </c>
      <c r="DD37" s="8">
        <v>45992054</v>
      </c>
      <c r="DE37" s="8">
        <v>43175184.666666657</v>
      </c>
      <c r="DF37" s="6"/>
      <c r="DG37" s="7" t="s">
        <v>60</v>
      </c>
      <c r="DH37" s="8">
        <f t="shared" ref="DH37:DK40" si="51">+DB37-DN37</f>
        <v>18297609</v>
      </c>
      <c r="DI37" s="8">
        <f t="shared" si="51"/>
        <v>19476487</v>
      </c>
      <c r="DJ37" s="8">
        <f t="shared" si="51"/>
        <v>19883110</v>
      </c>
      <c r="DK37" s="8">
        <f t="shared" si="51"/>
        <v>17969671.333333328</v>
      </c>
      <c r="DL37" s="6"/>
      <c r="DM37" s="7" t="s">
        <v>60</v>
      </c>
      <c r="DN37" s="8">
        <v>29330371</v>
      </c>
      <c r="DO37" s="8">
        <v>28877828</v>
      </c>
      <c r="DP37" s="8">
        <v>26108944</v>
      </c>
      <c r="DQ37" s="8">
        <v>25205513.333333328</v>
      </c>
      <c r="DR37" s="6"/>
      <c r="DS37" s="7" t="s">
        <v>60</v>
      </c>
      <c r="DT37" s="8">
        <f>+BD37+BR37+CJ37+DB37</f>
        <v>83302721.490944251</v>
      </c>
      <c r="DU37" s="8">
        <f>+BE37+BS37+CK37+DC37</f>
        <v>80961870.978557318</v>
      </c>
      <c r="DV37" s="8">
        <f>+BF37+BT37+CL37+DD37</f>
        <v>78700779.435674965</v>
      </c>
      <c r="DW37" s="8">
        <f>+BG37+BU37+CM37+DE37</f>
        <v>72993255.247794122</v>
      </c>
      <c r="DX37" s="7">
        <f t="shared" si="4"/>
        <v>315958627.15297067</v>
      </c>
      <c r="DZ37" s="7" t="s">
        <v>60</v>
      </c>
      <c r="EA37" s="8">
        <f t="shared" si="49"/>
        <v>35870843.907952249</v>
      </c>
      <c r="EB37" s="8">
        <f t="shared" si="49"/>
        <v>45043468.062162735</v>
      </c>
      <c r="EC37" s="8">
        <f t="shared" si="49"/>
        <v>35155182.048824243</v>
      </c>
      <c r="ED37" s="8">
        <f t="shared" si="49"/>
        <v>32141213.219388049</v>
      </c>
      <c r="EE37" s="7">
        <f t="shared" si="5"/>
        <v>148210707.23832726</v>
      </c>
    </row>
    <row r="38" spans="1:135" s="6" customFormat="1" ht="12.75" thickTop="1" thickBot="1" x14ac:dyDescent="0.25">
      <c r="A38" s="7" t="s">
        <v>61</v>
      </c>
      <c r="B38" s="7">
        <v>21864</v>
      </c>
      <c r="C38" s="7">
        <v>103582</v>
      </c>
      <c r="D38" s="7">
        <v>49066</v>
      </c>
      <c r="E38" s="7">
        <v>26446</v>
      </c>
      <c r="G38" s="7" t="s">
        <v>61</v>
      </c>
      <c r="H38" s="7">
        <v>21864</v>
      </c>
      <c r="I38" s="7">
        <v>103582</v>
      </c>
      <c r="J38" s="7">
        <v>49066</v>
      </c>
      <c r="K38" s="7">
        <v>8938</v>
      </c>
      <c r="M38" s="7" t="s">
        <v>61</v>
      </c>
      <c r="N38" s="7">
        <v>0</v>
      </c>
      <c r="O38" s="7">
        <v>0</v>
      </c>
      <c r="P38" s="7">
        <v>0</v>
      </c>
      <c r="Q38" s="7">
        <v>17508</v>
      </c>
      <c r="S38" s="7" t="s">
        <v>61</v>
      </c>
      <c r="T38" s="7">
        <v>200</v>
      </c>
      <c r="U38" s="7">
        <v>100</v>
      </c>
      <c r="V38" s="7">
        <v>100</v>
      </c>
      <c r="W38" s="7">
        <v>100</v>
      </c>
      <c r="Y38" s="7" t="s">
        <v>61</v>
      </c>
      <c r="Z38" s="7">
        <v>200</v>
      </c>
      <c r="AA38" s="7">
        <v>100</v>
      </c>
      <c r="AB38" s="7">
        <v>100</v>
      </c>
      <c r="AC38" s="7">
        <v>100</v>
      </c>
      <c r="AE38" s="7" t="s">
        <v>61</v>
      </c>
      <c r="AF38" s="7">
        <f t="shared" si="50"/>
        <v>0</v>
      </c>
      <c r="AG38" s="7">
        <f t="shared" si="50"/>
        <v>0</v>
      </c>
      <c r="AH38" s="7">
        <f t="shared" si="50"/>
        <v>0</v>
      </c>
      <c r="AI38" s="7">
        <f t="shared" si="50"/>
        <v>0</v>
      </c>
      <c r="AK38" s="7" t="s">
        <v>61</v>
      </c>
      <c r="AL38" s="7">
        <v>11000</v>
      </c>
      <c r="AM38" s="7">
        <v>11000</v>
      </c>
      <c r="AN38" s="7">
        <v>11000</v>
      </c>
      <c r="AO38" s="7">
        <v>11000</v>
      </c>
      <c r="AQ38" s="7" t="s">
        <v>61</v>
      </c>
      <c r="AR38" s="7">
        <v>11000</v>
      </c>
      <c r="AS38" s="7">
        <v>11000</v>
      </c>
      <c r="AT38" s="7">
        <v>11000</v>
      </c>
      <c r="AU38" s="7">
        <v>11000</v>
      </c>
      <c r="AW38" s="7" t="s">
        <v>61</v>
      </c>
      <c r="AX38" s="7">
        <v>0</v>
      </c>
      <c r="AY38" s="7">
        <v>0</v>
      </c>
      <c r="AZ38" s="7">
        <v>0</v>
      </c>
      <c r="BA38" s="7">
        <v>0</v>
      </c>
      <c r="BC38" s="7" t="s">
        <v>61</v>
      </c>
      <c r="BD38" s="8">
        <f t="shared" si="47"/>
        <v>138011.20000000001</v>
      </c>
      <c r="BE38" s="8">
        <f t="shared" si="47"/>
        <v>611875.6</v>
      </c>
      <c r="BF38" s="8">
        <f t="shared" si="47"/>
        <v>295682.8</v>
      </c>
      <c r="BG38" s="8">
        <f t="shared" si="47"/>
        <v>164486.79999999999</v>
      </c>
      <c r="BH38" s="8">
        <f t="shared" si="1"/>
        <v>1210056.4000000001</v>
      </c>
      <c r="BJ38" s="7" t="s">
        <v>61</v>
      </c>
      <c r="BK38" s="8">
        <f t="shared" si="48"/>
        <v>0</v>
      </c>
      <c r="BL38" s="8">
        <f t="shared" si="48"/>
        <v>0</v>
      </c>
      <c r="BM38" s="8">
        <f t="shared" si="48"/>
        <v>0</v>
      </c>
      <c r="BN38" s="8">
        <f t="shared" si="48"/>
        <v>101546.4</v>
      </c>
      <c r="BO38" s="8">
        <f t="shared" si="6"/>
        <v>101546.4</v>
      </c>
      <c r="BQ38" s="7" t="s">
        <v>61</v>
      </c>
      <c r="BR38" s="8">
        <v>61171.19</v>
      </c>
      <c r="BS38" s="8">
        <v>96590.87</v>
      </c>
      <c r="BT38" s="8">
        <v>67632.72</v>
      </c>
      <c r="BU38" s="8">
        <v>104642.58774999999</v>
      </c>
      <c r="BW38" s="7" t="s">
        <v>61</v>
      </c>
      <c r="BX38" s="8">
        <f>+BR38</f>
        <v>61171.19</v>
      </c>
      <c r="BY38" s="8">
        <f>+BS38</f>
        <v>96590.87</v>
      </c>
      <c r="BZ38" s="8">
        <v>0</v>
      </c>
      <c r="CA38" s="8">
        <v>0</v>
      </c>
      <c r="CC38" s="7" t="s">
        <v>61</v>
      </c>
      <c r="CD38" s="8">
        <f t="shared" ref="CD38:CF39" si="52">+BR38-BX38</f>
        <v>0</v>
      </c>
      <c r="CE38" s="8">
        <f t="shared" si="52"/>
        <v>0</v>
      </c>
      <c r="CF38" s="8">
        <f t="shared" si="52"/>
        <v>67632.72</v>
      </c>
      <c r="CG38" s="8">
        <f>+BU38-CA38</f>
        <v>104642.58774999999</v>
      </c>
      <c r="CI38" s="7" t="s">
        <v>61</v>
      </c>
      <c r="CJ38" s="8">
        <v>0</v>
      </c>
      <c r="CK38" s="8">
        <v>0</v>
      </c>
      <c r="CL38" s="8">
        <v>0</v>
      </c>
      <c r="CM38" s="8">
        <v>0</v>
      </c>
      <c r="CO38" s="7" t="s">
        <v>61</v>
      </c>
      <c r="CP38" s="8">
        <v>0</v>
      </c>
      <c r="CQ38" s="8">
        <v>0</v>
      </c>
      <c r="CR38" s="8">
        <v>0</v>
      </c>
      <c r="CS38" s="8">
        <v>0</v>
      </c>
      <c r="CU38" s="7" t="s">
        <v>61</v>
      </c>
      <c r="CV38" s="8">
        <v>0</v>
      </c>
      <c r="CW38" s="8">
        <v>0</v>
      </c>
      <c r="CX38" s="8">
        <v>0</v>
      </c>
      <c r="CY38" s="8">
        <v>0</v>
      </c>
      <c r="DA38" s="7" t="s">
        <v>61</v>
      </c>
      <c r="DB38" s="8">
        <f>+DT38-BR38-BD38</f>
        <v>1840026.6900000002</v>
      </c>
      <c r="DC38" s="8">
        <f>+DU38-BS38-BE38</f>
        <v>834845.74249999982</v>
      </c>
      <c r="DD38" s="8">
        <f>+DV38-BT38-BF38</f>
        <v>1170370.890625</v>
      </c>
      <c r="DE38" s="8">
        <f>+DW38-BU38-BG38</f>
        <v>2230870.6122500002</v>
      </c>
      <c r="DG38" s="7" t="s">
        <v>61</v>
      </c>
      <c r="DH38" s="8">
        <f t="shared" si="51"/>
        <v>1840026.6900000002</v>
      </c>
      <c r="DI38" s="8">
        <f t="shared" si="51"/>
        <v>834845.74249999982</v>
      </c>
      <c r="DJ38" s="8">
        <f t="shared" si="51"/>
        <v>61178.610624999972</v>
      </c>
      <c r="DK38" s="8">
        <f t="shared" si="51"/>
        <v>311770.67053125007</v>
      </c>
      <c r="DM38" s="7" t="s">
        <v>61</v>
      </c>
      <c r="DN38" s="8">
        <v>0</v>
      </c>
      <c r="DO38" s="8">
        <v>0</v>
      </c>
      <c r="DP38" s="8">
        <v>1109192.28</v>
      </c>
      <c r="DQ38" s="8">
        <v>1919099.9417187502</v>
      </c>
      <c r="DS38" s="7" t="s">
        <v>61</v>
      </c>
      <c r="DT38" s="8">
        <v>2039209.08</v>
      </c>
      <c r="DU38" s="8">
        <v>1543312.2124999999</v>
      </c>
      <c r="DV38" s="8">
        <v>1533686.410625</v>
      </c>
      <c r="DW38" s="8">
        <v>2500000</v>
      </c>
      <c r="DX38" s="7">
        <f t="shared" si="4"/>
        <v>7616207.703125</v>
      </c>
      <c r="DZ38" s="7" t="s">
        <v>61</v>
      </c>
      <c r="EA38" s="8">
        <v>0</v>
      </c>
      <c r="EB38" s="8">
        <v>0</v>
      </c>
      <c r="EC38" s="8">
        <v>1176825</v>
      </c>
      <c r="ED38" s="8">
        <v>2125288.92946875</v>
      </c>
      <c r="EE38" s="7">
        <f t="shared" si="5"/>
        <v>3302113.92946875</v>
      </c>
    </row>
    <row r="39" spans="1:135" s="6" customFormat="1" ht="12.75" thickTop="1" thickBot="1" x14ac:dyDescent="0.25">
      <c r="A39" s="7" t="s">
        <v>62</v>
      </c>
      <c r="B39" s="7">
        <v>3616944.96</v>
      </c>
      <c r="C39" s="7">
        <v>24266976</v>
      </c>
      <c r="D39" s="7">
        <v>3808369.7226086399</v>
      </c>
      <c r="E39" s="7">
        <v>10375304.074841682</v>
      </c>
      <c r="G39" s="7" t="s">
        <v>62</v>
      </c>
      <c r="H39" s="7">
        <v>3616944.96</v>
      </c>
      <c r="I39" s="7">
        <v>24266976</v>
      </c>
      <c r="J39" s="7">
        <v>0</v>
      </c>
      <c r="K39" s="7">
        <v>0</v>
      </c>
      <c r="M39" s="7" t="s">
        <v>62</v>
      </c>
      <c r="N39" s="7">
        <v>0</v>
      </c>
      <c r="O39" s="7">
        <f>+C39-I39</f>
        <v>0</v>
      </c>
      <c r="P39" s="7">
        <v>3808369.7226086399</v>
      </c>
      <c r="Q39" s="7">
        <v>10375304.074841682</v>
      </c>
      <c r="S39" s="7" t="s">
        <v>62</v>
      </c>
      <c r="T39" s="7">
        <v>25425007.316699892</v>
      </c>
      <c r="U39" s="7">
        <v>24823125.393747974</v>
      </c>
      <c r="V39" s="7">
        <v>23245039.149349194</v>
      </c>
      <c r="W39" s="7">
        <v>18736776.291441903</v>
      </c>
      <c r="Y39" s="7" t="s">
        <v>62</v>
      </c>
      <c r="Z39" s="7">
        <v>25425007.316699892</v>
      </c>
      <c r="AA39" s="7">
        <v>24823125.393747974</v>
      </c>
      <c r="AB39" s="7">
        <v>23245039.149349194</v>
      </c>
      <c r="AC39" s="7">
        <v>0</v>
      </c>
      <c r="AE39" s="7" t="s">
        <v>62</v>
      </c>
      <c r="AF39" s="7">
        <f t="shared" si="50"/>
        <v>0</v>
      </c>
      <c r="AG39" s="7">
        <f t="shared" si="50"/>
        <v>0</v>
      </c>
      <c r="AH39" s="7">
        <f t="shared" si="50"/>
        <v>0</v>
      </c>
      <c r="AI39" s="7">
        <f t="shared" si="50"/>
        <v>18736776.291441903</v>
      </c>
      <c r="AK39" s="7" t="s">
        <v>62</v>
      </c>
      <c r="AL39" s="7">
        <v>13883373.519879404</v>
      </c>
      <c r="AM39" s="7">
        <v>19111847.418858558</v>
      </c>
      <c r="AN39" s="7">
        <v>21864194.804290388</v>
      </c>
      <c r="AO39" s="7">
        <v>29412373.20074119</v>
      </c>
      <c r="AQ39" s="7" t="s">
        <v>62</v>
      </c>
      <c r="AR39" s="7">
        <v>13883373.519879404</v>
      </c>
      <c r="AS39" s="7">
        <v>19111847.418858558</v>
      </c>
      <c r="AT39" s="7">
        <v>21864194.804290388</v>
      </c>
      <c r="AU39" s="7">
        <v>0</v>
      </c>
      <c r="AW39" s="7" t="s">
        <v>62</v>
      </c>
      <c r="AX39" s="7">
        <v>0</v>
      </c>
      <c r="AY39" s="7">
        <v>0</v>
      </c>
      <c r="AZ39" s="7">
        <v>0</v>
      </c>
      <c r="BA39" s="7">
        <v>29412373.20074119</v>
      </c>
      <c r="BC39" s="7" t="s">
        <v>62</v>
      </c>
      <c r="BD39" s="8">
        <f>+B39*5.57+T39+AL39</f>
        <v>59454764.263779297</v>
      </c>
      <c r="BE39" s="8">
        <f>+C39*5.57+U39+AM39</f>
        <v>179102029.13260654</v>
      </c>
      <c r="BF39" s="8">
        <f t="shared" ref="BF39:BG39" si="53">+D39*5.57+V39+AN39</f>
        <v>66321853.3085697</v>
      </c>
      <c r="BG39" s="8">
        <f t="shared" si="53"/>
        <v>105939593.18905126</v>
      </c>
      <c r="BH39" s="8">
        <f>SUM(BD39:BG39)</f>
        <v>410818239.89400685</v>
      </c>
      <c r="BJ39" s="7" t="s">
        <v>62</v>
      </c>
      <c r="BK39" s="8">
        <f>+N39*5.57+AF39+AX39</f>
        <v>0</v>
      </c>
      <c r="BL39" s="8">
        <f t="shared" ref="BL39:BN39" si="54">+O39*5.57+AG39+AY39</f>
        <v>0</v>
      </c>
      <c r="BM39" s="8">
        <f t="shared" si="54"/>
        <v>21212619.354930125</v>
      </c>
      <c r="BN39" s="8">
        <f t="shared" si="54"/>
        <v>105939593.18905126</v>
      </c>
      <c r="BO39" s="8">
        <f>SUM(BK39:BN39)</f>
        <v>127152212.54398137</v>
      </c>
      <c r="BQ39" s="7" t="s">
        <v>62</v>
      </c>
      <c r="BR39" s="8">
        <v>8500000</v>
      </c>
      <c r="BS39" s="8">
        <v>8670000</v>
      </c>
      <c r="BT39" s="8">
        <v>9233550</v>
      </c>
      <c r="BU39" s="8">
        <v>12635007.75</v>
      </c>
      <c r="BW39" s="7" t="s">
        <v>62</v>
      </c>
      <c r="BX39" s="8">
        <v>8500000</v>
      </c>
      <c r="BY39" s="8">
        <v>8105999.9999999991</v>
      </c>
      <c r="BZ39" s="8">
        <v>0</v>
      </c>
      <c r="CA39" s="8">
        <v>0</v>
      </c>
      <c r="CC39" s="7" t="s">
        <v>62</v>
      </c>
      <c r="CD39" s="8">
        <f>+BR39-BX39</f>
        <v>0</v>
      </c>
      <c r="CE39" s="8">
        <f t="shared" si="52"/>
        <v>564000.00000000093</v>
      </c>
      <c r="CF39" s="8">
        <f t="shared" si="52"/>
        <v>9233550</v>
      </c>
      <c r="CG39" s="8">
        <f>+BU39-CA39</f>
        <v>12635007.75</v>
      </c>
      <c r="CI39" s="7" t="s">
        <v>62</v>
      </c>
      <c r="CJ39" s="8">
        <v>325620</v>
      </c>
      <c r="CK39" s="8">
        <v>333760.5</v>
      </c>
      <c r="CL39" s="8">
        <v>342104.51250000001</v>
      </c>
      <c r="CM39" s="8">
        <v>350657.12531249999</v>
      </c>
      <c r="CO39" s="7" t="s">
        <v>62</v>
      </c>
      <c r="CP39" s="8">
        <f>+CJ39</f>
        <v>325620</v>
      </c>
      <c r="CQ39" s="8">
        <f>+CK39</f>
        <v>333760.5</v>
      </c>
      <c r="CR39" s="8">
        <f>+CL39</f>
        <v>342104.51250000001</v>
      </c>
      <c r="CS39" s="8">
        <f>+CM39</f>
        <v>350657.12531249999</v>
      </c>
      <c r="CU39" s="7" t="s">
        <v>62</v>
      </c>
      <c r="CV39" s="8">
        <f t="shared" ref="CV39:CY42" si="55">+CJ39-CP39</f>
        <v>0</v>
      </c>
      <c r="CW39" s="8">
        <f t="shared" si="55"/>
        <v>0</v>
      </c>
      <c r="CX39" s="8">
        <f t="shared" si="55"/>
        <v>0</v>
      </c>
      <c r="CY39" s="8">
        <f t="shared" si="55"/>
        <v>0</v>
      </c>
      <c r="DA39" s="7" t="s">
        <v>62</v>
      </c>
      <c r="DB39" s="8">
        <v>17512972.017615348</v>
      </c>
      <c r="DC39" s="8">
        <v>19735143.290783226</v>
      </c>
      <c r="DD39" s="8">
        <v>19374794.924571011</v>
      </c>
      <c r="DE39" s="8">
        <v>19855199.620722003</v>
      </c>
      <c r="DG39" s="7" t="s">
        <v>62</v>
      </c>
      <c r="DH39" s="8">
        <f>+DB39-DN39</f>
        <v>13714492.017615348</v>
      </c>
      <c r="DI39" s="8">
        <f t="shared" si="51"/>
        <v>15225066.290783226</v>
      </c>
      <c r="DJ39" s="8">
        <f t="shared" si="51"/>
        <v>11087350.924571011</v>
      </c>
      <c r="DK39" s="8">
        <f t="shared" si="51"/>
        <v>3292775.8128869683</v>
      </c>
      <c r="DM39" s="7" t="s">
        <v>62</v>
      </c>
      <c r="DN39" s="8">
        <v>3798480</v>
      </c>
      <c r="DO39" s="8">
        <v>4510077</v>
      </c>
      <c r="DP39" s="8">
        <v>8287444</v>
      </c>
      <c r="DQ39" s="8">
        <v>16562423.807835035</v>
      </c>
      <c r="DS39" s="7" t="s">
        <v>62</v>
      </c>
      <c r="DT39" s="8">
        <f>+BD39+BR39+CJ39+DB39</f>
        <v>85793356.281394646</v>
      </c>
      <c r="DU39" s="8">
        <f t="shared" ref="DU39:DW39" si="56">+BE39+BS39+CK39+DC39</f>
        <v>207840932.92338976</v>
      </c>
      <c r="DV39" s="8">
        <f t="shared" si="56"/>
        <v>95272302.74564071</v>
      </c>
      <c r="DW39" s="8">
        <f t="shared" si="56"/>
        <v>138780457.68508577</v>
      </c>
      <c r="DX39" s="7">
        <f t="shared" si="4"/>
        <v>527687049.63551086</v>
      </c>
      <c r="DZ39" s="7" t="s">
        <v>62</v>
      </c>
      <c r="EA39" s="8">
        <f>+BK39+CD39+CV39+DN39</f>
        <v>3798480</v>
      </c>
      <c r="EB39" s="8">
        <f>+BL39+CE39+CW39+DO39</f>
        <v>5074077.0000000009</v>
      </c>
      <c r="EC39" s="8">
        <f>+BM39+CF39+CX39+DP39</f>
        <v>38733613.354930125</v>
      </c>
      <c r="ED39" s="8">
        <f>+BN39+CG39+CY39+DQ39</f>
        <v>135137024.74688628</v>
      </c>
      <c r="EE39" s="7">
        <f t="shared" si="5"/>
        <v>182743195.10181642</v>
      </c>
    </row>
    <row r="40" spans="1:135" s="10" customFormat="1" ht="16.5" thickTop="1" thickBot="1" x14ac:dyDescent="0.3">
      <c r="A40" s="7" t="s">
        <v>63</v>
      </c>
      <c r="B40" s="7">
        <v>884610.58349606383</v>
      </c>
      <c r="C40" s="7">
        <v>4243532.5810620515</v>
      </c>
      <c r="D40" s="7">
        <v>412649</v>
      </c>
      <c r="E40" s="7">
        <v>429597.40127588058</v>
      </c>
      <c r="F40" s="6"/>
      <c r="G40" s="7" t="s">
        <v>63</v>
      </c>
      <c r="H40" s="7">
        <v>827795</v>
      </c>
      <c r="I40" s="7">
        <v>3694863</v>
      </c>
      <c r="J40" s="7">
        <v>412649</v>
      </c>
      <c r="K40" s="7">
        <v>74797</v>
      </c>
      <c r="L40" s="6"/>
      <c r="M40" s="7" t="s">
        <v>63</v>
      </c>
      <c r="N40" s="7">
        <v>56815.583496063831</v>
      </c>
      <c r="O40" s="7">
        <v>548669.58106205147</v>
      </c>
      <c r="P40" s="7">
        <v>0</v>
      </c>
      <c r="Q40" s="7">
        <v>354800.40127588058</v>
      </c>
      <c r="R40" s="6"/>
      <c r="S40" s="7" t="s">
        <v>63</v>
      </c>
      <c r="T40" s="7">
        <v>4452364.6486335918</v>
      </c>
      <c r="U40" s="7">
        <v>4578811.8046547864</v>
      </c>
      <c r="V40" s="7">
        <v>4237965.053916283</v>
      </c>
      <c r="W40" s="7">
        <v>3871110.6521273418</v>
      </c>
      <c r="X40" s="6"/>
      <c r="Y40" s="7" t="s">
        <v>63</v>
      </c>
      <c r="Z40" s="7">
        <v>1477434.2324316795</v>
      </c>
      <c r="AA40" s="7">
        <v>1540100.5902327392</v>
      </c>
      <c r="AB40" s="7">
        <v>1563769.2526958142</v>
      </c>
      <c r="AC40" s="7">
        <v>193555.53260636711</v>
      </c>
      <c r="AD40" s="6"/>
      <c r="AE40" s="7" t="s">
        <v>63</v>
      </c>
      <c r="AF40" s="7">
        <f t="shared" si="50"/>
        <v>2974930.4162019123</v>
      </c>
      <c r="AG40" s="7">
        <f t="shared" si="50"/>
        <v>3038711.2144220471</v>
      </c>
      <c r="AH40" s="7">
        <f t="shared" si="50"/>
        <v>2674195.8012204687</v>
      </c>
      <c r="AI40" s="7">
        <f t="shared" si="50"/>
        <v>3677555.1195209748</v>
      </c>
      <c r="AJ40" s="6"/>
      <c r="AK40" s="7" t="s">
        <v>63</v>
      </c>
      <c r="AL40" s="7">
        <v>6141192.618804954</v>
      </c>
      <c r="AM40" s="7">
        <v>6315602.4891790152</v>
      </c>
      <c r="AN40" s="7">
        <v>5845469.0398845291</v>
      </c>
      <c r="AO40" s="7">
        <v>5339462.9684515065</v>
      </c>
      <c r="AP40" s="6"/>
      <c r="AQ40" s="7" t="s">
        <v>63</v>
      </c>
      <c r="AR40" s="7">
        <v>3093412</v>
      </c>
      <c r="AS40" s="7">
        <v>3164707</v>
      </c>
      <c r="AT40" s="7">
        <v>3408016</v>
      </c>
      <c r="AU40" s="7">
        <v>200000</v>
      </c>
      <c r="AV40" s="6"/>
      <c r="AW40" s="7" t="s">
        <v>63</v>
      </c>
      <c r="AX40" s="7">
        <v>3047780.618804954</v>
      </c>
      <c r="AY40" s="7">
        <v>3150895.4891790152</v>
      </c>
      <c r="AZ40" s="7">
        <v>2437453.0398845291</v>
      </c>
      <c r="BA40" s="7">
        <v>5139462.9684515065</v>
      </c>
      <c r="BB40" s="6"/>
      <c r="BC40" s="7" t="s">
        <v>63</v>
      </c>
      <c r="BD40" s="8">
        <v>14387974.163518164</v>
      </c>
      <c r="BE40" s="8">
        <v>32349044.664839171</v>
      </c>
      <c r="BF40" s="8">
        <v>11434533.022181716</v>
      </c>
      <c r="BG40" s="8">
        <v>20422075.620123595</v>
      </c>
      <c r="BH40" s="8">
        <f t="shared" si="1"/>
        <v>78593627.470662653</v>
      </c>
      <c r="BI40" s="6"/>
      <c r="BJ40" s="7" t="s">
        <v>63</v>
      </c>
      <c r="BK40" s="8">
        <v>6251688.6879652729</v>
      </c>
      <c r="BL40" s="8">
        <v>8993881.6925679613</v>
      </c>
      <c r="BM40" s="8">
        <v>5176555.9585167319</v>
      </c>
      <c r="BN40" s="8">
        <v>19163310.025412723</v>
      </c>
      <c r="BO40" s="8">
        <f t="shared" si="6"/>
        <v>39585436.364462689</v>
      </c>
      <c r="BQ40" s="7" t="s">
        <v>63</v>
      </c>
      <c r="BR40" s="8">
        <v>49823.851320765338</v>
      </c>
      <c r="BS40" s="8">
        <v>51908.860495657224</v>
      </c>
      <c r="BT40" s="8">
        <v>52695.656410710762</v>
      </c>
      <c r="BU40" s="8">
        <v>57003.364045628885</v>
      </c>
      <c r="BV40" s="6"/>
      <c r="BW40" s="7" t="s">
        <v>63</v>
      </c>
      <c r="BX40" s="8">
        <v>0</v>
      </c>
      <c r="BY40" s="8">
        <v>0</v>
      </c>
      <c r="BZ40" s="8">
        <v>0</v>
      </c>
      <c r="CA40" s="8">
        <v>0</v>
      </c>
      <c r="CB40" s="6"/>
      <c r="CC40" s="7" t="s">
        <v>63</v>
      </c>
      <c r="CD40" s="8">
        <f>+BR40-BX40</f>
        <v>49823.851320765338</v>
      </c>
      <c r="CE40" s="8">
        <f>+BS40-BY40</f>
        <v>51908.860495657224</v>
      </c>
      <c r="CF40" s="8">
        <f>+BT40-BZ40</f>
        <v>52695.656410710762</v>
      </c>
      <c r="CG40" s="8">
        <f>+BU40-CA40</f>
        <v>57003.364045628885</v>
      </c>
      <c r="CH40" s="6"/>
      <c r="CI40" s="7" t="s">
        <v>63</v>
      </c>
      <c r="CJ40" s="8">
        <f>+CP40</f>
        <v>140406.34999999998</v>
      </c>
      <c r="CK40" s="8">
        <v>197283.63275572949</v>
      </c>
      <c r="CL40" s="8">
        <v>211251.1062878533</v>
      </c>
      <c r="CM40" s="8">
        <v>222741.38676387805</v>
      </c>
      <c r="CN40" s="6"/>
      <c r="CO40" s="7" t="s">
        <v>63</v>
      </c>
      <c r="CP40" s="8">
        <v>140406.34999999998</v>
      </c>
      <c r="CQ40" s="8">
        <v>145208.34999999998</v>
      </c>
      <c r="CR40" s="8">
        <v>145208.34999999998</v>
      </c>
      <c r="CS40" s="8">
        <v>0</v>
      </c>
      <c r="CT40" s="6"/>
      <c r="CU40" s="7" t="s">
        <v>63</v>
      </c>
      <c r="CV40" s="8">
        <f t="shared" si="55"/>
        <v>0</v>
      </c>
      <c r="CW40" s="8">
        <f t="shared" si="55"/>
        <v>52075.28275572951</v>
      </c>
      <c r="CX40" s="8">
        <f t="shared" si="55"/>
        <v>66042.756287853321</v>
      </c>
      <c r="CY40" s="8">
        <f>+CM40-CS40</f>
        <v>222741.38676387805</v>
      </c>
      <c r="CZ40" s="6"/>
      <c r="DA40" s="7" t="s">
        <v>63</v>
      </c>
      <c r="DB40" s="8">
        <f>+DT40-BD40-BR40-CJ40</f>
        <v>6262626.4406792438</v>
      </c>
      <c r="DC40" s="8">
        <f>+DU40-BE40-BS40-CK40</f>
        <v>5331152.1274875216</v>
      </c>
      <c r="DD40" s="8">
        <f>+DV40-BF40-BT40-CL40</f>
        <v>5621365.4842592636</v>
      </c>
      <c r="DE40" s="8">
        <f>+DW40-BG40-BU40-CM40</f>
        <v>5623210.3494826723</v>
      </c>
      <c r="DF40" s="6"/>
      <c r="DG40" s="7" t="s">
        <v>63</v>
      </c>
      <c r="DH40" s="8">
        <f>+DB40-DN40</f>
        <v>2775782.0938732326</v>
      </c>
      <c r="DI40" s="8">
        <f>+DC40-DO40</f>
        <v>2388003.0622504</v>
      </c>
      <c r="DJ40" s="8">
        <f t="shared" si="51"/>
        <v>2259224.403287801</v>
      </c>
      <c r="DK40" s="8">
        <f t="shared" si="51"/>
        <v>2259224.4032878</v>
      </c>
      <c r="DL40" s="6"/>
      <c r="DM40" s="7" t="s">
        <v>63</v>
      </c>
      <c r="DN40" s="8">
        <f>+EA40-CV40-CD40-BK40</f>
        <v>3486844.3468060112</v>
      </c>
      <c r="DO40" s="8">
        <f>+EB40-CW40-CE40-BL40</f>
        <v>2943149.0652371217</v>
      </c>
      <c r="DP40" s="8">
        <f>+EC40-CX40-CF40-BM40</f>
        <v>3362141.0809714627</v>
      </c>
      <c r="DQ40" s="8">
        <f>+ED40-CY40-CG40-BN40</f>
        <v>3363985.9461948723</v>
      </c>
      <c r="DR40" s="6"/>
      <c r="DS40" s="7" t="s">
        <v>63</v>
      </c>
      <c r="DT40" s="8">
        <v>20840830.805518173</v>
      </c>
      <c r="DU40" s="8">
        <v>37929389.28557808</v>
      </c>
      <c r="DV40" s="8">
        <v>17319845.269139543</v>
      </c>
      <c r="DW40" s="8">
        <v>26325030.720415775</v>
      </c>
      <c r="DX40" s="7">
        <f t="shared" si="4"/>
        <v>102415096.08065157</v>
      </c>
      <c r="DZ40" s="7" t="s">
        <v>63</v>
      </c>
      <c r="EA40" s="8">
        <v>9788356.88609205</v>
      </c>
      <c r="EB40" s="8">
        <v>12041014.901056468</v>
      </c>
      <c r="EC40" s="8">
        <v>8657435.4521867596</v>
      </c>
      <c r="ED40" s="8">
        <v>22807040.722417101</v>
      </c>
      <c r="EE40" s="7">
        <f t="shared" si="5"/>
        <v>53293847.961752385</v>
      </c>
    </row>
    <row r="41" spans="1:135" s="6" customFormat="1" ht="12.75" thickTop="1" thickBot="1" x14ac:dyDescent="0.25">
      <c r="A41" s="7" t="s">
        <v>64</v>
      </c>
      <c r="B41" s="7">
        <v>22419920.643642988</v>
      </c>
      <c r="C41" s="7">
        <v>19301410.089153562</v>
      </c>
      <c r="D41" s="7">
        <v>14336310.865388423</v>
      </c>
      <c r="E41" s="7">
        <v>12041110.270203242</v>
      </c>
      <c r="G41" s="7" t="s">
        <v>64</v>
      </c>
      <c r="H41" s="7">
        <v>22017492</v>
      </c>
      <c r="I41" s="7">
        <v>2787988</v>
      </c>
      <c r="J41" s="7">
        <v>2422355</v>
      </c>
      <c r="K41" s="7">
        <v>550000</v>
      </c>
      <c r="M41" s="7" t="s">
        <v>64</v>
      </c>
      <c r="N41" s="7">
        <f>+B41-H41</f>
        <v>402428.64364298806</v>
      </c>
      <c r="O41" s="7">
        <v>0</v>
      </c>
      <c r="P41" s="7">
        <f t="shared" ref="P41:Q41" si="57">+D41-J41</f>
        <v>11913955.865388423</v>
      </c>
      <c r="Q41" s="7">
        <f t="shared" si="57"/>
        <v>11491110.270203242</v>
      </c>
      <c r="S41" s="7" t="s">
        <v>64</v>
      </c>
      <c r="T41" s="7">
        <v>46027701.523500003</v>
      </c>
      <c r="U41" s="7">
        <v>34827355.836000003</v>
      </c>
      <c r="V41" s="7">
        <v>24204417.072499998</v>
      </c>
      <c r="W41" s="7">
        <v>17225045.863999996</v>
      </c>
      <c r="Y41" s="7" t="s">
        <v>64</v>
      </c>
      <c r="Z41" s="7">
        <v>17594492</v>
      </c>
      <c r="AA41" s="7">
        <v>13929620</v>
      </c>
      <c r="AB41" s="7">
        <v>8000000</v>
      </c>
      <c r="AC41" s="7">
        <v>10000000</v>
      </c>
      <c r="AE41" s="7" t="s">
        <v>64</v>
      </c>
      <c r="AF41" s="7">
        <f t="shared" si="50"/>
        <v>28433209.523500003</v>
      </c>
      <c r="AG41" s="7">
        <f t="shared" si="50"/>
        <v>20897735.836000003</v>
      </c>
      <c r="AH41" s="7">
        <f t="shared" si="50"/>
        <v>16204417.072499998</v>
      </c>
      <c r="AI41" s="7">
        <f t="shared" si="50"/>
        <v>7225045.8639999963</v>
      </c>
      <c r="AK41" s="7" t="s">
        <v>64</v>
      </c>
      <c r="AL41" s="7">
        <v>9142031.690152159</v>
      </c>
      <c r="AM41" s="7">
        <v>9857752.7425454855</v>
      </c>
      <c r="AN41" s="7">
        <v>12176991.821187485</v>
      </c>
      <c r="AO41" s="7">
        <v>13638230.839729985</v>
      </c>
      <c r="AQ41" s="7" t="s">
        <v>64</v>
      </c>
      <c r="AR41" s="7">
        <f>+AL41</f>
        <v>9142031.690152159</v>
      </c>
      <c r="AS41" s="7">
        <f>+AM41</f>
        <v>9857752.7425454855</v>
      </c>
      <c r="AT41" s="7">
        <v>806666.66666666674</v>
      </c>
      <c r="AU41" s="7">
        <v>806666.66666666674</v>
      </c>
      <c r="AW41" s="7" t="s">
        <v>64</v>
      </c>
      <c r="AX41" s="7">
        <f>+AL41-AR41</f>
        <v>0</v>
      </c>
      <c r="AY41" s="7">
        <f t="shared" ref="AY41:BA41" si="58">+AM41-AS41</f>
        <v>0</v>
      </c>
      <c r="AZ41" s="7">
        <f t="shared" si="58"/>
        <v>11370325.154520819</v>
      </c>
      <c r="BA41" s="7">
        <f t="shared" si="58"/>
        <v>12831564.173063319</v>
      </c>
      <c r="BC41" s="7" t="s">
        <v>64</v>
      </c>
      <c r="BD41" s="8">
        <f>+(B41*5.8)+T41+AL41</f>
        <v>185205272.94678149</v>
      </c>
      <c r="BE41" s="8">
        <f>+(C41*5.8)+U41+AM41</f>
        <v>156633287.09563613</v>
      </c>
      <c r="BF41" s="8">
        <f>+(D41*5.8)+V41+AN41</f>
        <v>119532011.91294034</v>
      </c>
      <c r="BG41" s="8">
        <f>+(E41*5.8)+W41+AO41</f>
        <v>100701716.27090877</v>
      </c>
      <c r="BH41" s="8">
        <f t="shared" si="1"/>
        <v>562072288.22626674</v>
      </c>
      <c r="BJ41" s="7" t="s">
        <v>64</v>
      </c>
      <c r="BK41" s="8">
        <f>+N41*5.8+AF41+AX41</f>
        <v>30767295.656629335</v>
      </c>
      <c r="BL41" s="8">
        <f>+O41*5.8+AG41+AY41</f>
        <v>20897735.836000003</v>
      </c>
      <c r="BM41" s="8">
        <f>+P41*5.8+AH41+AZ41</f>
        <v>96675686.246273682</v>
      </c>
      <c r="BN41" s="8">
        <f>+Q41*5.8+AI41+BA41</f>
        <v>86705049.604242116</v>
      </c>
      <c r="BO41" s="8">
        <f t="shared" si="6"/>
        <v>235045767.34314513</v>
      </c>
      <c r="BQ41" s="7" t="s">
        <v>64</v>
      </c>
      <c r="BR41" s="8"/>
      <c r="BS41" s="8"/>
      <c r="BT41" s="8"/>
      <c r="BU41" s="8"/>
      <c r="BW41" s="7" t="s">
        <v>64</v>
      </c>
      <c r="BX41" s="8"/>
      <c r="BY41" s="8"/>
      <c r="BZ41" s="8"/>
      <c r="CA41" s="8"/>
      <c r="CC41" s="7" t="s">
        <v>64</v>
      </c>
      <c r="CD41" s="8"/>
      <c r="CE41" s="8"/>
      <c r="CF41" s="8"/>
      <c r="CG41" s="8"/>
      <c r="CI41" s="7" t="s">
        <v>64</v>
      </c>
      <c r="CJ41" s="8">
        <v>117163.134594</v>
      </c>
      <c r="CK41" s="8">
        <v>214344.65051999997</v>
      </c>
      <c r="CL41" s="8">
        <v>289266.28305299999</v>
      </c>
      <c r="CM41" s="8">
        <v>313005.50209799997</v>
      </c>
      <c r="CO41" s="7" t="s">
        <v>64</v>
      </c>
      <c r="CP41" s="8">
        <v>117163.134594</v>
      </c>
      <c r="CQ41" s="8">
        <v>214344.65051999997</v>
      </c>
      <c r="CR41" s="8">
        <v>289266.28305299999</v>
      </c>
      <c r="CS41" s="8">
        <v>313005.50209799997</v>
      </c>
      <c r="CU41" s="7" t="s">
        <v>64</v>
      </c>
      <c r="CV41" s="8">
        <f t="shared" si="55"/>
        <v>0</v>
      </c>
      <c r="CW41" s="8">
        <f t="shared" si="55"/>
        <v>0</v>
      </c>
      <c r="CX41" s="8">
        <f t="shared" si="55"/>
        <v>0</v>
      </c>
      <c r="CY41" s="8">
        <f>+CM41-CS41</f>
        <v>0</v>
      </c>
      <c r="DA41" s="7" t="s">
        <v>64</v>
      </c>
      <c r="DB41" s="8"/>
      <c r="DC41" s="8"/>
      <c r="DD41" s="8"/>
      <c r="DE41" s="8"/>
      <c r="DG41" s="7" t="s">
        <v>64</v>
      </c>
      <c r="DH41" s="8"/>
      <c r="DI41" s="8"/>
      <c r="DJ41" s="8"/>
      <c r="DK41" s="8"/>
      <c r="DM41" s="7" t="s">
        <v>64</v>
      </c>
      <c r="DN41" s="8"/>
      <c r="DO41" s="8"/>
      <c r="DP41" s="8"/>
      <c r="DQ41" s="8"/>
      <c r="DS41" s="7" t="s">
        <v>64</v>
      </c>
      <c r="DT41" s="8">
        <f t="shared" ref="DT41:DW42" si="59">+BD41+BR41+CJ41+DB41</f>
        <v>185322436.08137548</v>
      </c>
      <c r="DU41" s="8">
        <f t="shared" si="59"/>
        <v>156847631.74615613</v>
      </c>
      <c r="DV41" s="8">
        <f t="shared" si="59"/>
        <v>119821278.19599333</v>
      </c>
      <c r="DW41" s="8">
        <f t="shared" si="59"/>
        <v>101014721.77300677</v>
      </c>
      <c r="DX41" s="7">
        <f t="shared" si="4"/>
        <v>563006067.79653168</v>
      </c>
      <c r="DZ41" s="7" t="s">
        <v>64</v>
      </c>
      <c r="EA41" s="8">
        <f t="shared" ref="EA41:ED42" si="60">+BK41+CD41+CV41+DN41</f>
        <v>30767295.656629335</v>
      </c>
      <c r="EB41" s="8">
        <f t="shared" si="60"/>
        <v>20897735.836000003</v>
      </c>
      <c r="EC41" s="8">
        <f t="shared" si="60"/>
        <v>96675686.246273682</v>
      </c>
      <c r="ED41" s="8">
        <f t="shared" si="60"/>
        <v>86705049.604242116</v>
      </c>
      <c r="EE41" s="7">
        <f t="shared" si="5"/>
        <v>235045767.34314513</v>
      </c>
    </row>
    <row r="42" spans="1:135" s="6" customFormat="1" ht="12.75" thickTop="1" thickBot="1" x14ac:dyDescent="0.25">
      <c r="A42" s="7" t="s">
        <v>65</v>
      </c>
      <c r="B42" s="7">
        <f>+H42</f>
        <v>1443227.3692355221</v>
      </c>
      <c r="C42" s="7">
        <v>5632573.2381922901</v>
      </c>
      <c r="D42" s="7">
        <v>1156287.5462339008</v>
      </c>
      <c r="E42" s="7">
        <v>1190976.1363870169</v>
      </c>
      <c r="G42" s="7" t="s">
        <v>65</v>
      </c>
      <c r="H42" s="7">
        <v>1443227.3692355221</v>
      </c>
      <c r="I42" s="7">
        <v>1146433</v>
      </c>
      <c r="J42" s="7">
        <v>840000</v>
      </c>
      <c r="K42" s="7">
        <v>440000</v>
      </c>
      <c r="M42" s="7" t="s">
        <v>65</v>
      </c>
      <c r="N42" s="7">
        <v>0</v>
      </c>
      <c r="O42" s="7">
        <v>4486140.2381922901</v>
      </c>
      <c r="P42" s="7">
        <v>316287.54623390082</v>
      </c>
      <c r="Q42" s="7">
        <v>750976.13638701686</v>
      </c>
      <c r="S42" s="7" t="s">
        <v>65</v>
      </c>
      <c r="T42" s="7">
        <v>4787452.8246268444</v>
      </c>
      <c r="U42" s="7">
        <v>4316806.2813343126</v>
      </c>
      <c r="V42" s="7">
        <v>4540568.0702503566</v>
      </c>
      <c r="W42" s="7">
        <v>4388490.1396782734</v>
      </c>
      <c r="Y42" s="7" t="s">
        <v>65</v>
      </c>
      <c r="Z42" s="7">
        <v>4500000</v>
      </c>
      <c r="AA42" s="7">
        <v>4200000</v>
      </c>
      <c r="AB42" s="7">
        <v>4000000</v>
      </c>
      <c r="AC42" s="7">
        <v>4300000</v>
      </c>
      <c r="AE42" s="7" t="s">
        <v>65</v>
      </c>
      <c r="AF42" s="7">
        <f t="shared" si="50"/>
        <v>287452.82462684438</v>
      </c>
      <c r="AG42" s="7">
        <f t="shared" si="50"/>
        <v>116806.28133431263</v>
      </c>
      <c r="AH42" s="7">
        <f t="shared" si="50"/>
        <v>540568.07025035657</v>
      </c>
      <c r="AI42" s="7">
        <f t="shared" si="50"/>
        <v>88490.13967827335</v>
      </c>
      <c r="AK42" s="7" t="s">
        <v>65</v>
      </c>
      <c r="AL42" s="7">
        <v>1689192.4109239085</v>
      </c>
      <c r="AM42" s="7">
        <v>2609802.2748774388</v>
      </c>
      <c r="AN42" s="7">
        <v>2986773.714581958</v>
      </c>
      <c r="AO42" s="7">
        <v>3589106.41368932</v>
      </c>
      <c r="AQ42" s="7" t="s">
        <v>65</v>
      </c>
      <c r="AR42" s="7">
        <v>900000</v>
      </c>
      <c r="AS42" s="7">
        <v>1800000</v>
      </c>
      <c r="AT42" s="7">
        <v>1000000</v>
      </c>
      <c r="AU42" s="7">
        <v>1810000</v>
      </c>
      <c r="AW42" s="7" t="s">
        <v>65</v>
      </c>
      <c r="AX42" s="7">
        <v>789192.41092390846</v>
      </c>
      <c r="AY42" s="7">
        <v>809802.27487743879</v>
      </c>
      <c r="AZ42" s="7">
        <v>1986773.714581958</v>
      </c>
      <c r="BA42" s="7">
        <v>1779106.41368932</v>
      </c>
      <c r="BC42" s="7" t="s">
        <v>65</v>
      </c>
      <c r="BD42" s="8">
        <f>+(B42*6.5)+T42+AL42</f>
        <v>15857623.135581646</v>
      </c>
      <c r="BE42" s="8">
        <f>+(C42*6.5)+U42+AM42</f>
        <v>43538334.604461633</v>
      </c>
      <c r="BF42" s="8">
        <f>+(D42*6.5)+V42+AN42</f>
        <v>15043210.83535267</v>
      </c>
      <c r="BG42" s="8">
        <f>+(E42*6.5)+W42+AO42</f>
        <v>15718941.439883202</v>
      </c>
      <c r="BH42" s="8">
        <f t="shared" si="1"/>
        <v>90158110.015279159</v>
      </c>
      <c r="BJ42" s="7" t="s">
        <v>65</v>
      </c>
      <c r="BK42" s="8">
        <f>+N42*6.5+AF42+AX42</f>
        <v>1076645.2355507528</v>
      </c>
      <c r="BL42" s="8">
        <f>+O42*6.5+AG42+AY42</f>
        <v>30086520.104461636</v>
      </c>
      <c r="BM42" s="8">
        <f>+P42*6.5+AH42+AZ42</f>
        <v>4583210.8353526704</v>
      </c>
      <c r="BN42" s="8">
        <f>+Q42*6.5+AI42+BA42</f>
        <v>6748941.4398832032</v>
      </c>
      <c r="BO42" s="8">
        <f t="shared" si="6"/>
        <v>42495317.615248263</v>
      </c>
      <c r="BQ42" s="7" t="s">
        <v>65</v>
      </c>
      <c r="BR42" s="8">
        <v>9971565.4699999988</v>
      </c>
      <c r="BS42" s="8">
        <v>10817095</v>
      </c>
      <c r="BT42" s="8">
        <v>4245000</v>
      </c>
      <c r="BU42" s="8">
        <v>4485000</v>
      </c>
      <c r="BW42" s="7" t="s">
        <v>65</v>
      </c>
      <c r="BX42" s="8">
        <f>+BR42-CD42</f>
        <v>3726287.7637999998</v>
      </c>
      <c r="BY42" s="8">
        <f>+BS42-CE42</f>
        <v>0</v>
      </c>
      <c r="BZ42" s="8">
        <f>+BT42-CF42</f>
        <v>0</v>
      </c>
      <c r="CA42" s="8">
        <f>+BU42-CG42</f>
        <v>0</v>
      </c>
      <c r="CC42" s="7" t="s">
        <v>65</v>
      </c>
      <c r="CD42" s="8">
        <v>6245277.706199999</v>
      </c>
      <c r="CE42" s="8">
        <v>10817095</v>
      </c>
      <c r="CF42" s="8">
        <v>4245000</v>
      </c>
      <c r="CG42" s="8">
        <v>4485000</v>
      </c>
      <c r="CI42" s="7" t="s">
        <v>65</v>
      </c>
      <c r="CJ42" s="8">
        <v>23054.042887622651</v>
      </c>
      <c r="CK42" s="8">
        <v>372913.96747925133</v>
      </c>
      <c r="CL42" s="8">
        <v>384099.68980862887</v>
      </c>
      <c r="CM42" s="8">
        <v>395620.98380788771</v>
      </c>
      <c r="CO42" s="7" t="s">
        <v>65</v>
      </c>
      <c r="CP42" s="8">
        <f>+CJ42</f>
        <v>23054.042887622651</v>
      </c>
      <c r="CQ42" s="8">
        <f>+CK42</f>
        <v>372913.96747925133</v>
      </c>
      <c r="CR42" s="8">
        <f>+CL42</f>
        <v>384099.68980862887</v>
      </c>
      <c r="CS42" s="8">
        <f>+CM42</f>
        <v>395620.98380788771</v>
      </c>
      <c r="CU42" s="7" t="s">
        <v>65</v>
      </c>
      <c r="CV42" s="8">
        <f t="shared" si="55"/>
        <v>0</v>
      </c>
      <c r="CW42" s="8">
        <f t="shared" si="55"/>
        <v>0</v>
      </c>
      <c r="CX42" s="8">
        <f t="shared" si="55"/>
        <v>0</v>
      </c>
      <c r="CY42" s="8">
        <f>+CM42-CS42</f>
        <v>0</v>
      </c>
      <c r="DA42" s="7" t="s">
        <v>65</v>
      </c>
      <c r="DB42" s="8">
        <v>3929500</v>
      </c>
      <c r="DC42" s="8">
        <v>3630000</v>
      </c>
      <c r="DD42" s="8">
        <v>4804500</v>
      </c>
      <c r="DE42" s="8">
        <v>4229500</v>
      </c>
      <c r="DG42" s="7" t="s">
        <v>65</v>
      </c>
      <c r="DH42" s="8">
        <v>970475.21299999999</v>
      </c>
      <c r="DI42" s="8">
        <v>0</v>
      </c>
      <c r="DJ42" s="8">
        <v>0</v>
      </c>
      <c r="DK42" s="8">
        <v>0</v>
      </c>
      <c r="DM42" s="7" t="s">
        <v>65</v>
      </c>
      <c r="DN42" s="8">
        <f>+DB42-DH42</f>
        <v>2959024.787</v>
      </c>
      <c r="DO42" s="8">
        <f>+DC42-DI42</f>
        <v>3630000</v>
      </c>
      <c r="DP42" s="8">
        <f>+DD42-DJ42</f>
        <v>4804500</v>
      </c>
      <c r="DQ42" s="8">
        <f>+DE42-DK42</f>
        <v>4229500</v>
      </c>
      <c r="DS42" s="7" t="s">
        <v>65</v>
      </c>
      <c r="DT42" s="8">
        <f t="shared" si="59"/>
        <v>29781742.648469269</v>
      </c>
      <c r="DU42" s="8">
        <f t="shared" si="59"/>
        <v>58358343.571940884</v>
      </c>
      <c r="DV42" s="8">
        <f t="shared" si="59"/>
        <v>24476810.5251613</v>
      </c>
      <c r="DW42" s="8">
        <f t="shared" si="59"/>
        <v>24829062.42369109</v>
      </c>
      <c r="DX42" s="7">
        <f t="shared" si="4"/>
        <v>137445959.16926253</v>
      </c>
      <c r="DZ42" s="7" t="s">
        <v>65</v>
      </c>
      <c r="EA42" s="8">
        <f t="shared" si="60"/>
        <v>10280947.728750752</v>
      </c>
      <c r="EB42" s="8">
        <f t="shared" si="60"/>
        <v>44533615.10446164</v>
      </c>
      <c r="EC42" s="8">
        <f t="shared" si="60"/>
        <v>13632710.83535267</v>
      </c>
      <c r="ED42" s="8">
        <f t="shared" si="60"/>
        <v>15463441.439883202</v>
      </c>
      <c r="EE42" s="7">
        <f t="shared" si="5"/>
        <v>83910715.108448267</v>
      </c>
    </row>
    <row r="43" spans="1:135" s="6" customFormat="1" ht="12.75" thickTop="1" thickBot="1" x14ac:dyDescent="0.25">
      <c r="A43" s="7" t="s">
        <v>66</v>
      </c>
      <c r="B43" s="7">
        <v>154228.72</v>
      </c>
      <c r="C43" s="7">
        <v>56397.868800000004</v>
      </c>
      <c r="D43" s="7">
        <v>770875.75852000003</v>
      </c>
      <c r="E43" s="7">
        <v>60999.934894079997</v>
      </c>
      <c r="G43" s="7" t="s">
        <v>66</v>
      </c>
      <c r="H43" s="7">
        <v>150000</v>
      </c>
      <c r="I43" s="7">
        <v>0</v>
      </c>
      <c r="J43" s="7">
        <v>712221.97496800008</v>
      </c>
      <c r="K43" s="7">
        <v>0</v>
      </c>
      <c r="M43" s="7" t="s">
        <v>66</v>
      </c>
      <c r="N43" s="7">
        <v>4228.7200000000012</v>
      </c>
      <c r="O43" s="7">
        <v>56397.868800000004</v>
      </c>
      <c r="P43" s="7">
        <v>58653.78355199995</v>
      </c>
      <c r="Q43" s="7">
        <v>60999.934894079997</v>
      </c>
      <c r="S43" s="7" t="s">
        <v>66</v>
      </c>
      <c r="T43" s="7">
        <f>+Z43</f>
        <v>86872</v>
      </c>
      <c r="U43" s="7">
        <f>+AA43</f>
        <v>89856</v>
      </c>
      <c r="V43" s="7">
        <f>+AB43</f>
        <v>89856</v>
      </c>
      <c r="W43" s="7">
        <v>24796.294688360009</v>
      </c>
      <c r="Y43" s="7" t="s">
        <v>66</v>
      </c>
      <c r="Z43" s="7">
        <v>86872</v>
      </c>
      <c r="AA43" s="7">
        <v>89856</v>
      </c>
      <c r="AB43" s="7">
        <f>+AA43</f>
        <v>89856</v>
      </c>
      <c r="AC43" s="7">
        <v>0</v>
      </c>
      <c r="AE43" s="7" t="s">
        <v>66</v>
      </c>
      <c r="AF43" s="7">
        <v>0</v>
      </c>
      <c r="AG43" s="7">
        <v>0</v>
      </c>
      <c r="AH43" s="7">
        <v>0</v>
      </c>
      <c r="AI43" s="7">
        <f>+W43-AC43</f>
        <v>24796.294688360009</v>
      </c>
      <c r="AK43" s="7" t="s">
        <v>66</v>
      </c>
      <c r="AL43" s="7">
        <v>702065.2</v>
      </c>
      <c r="AM43" s="7">
        <v>736934.81033334951</v>
      </c>
      <c r="AN43" s="7">
        <v>745833.11933334952</v>
      </c>
      <c r="AO43" s="7">
        <v>754998.37760334951</v>
      </c>
      <c r="AQ43" s="7" t="s">
        <v>66</v>
      </c>
      <c r="AR43" s="7">
        <v>580000</v>
      </c>
      <c r="AS43" s="7">
        <v>0</v>
      </c>
      <c r="AT43" s="7">
        <v>0</v>
      </c>
      <c r="AU43" s="7">
        <v>0</v>
      </c>
      <c r="AW43" s="7" t="s">
        <v>66</v>
      </c>
      <c r="AX43" s="7">
        <f>+AL43-AR43</f>
        <v>122065.19999999995</v>
      </c>
      <c r="AY43" s="7">
        <f>+AM43-AS43</f>
        <v>736934.81033334951</v>
      </c>
      <c r="AZ43" s="7">
        <f>+AN43-AT43</f>
        <v>745833.11933334952</v>
      </c>
      <c r="BA43" s="7">
        <f>+AO43-AU43</f>
        <v>754998.37760334951</v>
      </c>
      <c r="BC43" s="7" t="s">
        <v>66</v>
      </c>
      <c r="BD43" s="8">
        <f t="shared" ref="BD43:BG44" si="61">+(B43*5.8)+T43+AL43</f>
        <v>1683463.7760000001</v>
      </c>
      <c r="BE43" s="8">
        <f t="shared" si="61"/>
        <v>1153898.4493733495</v>
      </c>
      <c r="BF43" s="8">
        <f t="shared" si="61"/>
        <v>5306768.5187493488</v>
      </c>
      <c r="BG43" s="8">
        <f t="shared" si="61"/>
        <v>1133594.2946773735</v>
      </c>
      <c r="BH43" s="8">
        <f>SUM(BD43:BG43)</f>
        <v>9277725.0388000719</v>
      </c>
      <c r="BJ43" s="7" t="s">
        <v>66</v>
      </c>
      <c r="BK43" s="8">
        <f t="shared" ref="BK43:BN44" si="62">+N43*5.8+AF43+AX43</f>
        <v>146591.77599999995</v>
      </c>
      <c r="BL43" s="8">
        <f t="shared" si="62"/>
        <v>1064042.4493733495</v>
      </c>
      <c r="BM43" s="8">
        <f t="shared" si="62"/>
        <v>1086025.0639349492</v>
      </c>
      <c r="BN43" s="8">
        <f t="shared" si="62"/>
        <v>1133594.2946773735</v>
      </c>
      <c r="BO43" s="8">
        <f>SUM(BK43:BN43)</f>
        <v>3430253.5839856723</v>
      </c>
      <c r="BQ43" s="7" t="s">
        <v>66</v>
      </c>
      <c r="BR43" s="8">
        <v>1036840</v>
      </c>
      <c r="BS43" s="8">
        <v>1190550</v>
      </c>
      <c r="BT43" s="8">
        <v>499375</v>
      </c>
      <c r="BU43" s="8">
        <v>90000</v>
      </c>
      <c r="BW43" s="7" t="s">
        <v>66</v>
      </c>
      <c r="BX43" s="8">
        <f>+BR43</f>
        <v>1036840</v>
      </c>
      <c r="BY43" s="8">
        <f>+BS43</f>
        <v>1190550</v>
      </c>
      <c r="BZ43" s="8">
        <f>+BT43-CF43</f>
        <v>7490.625</v>
      </c>
      <c r="CA43" s="8">
        <f>+BU43-CG43</f>
        <v>1350</v>
      </c>
      <c r="CC43" s="7" t="s">
        <v>66</v>
      </c>
      <c r="CD43" s="8">
        <v>0</v>
      </c>
      <c r="CE43" s="8">
        <v>0</v>
      </c>
      <c r="CF43" s="8">
        <v>491884.375</v>
      </c>
      <c r="CG43" s="8">
        <v>88650</v>
      </c>
      <c r="CI43" s="7" t="s">
        <v>66</v>
      </c>
      <c r="CJ43" s="8">
        <v>0</v>
      </c>
      <c r="CK43" s="8">
        <v>0</v>
      </c>
      <c r="CL43" s="8">
        <v>0</v>
      </c>
      <c r="CM43" s="8">
        <v>0</v>
      </c>
      <c r="CO43" s="7" t="s">
        <v>66</v>
      </c>
      <c r="CP43" s="8">
        <v>0</v>
      </c>
      <c r="CQ43" s="8">
        <v>0</v>
      </c>
      <c r="CR43" s="8">
        <v>0</v>
      </c>
      <c r="CS43" s="8">
        <v>0</v>
      </c>
      <c r="CU43" s="7" t="s">
        <v>66</v>
      </c>
      <c r="CV43" s="8">
        <v>0</v>
      </c>
      <c r="CW43" s="8">
        <v>0</v>
      </c>
      <c r="CX43" s="8">
        <v>0</v>
      </c>
      <c r="CY43" s="8">
        <v>0</v>
      </c>
      <c r="DA43" s="7" t="s">
        <v>66</v>
      </c>
      <c r="DB43" s="8">
        <v>876897.97499999998</v>
      </c>
      <c r="DC43" s="8">
        <v>1051133.365</v>
      </c>
      <c r="DD43" s="8">
        <v>1420427.0697500003</v>
      </c>
      <c r="DE43" s="8">
        <v>1117815.2489625001</v>
      </c>
      <c r="DG43" s="7" t="s">
        <v>66</v>
      </c>
      <c r="DH43" s="8">
        <f t="shared" ref="DH43:DK44" si="63">+DB43-DN43</f>
        <v>332109</v>
      </c>
      <c r="DI43" s="8">
        <f t="shared" si="63"/>
        <v>51781</v>
      </c>
      <c r="DJ43" s="8">
        <f t="shared" si="63"/>
        <v>11139</v>
      </c>
      <c r="DK43" s="8">
        <f t="shared" si="63"/>
        <v>11947</v>
      </c>
      <c r="DM43" s="7" t="s">
        <v>66</v>
      </c>
      <c r="DN43" s="8">
        <v>544788.97499999998</v>
      </c>
      <c r="DO43" s="8">
        <v>999352.36499999999</v>
      </c>
      <c r="DP43" s="8">
        <v>1409288.0697500003</v>
      </c>
      <c r="DQ43" s="8">
        <v>1105868.2489625001</v>
      </c>
      <c r="DS43" s="7" t="s">
        <v>66</v>
      </c>
      <c r="DT43" s="8">
        <v>3597201.7510000002</v>
      </c>
      <c r="DU43" s="8">
        <v>3395581.8143733498</v>
      </c>
      <c r="DV43" s="8">
        <v>7226570.5884993486</v>
      </c>
      <c r="DW43" s="8">
        <v>2341409.5436398736</v>
      </c>
      <c r="DX43" s="7">
        <f t="shared" si="4"/>
        <v>16560763.697512573</v>
      </c>
      <c r="DZ43" s="7" t="s">
        <v>66</v>
      </c>
      <c r="EA43" s="8">
        <v>691380.75099999993</v>
      </c>
      <c r="EB43" s="8">
        <v>2063394.8143733495</v>
      </c>
      <c r="EC43" s="8">
        <v>2987197.5086849495</v>
      </c>
      <c r="ED43" s="8">
        <v>2328112.5436398736</v>
      </c>
      <c r="EE43" s="7">
        <f t="shared" si="5"/>
        <v>8070085.6176981721</v>
      </c>
    </row>
    <row r="44" spans="1:135" s="6" customFormat="1" ht="12" customHeight="1" thickTop="1" thickBot="1" x14ac:dyDescent="0.25">
      <c r="A44" s="7" t="s">
        <v>67</v>
      </c>
      <c r="B44" s="7">
        <v>1536098.8672</v>
      </c>
      <c r="C44" s="7">
        <v>1552995.9680000001</v>
      </c>
      <c r="D44" s="7">
        <v>1570078.9567999998</v>
      </c>
      <c r="E44" s="7">
        <v>1073033.6000000001</v>
      </c>
      <c r="G44" s="7" t="s">
        <v>67</v>
      </c>
      <c r="H44" s="7">
        <v>500000</v>
      </c>
      <c r="I44" s="7">
        <v>500000</v>
      </c>
      <c r="J44" s="7">
        <v>500000</v>
      </c>
      <c r="K44" s="7">
        <v>500000</v>
      </c>
      <c r="M44" s="7" t="s">
        <v>67</v>
      </c>
      <c r="N44" s="7">
        <f>+B44-H44</f>
        <v>1036098.8672</v>
      </c>
      <c r="O44" s="7">
        <f>+C44-I44</f>
        <v>1052995.9680000001</v>
      </c>
      <c r="P44" s="7">
        <f>+D44-J44</f>
        <v>1070078.9567999998</v>
      </c>
      <c r="Q44" s="7">
        <f>+E44-K44</f>
        <v>573033.60000000009</v>
      </c>
      <c r="S44" s="7" t="s">
        <v>67</v>
      </c>
      <c r="T44" s="7">
        <v>2300000</v>
      </c>
      <c r="U44" s="7">
        <v>2116000</v>
      </c>
      <c r="V44" s="7">
        <v>1946720</v>
      </c>
      <c r="W44" s="7">
        <v>1790982.4000000001</v>
      </c>
      <c r="Y44" s="7" t="s">
        <v>67</v>
      </c>
      <c r="Z44" s="7">
        <v>2300000</v>
      </c>
      <c r="AA44" s="7">
        <v>2116000</v>
      </c>
      <c r="AB44" s="7">
        <v>0</v>
      </c>
      <c r="AC44" s="7">
        <v>0</v>
      </c>
      <c r="AE44" s="7" t="s">
        <v>67</v>
      </c>
      <c r="AF44" s="7">
        <f>+T44-Z44</f>
        <v>0</v>
      </c>
      <c r="AG44" s="7">
        <f>+U44-AA44</f>
        <v>0</v>
      </c>
      <c r="AH44" s="7">
        <f>+V44</f>
        <v>1946720</v>
      </c>
      <c r="AI44" s="7">
        <f>+W44</f>
        <v>1790982.4000000001</v>
      </c>
      <c r="AK44" s="7" t="s">
        <v>67</v>
      </c>
      <c r="AL44" s="7">
        <v>3500000</v>
      </c>
      <c r="AM44" s="7">
        <v>3220000</v>
      </c>
      <c r="AN44" s="7">
        <v>2962400</v>
      </c>
      <c r="AO44" s="7">
        <v>2725408</v>
      </c>
      <c r="AQ44" s="7" t="s">
        <v>67</v>
      </c>
      <c r="AR44" s="7">
        <f>+AL44</f>
        <v>3500000</v>
      </c>
      <c r="AS44" s="7">
        <f>+AM44</f>
        <v>3220000</v>
      </c>
      <c r="AT44" s="7">
        <v>0</v>
      </c>
      <c r="AU44" s="7">
        <v>0</v>
      </c>
      <c r="AW44" s="7" t="s">
        <v>67</v>
      </c>
      <c r="AX44" s="7">
        <v>0</v>
      </c>
      <c r="AY44" s="7">
        <v>0</v>
      </c>
      <c r="AZ44" s="7">
        <v>2962400</v>
      </c>
      <c r="BA44" s="7">
        <v>2725408</v>
      </c>
      <c r="BC44" s="7" t="s">
        <v>67</v>
      </c>
      <c r="BD44" s="8">
        <f t="shared" si="61"/>
        <v>14709373.42976</v>
      </c>
      <c r="BE44" s="8">
        <f t="shared" si="61"/>
        <v>14343376.614400001</v>
      </c>
      <c r="BF44" s="8">
        <f t="shared" si="61"/>
        <v>14015577.949439999</v>
      </c>
      <c r="BG44" s="8">
        <f t="shared" si="61"/>
        <v>10739985.280000001</v>
      </c>
      <c r="BH44" s="8">
        <f t="shared" si="1"/>
        <v>53808313.273599997</v>
      </c>
      <c r="BJ44" s="7" t="s">
        <v>67</v>
      </c>
      <c r="BK44" s="8">
        <f t="shared" si="62"/>
        <v>6009373.4297599997</v>
      </c>
      <c r="BL44" s="8">
        <f t="shared" si="62"/>
        <v>6107376.6144000003</v>
      </c>
      <c r="BM44" s="8">
        <f t="shared" si="62"/>
        <v>11115577.949439999</v>
      </c>
      <c r="BN44" s="8">
        <f t="shared" si="62"/>
        <v>7839985.2800000003</v>
      </c>
      <c r="BO44" s="8">
        <f t="shared" si="6"/>
        <v>31072313.273600001</v>
      </c>
      <c r="BQ44" s="7" t="s">
        <v>67</v>
      </c>
      <c r="BR44" s="8">
        <v>4750000</v>
      </c>
      <c r="BS44" s="8">
        <v>5465000</v>
      </c>
      <c r="BT44" s="8">
        <v>4920000</v>
      </c>
      <c r="BU44" s="8">
        <v>5750000</v>
      </c>
      <c r="BW44" s="7" t="s">
        <v>67</v>
      </c>
      <c r="BX44" s="8">
        <f>+BR44-CD44</f>
        <v>3876350</v>
      </c>
      <c r="BY44" s="8">
        <f>+BS44-CE44</f>
        <v>4091240</v>
      </c>
      <c r="BZ44" s="8">
        <f>+BT44-CF44</f>
        <v>2568040</v>
      </c>
      <c r="CA44" s="8">
        <f>+BU44-CG44</f>
        <v>3441240</v>
      </c>
      <c r="CC44" s="7" t="s">
        <v>67</v>
      </c>
      <c r="CD44" s="8">
        <v>873650</v>
      </c>
      <c r="CE44" s="8">
        <v>1373760</v>
      </c>
      <c r="CF44" s="8">
        <v>2351960</v>
      </c>
      <c r="CG44" s="8">
        <v>2308760</v>
      </c>
      <c r="CI44" s="7" t="s">
        <v>67</v>
      </c>
      <c r="CJ44" s="8"/>
      <c r="CK44" s="8"/>
      <c r="CL44" s="8"/>
      <c r="CM44" s="8"/>
      <c r="CO44" s="7" t="s">
        <v>67</v>
      </c>
      <c r="CP44" s="8"/>
      <c r="CQ44" s="8"/>
      <c r="CR44" s="8"/>
      <c r="CS44" s="8"/>
      <c r="CU44" s="7" t="s">
        <v>67</v>
      </c>
      <c r="CV44" s="8">
        <v>0</v>
      </c>
      <c r="CW44" s="8">
        <v>0</v>
      </c>
      <c r="CX44" s="8">
        <v>0</v>
      </c>
      <c r="CY44" s="8">
        <v>0</v>
      </c>
      <c r="DA44" s="7" t="s">
        <v>67</v>
      </c>
      <c r="DB44" s="8">
        <v>11578509.879999999</v>
      </c>
      <c r="DC44" s="8">
        <v>9537349</v>
      </c>
      <c r="DD44" s="8">
        <v>8042347</v>
      </c>
      <c r="DE44" s="8">
        <v>8424980</v>
      </c>
      <c r="DG44" s="7" t="s">
        <v>67</v>
      </c>
      <c r="DH44" s="8">
        <f t="shared" si="63"/>
        <v>4379022.879999999</v>
      </c>
      <c r="DI44" s="8">
        <f t="shared" si="63"/>
        <v>4463481</v>
      </c>
      <c r="DJ44" s="8">
        <f t="shared" si="63"/>
        <v>2507452</v>
      </c>
      <c r="DK44" s="8">
        <f t="shared" si="63"/>
        <v>3224000</v>
      </c>
      <c r="DM44" s="7" t="s">
        <v>67</v>
      </c>
      <c r="DN44" s="8">
        <v>7199487</v>
      </c>
      <c r="DO44" s="8">
        <v>5073868</v>
      </c>
      <c r="DP44" s="8">
        <v>5534895</v>
      </c>
      <c r="DQ44" s="8">
        <v>5200980</v>
      </c>
      <c r="DS44" s="7" t="s">
        <v>67</v>
      </c>
      <c r="DT44" s="8">
        <v>31037883.309760001</v>
      </c>
      <c r="DU44" s="8">
        <v>29345725.614399999</v>
      </c>
      <c r="DV44" s="8">
        <v>26977924.949439999</v>
      </c>
      <c r="DW44" s="8">
        <v>24914965.280000001</v>
      </c>
      <c r="DX44" s="7">
        <f t="shared" si="4"/>
        <v>112276499.15360001</v>
      </c>
      <c r="DZ44" s="7" t="s">
        <v>67</v>
      </c>
      <c r="EA44" s="8">
        <v>14082510.42976</v>
      </c>
      <c r="EB44" s="8">
        <v>12555004.614399999</v>
      </c>
      <c r="EC44" s="8">
        <v>19002432.949439999</v>
      </c>
      <c r="ED44" s="8">
        <v>15349725.280000001</v>
      </c>
      <c r="EE44" s="7">
        <f t="shared" si="5"/>
        <v>60989673.273599997</v>
      </c>
    </row>
    <row r="45" spans="1:135" s="6" customFormat="1" ht="12.75" thickTop="1" thickBot="1" x14ac:dyDescent="0.25">
      <c r="A45" s="11" t="s">
        <v>68</v>
      </c>
      <c r="B45" s="7">
        <f>SUM(B3:B44)</f>
        <v>192620177.42452735</v>
      </c>
      <c r="C45" s="7">
        <f>SUM(C3:C44)</f>
        <v>277035679.08995736</v>
      </c>
      <c r="D45" s="7">
        <f>SUM(D3:D44)</f>
        <v>163907081.31743252</v>
      </c>
      <c r="E45" s="7">
        <f>SUM(E3:E44)</f>
        <v>183389505.81616622</v>
      </c>
      <c r="G45" s="7" t="s">
        <v>68</v>
      </c>
      <c r="H45" s="7">
        <f>SUM(H3:H44)</f>
        <v>170571028.75418472</v>
      </c>
      <c r="I45" s="7">
        <f>SUM(I3:I44)</f>
        <v>189302279.52045414</v>
      </c>
      <c r="J45" s="7">
        <f>SUM(J3:J44)</f>
        <v>45550347.295213588</v>
      </c>
      <c r="K45" s="7">
        <f>SUM(K3:K44)</f>
        <v>19945916.481803879</v>
      </c>
      <c r="M45" s="7" t="s">
        <v>68</v>
      </c>
      <c r="N45" s="7">
        <f>SUM(N3:N44)</f>
        <v>22049149.202125512</v>
      </c>
      <c r="O45" s="7">
        <f>SUM(O3:O44)</f>
        <v>71219977.4803496</v>
      </c>
      <c r="P45" s="7">
        <f>SUM(P3:P44)</f>
        <v>118362676.68506151</v>
      </c>
      <c r="Q45" s="7">
        <f>SUM(Q3:Q44)</f>
        <v>163443589.33436236</v>
      </c>
      <c r="S45" s="7" t="s">
        <v>68</v>
      </c>
      <c r="T45" s="7">
        <f>SUM(T3:T44)</f>
        <v>358439467.32251132</v>
      </c>
      <c r="U45" s="7">
        <f>SUM(U3:U44)</f>
        <v>322150123.60311204</v>
      </c>
      <c r="V45" s="7">
        <f>SUM(V3:V44)</f>
        <v>285792822.76017743</v>
      </c>
      <c r="W45" s="7">
        <f>SUM(W3:W44)</f>
        <v>241407712.36747918</v>
      </c>
      <c r="Y45" s="7" t="s">
        <v>68</v>
      </c>
      <c r="Z45" s="7">
        <f>SUM(Z3:Z44)</f>
        <v>236298530.17365733</v>
      </c>
      <c r="AA45" s="7">
        <f>SUM(AA3:AA44)</f>
        <v>186381155.25464958</v>
      </c>
      <c r="AB45" s="7">
        <f>SUM(AB3:AB44)</f>
        <v>89881532.670882449</v>
      </c>
      <c r="AC45" s="7">
        <f>SUM(AC3:AC44)</f>
        <v>41075829.165009752</v>
      </c>
      <c r="AE45" s="7"/>
      <c r="AF45" s="7">
        <f>SUM(AF3:AF44)</f>
        <v>122140937.14885394</v>
      </c>
      <c r="AG45" s="7">
        <f>SUM(AG3:AG44)</f>
        <v>135768968.34846246</v>
      </c>
      <c r="AH45" s="7">
        <f>SUM(AH3:AH44)</f>
        <v>195911290.089295</v>
      </c>
      <c r="AI45" s="7">
        <f>SUM(AI3:AI44)</f>
        <v>200331883.20246941</v>
      </c>
      <c r="AK45" s="7" t="s">
        <v>68</v>
      </c>
      <c r="AL45" s="7">
        <f>SUM(AL3:AL44)</f>
        <v>252886815.39529896</v>
      </c>
      <c r="AM45" s="7">
        <f>SUM(AM3:AM44)</f>
        <v>301786773.4723773</v>
      </c>
      <c r="AN45" s="7">
        <f>SUM(AN3:AN44)</f>
        <v>314451272.04108405</v>
      </c>
      <c r="AO45" s="7">
        <f>SUM(AO3:AO44)</f>
        <v>368535978.21956158</v>
      </c>
      <c r="AQ45" s="7" t="s">
        <v>68</v>
      </c>
      <c r="AR45" s="7">
        <f>SUM(AR3:AR44)</f>
        <v>166137897.17327946</v>
      </c>
      <c r="AS45" s="7">
        <f>SUM(AS3:AS44)</f>
        <v>160023929.22728091</v>
      </c>
      <c r="AT45" s="7">
        <f>SUM(AT3:AT44)</f>
        <v>106064113.51176172</v>
      </c>
      <c r="AU45" s="7">
        <f>SUM(AU3:AU44)</f>
        <v>41560975.932675563</v>
      </c>
      <c r="AW45" s="7" t="s">
        <v>68</v>
      </c>
      <c r="AX45" s="7">
        <f>SUM(AX3:AX44)</f>
        <v>86748918.222019523</v>
      </c>
      <c r="AY45" s="7">
        <f>SUM(AY3:AY44)</f>
        <v>141762844.24509639</v>
      </c>
      <c r="AZ45" s="7">
        <f>SUM(AZ3:AZ44)</f>
        <v>208387158.52932236</v>
      </c>
      <c r="BA45" s="7">
        <f>SUM(BA3:BA44)</f>
        <v>326975002.28688604</v>
      </c>
      <c r="BC45" s="7">
        <f t="shared" ref="BC45:BH45" si="64">SUM(BC3:BC44)</f>
        <v>0</v>
      </c>
      <c r="BD45" s="7">
        <f t="shared" si="64"/>
        <v>1696218838.899226</v>
      </c>
      <c r="BE45" s="7">
        <f t="shared" si="64"/>
        <v>2222522095.5209341</v>
      </c>
      <c r="BF45" s="7">
        <f t="shared" si="64"/>
        <v>1533598220.7785423</v>
      </c>
      <c r="BG45" s="8">
        <f t="shared" si="64"/>
        <v>1664887893.856504</v>
      </c>
      <c r="BH45" s="8">
        <f t="shared" si="64"/>
        <v>7117227049.0552063</v>
      </c>
      <c r="BJ45" s="7" t="s">
        <v>68</v>
      </c>
      <c r="BK45" s="8">
        <f>SUM(BK3:BK44)</f>
        <v>328661361.07634509</v>
      </c>
      <c r="BL45" s="8">
        <f>SUM(BL3:BL44)</f>
        <v>704881507.29360497</v>
      </c>
      <c r="BM45" s="8">
        <f>SUM(BM3:BM44)</f>
        <v>1084665242.6041305</v>
      </c>
      <c r="BN45" s="8">
        <f>SUM(BN3:BN44)</f>
        <v>1479783950.2177958</v>
      </c>
      <c r="BO45" s="8">
        <f>SUM(BO3:BO44)</f>
        <v>3597992061.1918778</v>
      </c>
      <c r="BQ45" s="7" t="s">
        <v>68</v>
      </c>
      <c r="BR45" s="8">
        <f>SUM(BR3:BR44)</f>
        <v>282079076.04601866</v>
      </c>
      <c r="BS45" s="8">
        <f>SUM(BS3:BS44)</f>
        <v>364696060.80201936</v>
      </c>
      <c r="BT45" s="8">
        <f>SUM(BT3:BT44)</f>
        <v>477931067.90545398</v>
      </c>
      <c r="BU45" s="8">
        <f>SUM(BU3:BU44)</f>
        <v>449628393.32055169</v>
      </c>
      <c r="BW45" s="7" t="s">
        <v>68</v>
      </c>
      <c r="BX45" s="8">
        <f>SUM(BX3:BX44)</f>
        <v>160224190.15669355</v>
      </c>
      <c r="BY45" s="8">
        <f>SUM(BY3:BY44)</f>
        <v>134171441.22589445</v>
      </c>
      <c r="BZ45" s="8">
        <f>SUM(BZ3:BZ44)</f>
        <v>127335446.85480896</v>
      </c>
      <c r="CA45" s="8">
        <f>SUM(CA3:CA44)</f>
        <v>51403044.175203919</v>
      </c>
      <c r="CC45" s="7" t="s">
        <v>68</v>
      </c>
      <c r="CD45" s="8">
        <f>SUM(CD3:CD44)</f>
        <v>121854886.23050161</v>
      </c>
      <c r="CE45" s="8">
        <f>SUM(CE3:CE44)</f>
        <v>230524619.7278896</v>
      </c>
      <c r="CF45" s="8">
        <f>SUM(CF3:CF44)</f>
        <v>350595620.89405668</v>
      </c>
      <c r="CG45" s="8">
        <f>SUM(CG3:CG44)</f>
        <v>398225349.26721835</v>
      </c>
      <c r="CI45" s="7" t="s">
        <v>68</v>
      </c>
      <c r="CJ45" s="8">
        <f>SUM(CJ3:CJ44)</f>
        <v>10340652.738945579</v>
      </c>
      <c r="CK45" s="8">
        <f>SUM(CK3:CK44)</f>
        <v>10251090.397369012</v>
      </c>
      <c r="CL45" s="8">
        <f>SUM(CL3:CL44)</f>
        <v>10729335.049047498</v>
      </c>
      <c r="CM45" s="8">
        <f>SUM(CM3:CM44)</f>
        <v>6758711.9593572039</v>
      </c>
      <c r="CO45" s="7" t="s">
        <v>68</v>
      </c>
      <c r="CP45" s="8">
        <f>SUM(CP3:CP44)</f>
        <v>9351991.3127354048</v>
      </c>
      <c r="CQ45" s="8">
        <f>SUM(CQ3:CQ44)</f>
        <v>8910674.8324194308</v>
      </c>
      <c r="CR45" s="8">
        <f>SUM(CR3:CR44)</f>
        <v>8383550.9987453343</v>
      </c>
      <c r="CS45" s="8">
        <f>SUM(CS3:CS44)</f>
        <v>3455972.3393453611</v>
      </c>
      <c r="CU45" s="8">
        <f>SUM(CU3:CU44)</f>
        <v>0</v>
      </c>
      <c r="CV45" s="8">
        <f>SUM(CV3:CV44)</f>
        <v>988661.42621017492</v>
      </c>
      <c r="CW45" s="8">
        <f>SUM(CW3:CW44)</f>
        <v>1340415.5649495793</v>
      </c>
      <c r="CX45" s="8">
        <f>SUM(CX3:CX44)</f>
        <v>2345784.0503021632</v>
      </c>
      <c r="CY45" s="8">
        <f>SUM(CY3:CY44)</f>
        <v>3302739.6200118437</v>
      </c>
      <c r="DA45" s="7" t="s">
        <v>68</v>
      </c>
      <c r="DB45" s="8">
        <f>SUM(DB3:DB44)</f>
        <v>424247148.54996353</v>
      </c>
      <c r="DC45" s="8">
        <f>SUM(DC3:DC44)</f>
        <v>425083435.60756046</v>
      </c>
      <c r="DD45" s="8">
        <f>SUM(DD3:DD44)</f>
        <v>424154857.53368741</v>
      </c>
      <c r="DE45" s="8">
        <f>SUM(DE3:DE44)</f>
        <v>414474233.93091875</v>
      </c>
      <c r="DG45" s="7" t="s">
        <v>68</v>
      </c>
      <c r="DH45" s="8">
        <f>SUM(DH3:DH44)</f>
        <v>190945839.17079043</v>
      </c>
      <c r="DI45" s="8">
        <f>SUM(DI3:DI44)</f>
        <v>181307453.14963055</v>
      </c>
      <c r="DJ45" s="8">
        <f>SUM(DJ3:DJ44)</f>
        <v>128587225.48090312</v>
      </c>
      <c r="DK45" s="8">
        <f>SUM(DK3:DK44)</f>
        <v>90567604.994271234</v>
      </c>
      <c r="DM45" s="7" t="s">
        <v>68</v>
      </c>
      <c r="DN45" s="8">
        <f>SUM(DN3:DN44)</f>
        <v>233301309.37917322</v>
      </c>
      <c r="DO45" s="8">
        <f>SUM(DO3:DO44)</f>
        <v>243775982.45792982</v>
      </c>
      <c r="DP45" s="8">
        <f>SUM(DP3:DP44)</f>
        <v>296823632.05278438</v>
      </c>
      <c r="DQ45" s="8">
        <f>SUM(DQ3:DQ44)</f>
        <v>325162628.93664765</v>
      </c>
      <c r="DS45" s="7" t="s">
        <v>68</v>
      </c>
      <c r="DT45" s="8">
        <f>SUM(DT3:DT44)</f>
        <v>2433076171.6848769</v>
      </c>
      <c r="DU45" s="8">
        <f>SUM(DU3:DU44)</f>
        <v>2987801400.7258253</v>
      </c>
      <c r="DV45" s="8">
        <f>SUM(DV3:DV44)</f>
        <v>2456683196.761477</v>
      </c>
      <c r="DW45" s="8">
        <f>SUM(DW3:DW44)</f>
        <v>2526525323.1446505</v>
      </c>
      <c r="DX45" s="8">
        <f>SUM(DX3:DX44)</f>
        <v>10404086092.316832</v>
      </c>
      <c r="DZ45" s="7" t="s">
        <v>68</v>
      </c>
      <c r="EA45" s="8">
        <f>SUM(EA3:EA44)</f>
        <v>684806220.45222998</v>
      </c>
      <c r="EB45" s="8">
        <f>SUM(EB3:EB44)</f>
        <v>1180522523.6491489</v>
      </c>
      <c r="EC45" s="8">
        <f>SUM(EC3:EC44)</f>
        <v>1734430279.601274</v>
      </c>
      <c r="ED45" s="8">
        <f>SUM(ED3:ED44)</f>
        <v>2206474668.0416741</v>
      </c>
      <c r="EE45" s="8">
        <f>SUM(EE3:EE44)</f>
        <v>5806233691.7443256</v>
      </c>
    </row>
    <row r="46" spans="1:135" s="10" customFormat="1" ht="28.5" customHeight="1" thickTop="1" thickBot="1" x14ac:dyDescent="0.3">
      <c r="N46" s="13">
        <f>+B45-H45</f>
        <v>22049148.670342624</v>
      </c>
      <c r="O46" s="13">
        <f>+C45-I45</f>
        <v>87733399.569503218</v>
      </c>
      <c r="P46" s="13">
        <f>+D45-J45</f>
        <v>118356734.02221894</v>
      </c>
      <c r="Q46" s="13">
        <f>+E45-K45</f>
        <v>163443589.33436233</v>
      </c>
      <c r="AF46" s="13">
        <f>+T45-Z45</f>
        <v>122140937.14885399</v>
      </c>
      <c r="AG46" s="13">
        <f>+U45-AA45</f>
        <v>135768968.34846246</v>
      </c>
      <c r="AH46" s="13">
        <f>+V45-AB45</f>
        <v>195911290.08929497</v>
      </c>
      <c r="AI46" s="13">
        <f>+W45-AC45</f>
        <v>200331883.20246941</v>
      </c>
      <c r="EC46" s="14">
        <f>SUM(EA45:EC45)</f>
        <v>3599759023.7026529</v>
      </c>
      <c r="ED46" s="14"/>
    </row>
    <row r="47" spans="1:135" s="10" customFormat="1" ht="16.5" thickTop="1" thickBot="1" x14ac:dyDescent="0.3">
      <c r="N47" s="5">
        <v>2013</v>
      </c>
      <c r="O47" s="5">
        <v>2014</v>
      </c>
      <c r="P47" s="5">
        <v>2015</v>
      </c>
      <c r="Q47" s="5">
        <v>2016</v>
      </c>
      <c r="AF47" s="5">
        <v>2013</v>
      </c>
      <c r="AG47" s="5">
        <v>2014</v>
      </c>
      <c r="AH47" s="5">
        <v>2015</v>
      </c>
      <c r="AI47" s="5">
        <v>2016</v>
      </c>
      <c r="AX47" s="5">
        <v>2013</v>
      </c>
      <c r="AY47" s="5">
        <v>2014</v>
      </c>
      <c r="AZ47" s="5">
        <v>2015</v>
      </c>
      <c r="BD47" s="10">
        <v>5.57</v>
      </c>
      <c r="BU47" s="15"/>
      <c r="CJ47" s="14"/>
      <c r="CK47" s="14"/>
      <c r="CL47" s="14"/>
      <c r="CM47" s="14"/>
      <c r="DS47" s="7" t="s">
        <v>69</v>
      </c>
      <c r="DT47" s="12">
        <v>2013</v>
      </c>
      <c r="DU47" s="12">
        <v>2014</v>
      </c>
      <c r="DV47" s="12">
        <v>2015</v>
      </c>
      <c r="DW47" s="7" t="s">
        <v>70</v>
      </c>
      <c r="DZ47" s="16" t="s">
        <v>71</v>
      </c>
    </row>
    <row r="48" spans="1:135" s="10" customFormat="1" ht="16.5" thickTop="1" thickBot="1" x14ac:dyDescent="0.3">
      <c r="M48" s="11" t="s">
        <v>72</v>
      </c>
      <c r="N48" s="7">
        <v>230520352.47505853</v>
      </c>
      <c r="O48" s="7">
        <v>222860004.85366663</v>
      </c>
      <c r="P48" s="7">
        <v>153920087.63240132</v>
      </c>
      <c r="Q48" s="7">
        <v>200784067.23714224</v>
      </c>
      <c r="AE48" s="11" t="s">
        <v>72</v>
      </c>
      <c r="AF48" s="7">
        <v>358439467.32251132</v>
      </c>
      <c r="AG48" s="7">
        <v>322150123.60311204</v>
      </c>
      <c r="AH48" s="7">
        <v>285792822.76017743</v>
      </c>
      <c r="AI48" s="7">
        <v>241407712.36747918</v>
      </c>
      <c r="AW48" s="11" t="s">
        <v>72</v>
      </c>
      <c r="AX48" s="7">
        <v>252886815.39529896</v>
      </c>
      <c r="AY48" s="7">
        <v>301786773.4723773</v>
      </c>
      <c r="AZ48" s="7">
        <v>314451272.04108405</v>
      </c>
      <c r="DS48" s="8" t="s">
        <v>73</v>
      </c>
      <c r="DT48" s="8">
        <f>+DT45</f>
        <v>2433076171.6848769</v>
      </c>
      <c r="DU48" s="8">
        <f>+DU45</f>
        <v>2987801400.7258253</v>
      </c>
      <c r="DV48" s="8">
        <f>+DV45</f>
        <v>2456683196.761477</v>
      </c>
      <c r="DW48" s="8">
        <f>SUM(DT48:DV48)</f>
        <v>7877560769.1721783</v>
      </c>
      <c r="DZ48" s="17" t="s">
        <v>69</v>
      </c>
      <c r="EA48" s="17">
        <v>2013</v>
      </c>
      <c r="EB48" s="17">
        <v>2014</v>
      </c>
      <c r="EC48" s="17">
        <v>2015</v>
      </c>
      <c r="ED48" s="17" t="s">
        <v>70</v>
      </c>
    </row>
    <row r="49" spans="6:134" s="10" customFormat="1" ht="16.5" thickTop="1" thickBot="1" x14ac:dyDescent="0.3">
      <c r="M49" s="11" t="s">
        <v>74</v>
      </c>
      <c r="N49" s="7">
        <v>201519537.35763258</v>
      </c>
      <c r="O49" s="7">
        <v>164853724.438842</v>
      </c>
      <c r="P49" s="7">
        <v>45816234.446193956</v>
      </c>
      <c r="Q49" s="7">
        <v>20214718.304199003</v>
      </c>
      <c r="AE49" s="11" t="s">
        <v>74</v>
      </c>
      <c r="AF49" s="7">
        <f>+AF48-AF50</f>
        <v>236298530.17365736</v>
      </c>
      <c r="AG49" s="7">
        <f t="shared" ref="AG49:AI49" si="65">+AG48-AG50</f>
        <v>186381155.25464958</v>
      </c>
      <c r="AH49" s="7">
        <f t="shared" si="65"/>
        <v>89881532.670882434</v>
      </c>
      <c r="AI49" s="7">
        <f t="shared" si="65"/>
        <v>41075829.165009767</v>
      </c>
      <c r="AW49" s="11" t="s">
        <v>74</v>
      </c>
      <c r="AX49" s="7">
        <f>+AX48-AX50</f>
        <v>166137897.17327943</v>
      </c>
      <c r="AY49" s="7">
        <f t="shared" ref="AY49:AZ49" si="66">+AY48-AY50</f>
        <v>160023929.22728091</v>
      </c>
      <c r="AZ49" s="7">
        <f t="shared" si="66"/>
        <v>106064113.5117617</v>
      </c>
      <c r="DS49" s="8" t="s">
        <v>75</v>
      </c>
      <c r="DT49" s="8">
        <f>+DT48-DT50</f>
        <v>1748269951.2326469</v>
      </c>
      <c r="DU49" s="8">
        <f t="shared" ref="DU49:DV49" si="67">+DU48-DU50</f>
        <v>1807278877.0766764</v>
      </c>
      <c r="DV49" s="8">
        <f t="shared" si="67"/>
        <v>722252917.16020298</v>
      </c>
      <c r="DW49" s="8">
        <f>SUM(DT49:DV49)</f>
        <v>4277801745.4695263</v>
      </c>
      <c r="DZ49" s="18" t="s">
        <v>73</v>
      </c>
      <c r="EA49" s="19">
        <v>2737513285</v>
      </c>
      <c r="EB49" s="19">
        <v>2964206829</v>
      </c>
      <c r="EC49" s="19">
        <v>2557197574</v>
      </c>
      <c r="ED49" s="19">
        <v>8258917688</v>
      </c>
    </row>
    <row r="50" spans="6:134" s="10" customFormat="1" ht="16.5" thickTop="1" thickBot="1" x14ac:dyDescent="0.3">
      <c r="M50" s="11" t="s">
        <v>76</v>
      </c>
      <c r="N50" s="7">
        <f>+N48-N49</f>
        <v>29000815.117425948</v>
      </c>
      <c r="O50" s="7">
        <f t="shared" ref="O50:Q50" si="68">+O48-O49</f>
        <v>58006280.414824635</v>
      </c>
      <c r="P50" s="7">
        <f t="shared" si="68"/>
        <v>108103853.18620735</v>
      </c>
      <c r="Q50" s="7">
        <f t="shared" si="68"/>
        <v>180569348.93294322</v>
      </c>
      <c r="AE50" s="11" t="s">
        <v>76</v>
      </c>
      <c r="AF50" s="7">
        <v>122140937.14885394</v>
      </c>
      <c r="AG50" s="7">
        <v>135768968.34846246</v>
      </c>
      <c r="AH50" s="7">
        <v>195911290.089295</v>
      </c>
      <c r="AI50" s="7">
        <v>200331883.20246941</v>
      </c>
      <c r="AW50" s="11" t="s">
        <v>76</v>
      </c>
      <c r="AX50" s="7">
        <v>86748918.222019523</v>
      </c>
      <c r="AY50" s="7">
        <v>141762844.24509639</v>
      </c>
      <c r="AZ50" s="7">
        <v>208387158.52932236</v>
      </c>
      <c r="DS50" s="8" t="s">
        <v>77</v>
      </c>
      <c r="DT50" s="8">
        <f>+EA45</f>
        <v>684806220.45222998</v>
      </c>
      <c r="DU50" s="8">
        <f>+EB45</f>
        <v>1180522523.6491489</v>
      </c>
      <c r="DV50" s="8">
        <f>+EC45</f>
        <v>1734430279.601274</v>
      </c>
      <c r="DW50" s="8">
        <f>SUM(DT50:DV50)</f>
        <v>3599759023.7026529</v>
      </c>
      <c r="DZ50" s="18" t="s">
        <v>75</v>
      </c>
      <c r="EA50" s="19">
        <v>2016477143</v>
      </c>
      <c r="EB50" s="19">
        <v>1601831542</v>
      </c>
      <c r="EC50" s="19">
        <v>847137131</v>
      </c>
      <c r="ED50" s="19">
        <v>4465445816</v>
      </c>
    </row>
    <row r="51" spans="6:134" s="10" customFormat="1" ht="15.75" thickTop="1" x14ac:dyDescent="0.25">
      <c r="AV51" s="6"/>
      <c r="DZ51" s="17" t="s">
        <v>77</v>
      </c>
      <c r="EA51" s="20">
        <v>721036142</v>
      </c>
      <c r="EB51" s="20">
        <v>1362375287</v>
      </c>
      <c r="EC51" s="20">
        <v>1710060443</v>
      </c>
      <c r="ED51" s="20">
        <v>3793471872</v>
      </c>
    </row>
    <row r="52" spans="6:134" s="10" customFormat="1" x14ac:dyDescent="0.25">
      <c r="AV52" s="6"/>
      <c r="DT52" s="14">
        <f>SUM(DT45:DV45)</f>
        <v>7877560769.1721783</v>
      </c>
    </row>
    <row r="53" spans="6:134" s="10" customFormat="1" x14ac:dyDescent="0.25">
      <c r="AV53" s="6"/>
      <c r="DT53" s="10">
        <f>+DT52/3</f>
        <v>2625853589.7240596</v>
      </c>
    </row>
    <row r="54" spans="6:134" s="10" customFormat="1" x14ac:dyDescent="0.25">
      <c r="AV54" s="6"/>
    </row>
    <row r="55" spans="6:134" s="10" customFormat="1" x14ac:dyDescent="0.25">
      <c r="AV55" s="6"/>
    </row>
    <row r="56" spans="6:134" s="10" customFormat="1" x14ac:dyDescent="0.25">
      <c r="AV56" s="6"/>
    </row>
    <row r="57" spans="6:134" s="10" customFormat="1" x14ac:dyDescent="0.25">
      <c r="AV57" s="6"/>
    </row>
    <row r="58" spans="6:134" s="10" customFormat="1" x14ac:dyDescent="0.25">
      <c r="F58" s="6"/>
      <c r="L58" s="6"/>
      <c r="R58" s="6"/>
      <c r="X58" s="6"/>
      <c r="AD58" s="6"/>
      <c r="AJ58" s="6"/>
      <c r="AP58" s="6"/>
      <c r="AV58" s="6"/>
      <c r="BB58" s="6"/>
      <c r="BI58" s="6"/>
      <c r="BV58" s="6"/>
      <c r="CB58" s="6"/>
      <c r="CH58" s="6"/>
      <c r="CN58" s="6"/>
      <c r="CT58" s="6"/>
      <c r="CZ58" s="6"/>
      <c r="DF58" s="6"/>
      <c r="DL58" s="6"/>
      <c r="DR58" s="6"/>
    </row>
    <row r="59" spans="6:134" s="10" customFormat="1" x14ac:dyDescent="0.25">
      <c r="F59" s="6"/>
      <c r="L59" s="6"/>
      <c r="R59" s="6"/>
      <c r="X59" s="6"/>
      <c r="AD59" s="6"/>
      <c r="AJ59" s="6"/>
      <c r="AP59" s="6"/>
      <c r="AV59" s="6"/>
      <c r="BB59" s="6"/>
      <c r="BI59" s="6"/>
      <c r="BV59" s="6"/>
      <c r="CB59" s="6"/>
      <c r="CH59" s="6"/>
      <c r="CN59" s="6"/>
      <c r="CT59" s="6"/>
      <c r="CZ59" s="6"/>
      <c r="DF59" s="6"/>
      <c r="DL59" s="6"/>
      <c r="DR59" s="6"/>
    </row>
    <row r="60" spans="6:134" s="10" customFormat="1" x14ac:dyDescent="0.25">
      <c r="F60" s="6"/>
      <c r="L60" s="6"/>
      <c r="R60" s="6"/>
      <c r="X60" s="6"/>
      <c r="AD60" s="6"/>
      <c r="AJ60" s="6"/>
      <c r="AP60" s="6"/>
      <c r="AV60" s="6"/>
      <c r="BB60" s="6"/>
      <c r="BI60" s="6"/>
      <c r="BV60" s="6"/>
      <c r="CB60" s="6"/>
      <c r="CH60" s="6"/>
      <c r="CN60" s="6"/>
      <c r="CT60" s="6"/>
      <c r="CZ60" s="6"/>
      <c r="DF60" s="6"/>
      <c r="DL60" s="6"/>
      <c r="DR60" s="6"/>
    </row>
  </sheetData>
  <mergeCells count="22">
    <mergeCell ref="DG1:DK1"/>
    <mergeCell ref="DM1:DQ1"/>
    <mergeCell ref="DS1:DX1"/>
    <mergeCell ref="DZ1:EE1"/>
    <mergeCell ref="BW1:CA1"/>
    <mergeCell ref="CC1:CG1"/>
    <mergeCell ref="CI1:CM1"/>
    <mergeCell ref="CO1:CS1"/>
    <mergeCell ref="CU1:CY1"/>
    <mergeCell ref="DA1:DE1"/>
    <mergeCell ref="AK1:AO1"/>
    <mergeCell ref="AQ1:AU1"/>
    <mergeCell ref="AW1:BA1"/>
    <mergeCell ref="BC1:BH1"/>
    <mergeCell ref="BJ1:BN1"/>
    <mergeCell ref="BQ1:BU1"/>
    <mergeCell ref="A1:E1"/>
    <mergeCell ref="G1:K1"/>
    <mergeCell ref="M1:Q1"/>
    <mergeCell ref="S1:W1"/>
    <mergeCell ref="Y1:AC1"/>
    <mergeCell ref="AE1:AI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Melanie Renshaw</dc:creator>
  <cp:lastModifiedBy>Melanie Renshaw</cp:lastModifiedBy>
  <dcterms:created xsi:type="dcterms:W3CDTF">2013-09-19T09:46:51Z</dcterms:created>
  <dcterms:modified xsi:type="dcterms:W3CDTF">2013-09-19T09:47:37Z</dcterms:modified>
</cp:coreProperties>
</file>