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0" yWindow="320" windowWidth="28440" windowHeight="11720" activeTab="2"/>
  </bookViews>
  <sheets>
    <sheet name="MalariaData-Monthly" sheetId="1" r:id="rId1"/>
    <sheet name="Ntcheu-Factors" sheetId="2" r:id="rId2"/>
    <sheet name="ForWebsite" sheetId="3" r:id="rId3"/>
    <sheet name="MalariaCaseRateAnalysis" sheetId="4" r:id="rId4"/>
    <sheet name="Sheet3" sheetId="5" r:id="rId5"/>
  </sheets>
  <definedNames>
    <definedName name="_xlnm.Print_Area" localSheetId="0">'MalariaData-Monthly'!$B$1:$AS$130</definedName>
  </definedNames>
  <calcPr fullCalcOnLoad="1"/>
</workbook>
</file>

<file path=xl/sharedStrings.xml><?xml version="1.0" encoding="utf-8"?>
<sst xmlns="http://schemas.openxmlformats.org/spreadsheetml/2006/main" count="725" uniqueCount="136">
  <si>
    <t>Bilira HC</t>
  </si>
  <si>
    <t>Biriwiri HC</t>
  </si>
  <si>
    <t>Bwanje HC</t>
  </si>
  <si>
    <t>Champiti HC</t>
  </si>
  <si>
    <t>Chigodi HC</t>
  </si>
  <si>
    <t>Chikande HC</t>
  </si>
  <si>
    <t>Chiole Disp</t>
  </si>
  <si>
    <t>Doviko Disp</t>
  </si>
  <si>
    <t>Dzonzi-Mvai HC</t>
  </si>
  <si>
    <t>Dzunje Disp</t>
  </si>
  <si>
    <t>Ganya Mat</t>
  </si>
  <si>
    <t>Gowa HC</t>
  </si>
  <si>
    <t>Kampanje Mat</t>
  </si>
  <si>
    <t>Kandeu Disp</t>
  </si>
  <si>
    <t>Kapeni HC</t>
  </si>
  <si>
    <t>Kasinje HC</t>
  </si>
  <si>
    <t>Katsekera HC</t>
  </si>
  <si>
    <t>Lakeview HC</t>
  </si>
  <si>
    <t>Lizulu HC</t>
  </si>
  <si>
    <t>Manjawira Mat</t>
  </si>
  <si>
    <t>Masasa Disp</t>
  </si>
  <si>
    <t>Matanda HC</t>
  </si>
  <si>
    <t>Mlanda HC</t>
  </si>
  <si>
    <t>Mlangeni HC</t>
  </si>
  <si>
    <t>Mphepozinai Disp</t>
  </si>
  <si>
    <t>Mtonda HC</t>
  </si>
  <si>
    <t>Muluma Disp</t>
  </si>
  <si>
    <t>Namisu Disp</t>
  </si>
  <si>
    <t>Nsipe HC</t>
  </si>
  <si>
    <t>Nsiyaludzu HC</t>
  </si>
  <si>
    <t>Ntcheu Hosp</t>
  </si>
  <si>
    <t>Nzama HC</t>
  </si>
  <si>
    <t>Phanga Disp</t>
  </si>
  <si>
    <t>Senzani HC</t>
  </si>
  <si>
    <t>Sharpevale Mat</t>
  </si>
  <si>
    <t>Sister Teleza HC</t>
  </si>
  <si>
    <t>Tsangano Disp</t>
  </si>
  <si>
    <t>Grand Total</t>
  </si>
  <si>
    <t>CLINICAL MALARIA CASES FOR NTCHEU DISTRICT</t>
  </si>
  <si>
    <t>HEALTH CENTRE</t>
  </si>
  <si>
    <t>MONTH-YEAR</t>
  </si>
  <si>
    <t>U/5</t>
  </si>
  <si>
    <t>O/5</t>
  </si>
  <si>
    <t>U/5 is under 5, O/5 is over 5, The blanks represents absence of data.</t>
  </si>
  <si>
    <t>Check sum</t>
  </si>
  <si>
    <t>RDT = Rapid Diagnostic Testing</t>
  </si>
  <si>
    <t>RDTK = Rapid Diagnostic Testing Kits</t>
  </si>
  <si>
    <r>
      <t xml:space="preserve">RDT </t>
    </r>
    <r>
      <rPr>
        <sz val="11"/>
        <color indexed="12"/>
        <rFont val="Calibri"/>
        <family val="2"/>
      </rPr>
      <t>as method of identification?</t>
    </r>
  </si>
  <si>
    <r>
      <t xml:space="preserve">Which monh will </t>
    </r>
    <r>
      <rPr>
        <b/>
        <sz val="11"/>
        <color indexed="12"/>
        <rFont val="Calibri"/>
        <family val="2"/>
      </rPr>
      <t>RDTK</t>
    </r>
    <r>
      <rPr>
        <sz val="11"/>
        <color indexed="12"/>
        <rFont val="Calibri"/>
        <family val="2"/>
      </rPr>
      <t>s run out?</t>
    </r>
  </si>
  <si>
    <t>Yes</t>
  </si>
  <si>
    <t xml:space="preserve">  = data being collected</t>
  </si>
  <si>
    <t>Under 5s</t>
  </si>
  <si>
    <t>Over 5s</t>
  </si>
  <si>
    <t>All</t>
  </si>
  <si>
    <t>Data being collected - initial assessment shows at least 2-3 montsh at all locations. Lack of rubber gloves possible at some.</t>
  </si>
  <si>
    <t>NO</t>
  </si>
  <si>
    <t>Jul10-Jun11</t>
  </si>
  <si>
    <t>Jul11-Jun12</t>
  </si>
  <si>
    <t>July</t>
  </si>
  <si>
    <t>August</t>
  </si>
  <si>
    <t>September</t>
  </si>
  <si>
    <t>October</t>
  </si>
  <si>
    <t>November</t>
  </si>
  <si>
    <t>December</t>
  </si>
  <si>
    <t>January</t>
  </si>
  <si>
    <t>February</t>
  </si>
  <si>
    <t>March</t>
  </si>
  <si>
    <t>April</t>
  </si>
  <si>
    <t>May</t>
  </si>
  <si>
    <t>June</t>
  </si>
  <si>
    <t>Mar12/Mar 11 % Chg</t>
  </si>
  <si>
    <t>Jan12/Jan 11 % Chg</t>
  </si>
  <si>
    <t>Feb12/Feb 11 % Chg</t>
  </si>
  <si>
    <t>Total</t>
  </si>
  <si>
    <t>Jan</t>
  </si>
  <si>
    <t>Feb</t>
  </si>
  <si>
    <t>Mar</t>
  </si>
  <si>
    <t>Timing of nets distributed</t>
  </si>
  <si>
    <t>Overall</t>
  </si>
  <si>
    <t>Furthest West / Closest to Mozambique (kms)</t>
  </si>
  <si>
    <t>No evidence that closer to the Mozambique border = less of a decline as catchment area includes mozambique areas too</t>
  </si>
  <si>
    <t>NO evidence that the earlier distribution = more of a decline in February</t>
  </si>
  <si>
    <t>% under5s</t>
  </si>
  <si>
    <t xml:space="preserve"> -  Pre July 2011 data was from clinical observation and not Rapid Diagnostic Testing Kit (blood testing)</t>
  </si>
  <si>
    <t xml:space="preserve"> -  July to November 2011 data suggests a 40-50% over-diagnosis of malaria (false positives)</t>
  </si>
  <si>
    <t xml:space="preserve"> -  Nov 2011 to Jan 2012 data suggests the false positives are much lower in the high malaria season</t>
  </si>
  <si>
    <t xml:space="preserve"> -  Mar 2012 was first full month of universal coverage in ALL areas of Ntcheu District</t>
  </si>
  <si>
    <t xml:space="preserve">    nets still being distributed in others</t>
  </si>
  <si>
    <t xml:space="preserve"> -  Feb 2012 was first full month of universal coverage in some areas of Ntcheu District;</t>
  </si>
  <si>
    <t>Apr12/Apr 11 % Chg</t>
  </si>
  <si>
    <t>May12/May 11 % Chg</t>
  </si>
  <si>
    <t>Jun12/Jun 11 % Chg</t>
  </si>
  <si>
    <t>Jun12/Jun11 % Chg</t>
  </si>
  <si>
    <t>Apr12/Apr11 % Chg</t>
  </si>
  <si>
    <t xml:space="preserve"> -  Working assumption: false positives in Feb to Jun 2011 were only 10% of reported cases, not 30%</t>
  </si>
  <si>
    <t xml:space="preserve"> -  Initial assessment: Actual malaria reduction is 15% (not 25%) in Feb 2012, 50% (not 60%)</t>
  </si>
  <si>
    <t xml:space="preserve">    in Mar 2012, 45% (not 54%) in Apr 2012, 40% (not 50%) in May 2012, 40% (not 50%)</t>
  </si>
  <si>
    <t xml:space="preserve">    in Jun 2012 vs the same months in 2011</t>
  </si>
  <si>
    <t>2010/2011</t>
  </si>
  <si>
    <t>2011/2012</t>
  </si>
  <si>
    <t>Net Distribution activities</t>
  </si>
  <si>
    <t>Pilot distribution: 20,000 LLINs (7% of total)</t>
  </si>
  <si>
    <t>Final phase of distribution, Ntcheu Town</t>
  </si>
  <si>
    <t>Main distribution, month 1</t>
  </si>
  <si>
    <t>Main distribution, month 2</t>
  </si>
  <si>
    <t># LLINs</t>
  </si>
  <si>
    <t xml:space="preserve">Basis for identifying malaria </t>
  </si>
  <si>
    <t>Clinical observation</t>
  </si>
  <si>
    <t>Blood test (RDTK)</t>
  </si>
  <si>
    <t>Raw drop in malaria case rate data (before any adjustment)</t>
  </si>
  <si>
    <t>Asssuming all other factors the same, implied overstatement of malaria from clinical observation</t>
  </si>
  <si>
    <t>Largest overstatement</t>
  </si>
  <si>
    <t>Average overstatement</t>
  </si>
  <si>
    <t>December overstatement</t>
  </si>
  <si>
    <t>Reduce all Feb-Jun 2011 figures by this amount</t>
  </si>
  <si>
    <t>Scenario (1)</t>
  </si>
  <si>
    <t>Scenario (2)</t>
  </si>
  <si>
    <t>Scenario (3)</t>
  </si>
  <si>
    <t>Scenario (4)</t>
  </si>
  <si>
    <t>Adjusted                    Jan-Jun11 malaria #s</t>
  </si>
  <si>
    <t>Adjusted        drop in            malaria rate (%)</t>
  </si>
  <si>
    <t xml:space="preserve"> 'Low' (rainy season) overstatement</t>
  </si>
  <si>
    <t xml:space="preserve"> 'Maximum'</t>
  </si>
  <si>
    <t xml:space="preserve"> 'High'</t>
  </si>
  <si>
    <t xml:space="preserve"> 'Conservative'</t>
  </si>
  <si>
    <t xml:space="preserve"> 'Minimum'</t>
  </si>
  <si>
    <t>Average Mar-Jun</t>
  </si>
  <si>
    <t>This level of overstatement of the malaria case rate would again seem to be high for the January data but is possible for February and for subsequent months.</t>
  </si>
  <si>
    <t>Analysis of malaria case rate data to assess actual drop in level of malaria post distribution of nets in Ntcheu, Malawi</t>
  </si>
  <si>
    <r>
      <t xml:space="preserve">This level of overstatement of the malaria case rate gives </t>
    </r>
    <r>
      <rPr>
        <u val="single"/>
        <sz val="11"/>
        <color indexed="8"/>
        <rFont val="Calibri"/>
        <family val="2"/>
      </rPr>
      <t>not credible</t>
    </r>
    <r>
      <rPr>
        <sz val="11"/>
        <color theme="1"/>
        <rFont val="Calibri"/>
        <family val="2"/>
      </rPr>
      <t xml:space="preserve"> levels of (restated) malaria in January and February 2011 and suggests this is not a reasonable scenario.</t>
    </r>
  </si>
  <si>
    <r>
      <t xml:space="preserve">This level of overstatement of the malaria case rate gives </t>
    </r>
    <r>
      <rPr>
        <u val="single"/>
        <sz val="11"/>
        <color indexed="8"/>
        <rFont val="Calibri"/>
        <family val="2"/>
      </rPr>
      <t>not credible</t>
    </r>
    <r>
      <rPr>
        <sz val="11"/>
        <color theme="1"/>
        <rFont val="Calibri"/>
        <family val="2"/>
      </rPr>
      <t xml:space="preserve"> levels of (restated) malaria in Januray and February 2011 and suggests this is not a reasonable scenario.</t>
    </r>
  </si>
  <si>
    <r>
      <t xml:space="preserve">This level of overstatement of the malaria case rate would again seem to be </t>
    </r>
    <r>
      <rPr>
        <u val="single"/>
        <sz val="11"/>
        <color indexed="8"/>
        <rFont val="Calibri"/>
        <family val="2"/>
      </rPr>
      <t>unlikley when looking at the Januray data but is possible looking at the February data</t>
    </r>
    <r>
      <rPr>
        <sz val="11"/>
        <color theme="1"/>
        <rFont val="Calibri"/>
        <family val="2"/>
      </rPr>
      <t>.</t>
    </r>
  </si>
  <si>
    <t>Rainy</t>
  </si>
  <si>
    <t>Dry</t>
  </si>
  <si>
    <t>Average Jul-Dec</t>
  </si>
  <si>
    <t>We have selecetd to use this as our estimated fall in the malaria case rate. We believe the overstatement in the rainy season would be less than this, and closer to 10% but using this estimate is more conservative.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</si>
</sst>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Red]\-#,##0%"/>
    <numFmt numFmtId="173" formatCode="0.0"/>
  </numFmts>
  <fonts count="59">
    <font>
      <sz val="11"/>
      <color theme="1"/>
      <name val="Calibri"/>
      <family val="2"/>
    </font>
    <font>
      <sz val="11"/>
      <color indexed="8"/>
      <name val="Calibri"/>
      <family val="2"/>
    </font>
    <font>
      <sz val="8"/>
      <name val="Arial"/>
      <family val="2"/>
    </font>
    <font>
      <b/>
      <sz val="11"/>
      <color indexed="8"/>
      <name val="Calibri"/>
      <family val="2"/>
    </font>
    <font>
      <b/>
      <sz val="8"/>
      <color indexed="8"/>
      <name val="Arial"/>
      <family val="2"/>
    </font>
    <font>
      <sz val="8"/>
      <color indexed="8"/>
      <name val="Arial"/>
      <family val="2"/>
    </font>
    <font>
      <b/>
      <sz val="11"/>
      <color indexed="12"/>
      <name val="Calibri"/>
      <family val="2"/>
    </font>
    <font>
      <sz val="11"/>
      <color indexed="12"/>
      <name val="Calibri"/>
      <family val="2"/>
    </font>
    <font>
      <u val="single"/>
      <sz val="11"/>
      <color indexed="8"/>
      <name val="Calibri"/>
      <family val="2"/>
    </font>
    <font>
      <sz val="8"/>
      <color indexed="10"/>
      <name val="Arial"/>
      <family val="2"/>
    </font>
    <font>
      <b/>
      <sz val="8"/>
      <name val="Arial"/>
      <family val="2"/>
    </font>
    <font>
      <b/>
      <u val="single"/>
      <sz val="11"/>
      <color indexed="8"/>
      <name val="Calibri"/>
      <family val="2"/>
    </font>
    <font>
      <sz val="8"/>
      <color indexed="12"/>
      <name val="Arial"/>
      <family val="2"/>
    </font>
    <font>
      <b/>
      <sz val="8"/>
      <color indexed="12"/>
      <name val="Arial"/>
      <family val="2"/>
    </font>
    <font>
      <sz val="48"/>
      <color indexed="8"/>
      <name val="Calibri"/>
      <family val="2"/>
    </font>
    <font>
      <b/>
      <sz val="48"/>
      <color indexed="12"/>
      <name val="Calibri"/>
      <family val="2"/>
    </font>
    <font>
      <sz val="8"/>
      <name val="Calibri"/>
      <family val="2"/>
    </font>
    <font>
      <b/>
      <sz val="11"/>
      <color indexed="30"/>
      <name val="Calibri"/>
      <family val="2"/>
    </font>
    <font>
      <sz val="12"/>
      <color indexed="8"/>
      <name val="Arial"/>
      <family val="0"/>
    </font>
    <font>
      <sz val="11"/>
      <color indexed="8"/>
      <name val="Arial"/>
      <family val="0"/>
    </font>
    <font>
      <sz val="10"/>
      <color indexed="8"/>
      <name val="Arial"/>
      <family val="0"/>
    </font>
    <font>
      <sz val="9.2"/>
      <color indexed="8"/>
      <name val="Arial"/>
      <family val="0"/>
    </font>
    <font>
      <b/>
      <sz val="11"/>
      <color indexed="17"/>
      <name val="Calibri"/>
      <family val="2"/>
    </font>
    <font>
      <b/>
      <sz val="11"/>
      <color indexed="10"/>
      <name val="Calibri"/>
      <family val="2"/>
    </font>
    <font>
      <b/>
      <sz val="2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Arial"/>
      <family val="0"/>
    </font>
    <font>
      <b/>
      <sz val="14.75"/>
      <color indexed="8"/>
      <name val="Arial"/>
      <family val="0"/>
    </font>
    <font>
      <b/>
      <sz val="16"/>
      <color indexed="10"/>
      <name val="Calibri"/>
      <family val="0"/>
    </font>
    <font>
      <b/>
      <sz val="16"/>
      <color indexed="21"/>
      <name val="Calibri"/>
      <family val="0"/>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52"/>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color indexed="63"/>
      </left>
      <right style="thin">
        <color indexed="8"/>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top>
        <color indexed="63"/>
      </top>
      <bottom style="thin">
        <color indexed="8"/>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ck"/>
      <bottom style="thick"/>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3">
    <xf numFmtId="0" fontId="0" fillId="0" borderId="0" xfId="0" applyFont="1" applyAlignment="1">
      <alignment/>
    </xf>
    <xf numFmtId="17" fontId="2" fillId="0" borderId="10" xfId="0" applyNumberFormat="1" applyFont="1" applyBorder="1" applyAlignment="1">
      <alignment/>
    </xf>
    <xf numFmtId="0" fontId="2" fillId="0" borderId="11" xfId="0" applyFont="1" applyBorder="1" applyAlignment="1">
      <alignment/>
    </xf>
    <xf numFmtId="0" fontId="2" fillId="0" borderId="12" xfId="0" applyFont="1" applyBorder="1" applyAlignment="1">
      <alignment/>
    </xf>
    <xf numFmtId="3" fontId="2" fillId="0" borderId="10" xfId="0" applyNumberFormat="1" applyFont="1" applyBorder="1" applyAlignment="1">
      <alignment/>
    </xf>
    <xf numFmtId="3" fontId="2" fillId="0" borderId="13" xfId="0" applyNumberFormat="1" applyFont="1" applyBorder="1" applyAlignment="1">
      <alignment/>
    </xf>
    <xf numFmtId="3" fontId="2" fillId="0" borderId="14" xfId="0" applyNumberFormat="1" applyFont="1" applyBorder="1" applyAlignment="1">
      <alignment/>
    </xf>
    <xf numFmtId="3" fontId="2" fillId="0" borderId="0" xfId="0" applyNumberFormat="1" applyFont="1" applyAlignment="1">
      <alignment/>
    </xf>
    <xf numFmtId="0" fontId="2" fillId="0" borderId="15" xfId="0" applyFont="1" applyBorder="1" applyAlignment="1">
      <alignment/>
    </xf>
    <xf numFmtId="0" fontId="0" fillId="0" borderId="0" xfId="0"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3" fillId="0" borderId="0" xfId="0" applyFont="1" applyAlignment="1">
      <alignment/>
    </xf>
    <xf numFmtId="0" fontId="3" fillId="0" borderId="0" xfId="0" applyFont="1" applyAlignment="1">
      <alignment horizontal="center"/>
    </xf>
    <xf numFmtId="0" fontId="2" fillId="0" borderId="0" xfId="0" applyFont="1" applyBorder="1" applyAlignment="1">
      <alignment textRotation="90"/>
    </xf>
    <xf numFmtId="0" fontId="4" fillId="0" borderId="0" xfId="0" applyFont="1" applyAlignment="1">
      <alignment/>
    </xf>
    <xf numFmtId="0" fontId="5" fillId="0" borderId="0" xfId="0" applyFont="1" applyAlignment="1">
      <alignment/>
    </xf>
    <xf numFmtId="3" fontId="5" fillId="0" borderId="0" xfId="0" applyNumberFormat="1" applyFont="1" applyAlignment="1">
      <alignment/>
    </xf>
    <xf numFmtId="0" fontId="2" fillId="0" borderId="0" xfId="0" applyFont="1" applyFill="1" applyBorder="1" applyAlignment="1">
      <alignment horizontal="right" wrapText="1"/>
    </xf>
    <xf numFmtId="0" fontId="0" fillId="0" borderId="0" xfId="0" applyBorder="1" applyAlignment="1">
      <alignment horizontal="center"/>
    </xf>
    <xf numFmtId="0" fontId="0" fillId="0" borderId="0" xfId="0" applyAlignment="1">
      <alignment horizontal="left"/>
    </xf>
    <xf numFmtId="0" fontId="3"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xf>
    <xf numFmtId="0" fontId="2" fillId="0" borderId="17" xfId="0" applyFont="1" applyBorder="1" applyAlignment="1">
      <alignment/>
    </xf>
    <xf numFmtId="0" fontId="2" fillId="0" borderId="14" xfId="0" applyFont="1" applyBorder="1" applyAlignment="1">
      <alignment textRotation="90"/>
    </xf>
    <xf numFmtId="0" fontId="2" fillId="31" borderId="0" xfId="0" applyNumberFormat="1" applyFont="1" applyFill="1" applyBorder="1" applyAlignment="1">
      <alignment horizontal="right"/>
    </xf>
    <xf numFmtId="0" fontId="2" fillId="31" borderId="18" xfId="0" applyNumberFormat="1" applyFont="1" applyFill="1" applyBorder="1" applyAlignment="1">
      <alignment horizontal="right"/>
    </xf>
    <xf numFmtId="0" fontId="2" fillId="31" borderId="19" xfId="0" applyNumberFormat="1" applyFont="1" applyFill="1" applyBorder="1" applyAlignment="1">
      <alignment horizontal="right"/>
    </xf>
    <xf numFmtId="3" fontId="0" fillId="0" borderId="0" xfId="0" applyNumberFormat="1" applyAlignment="1">
      <alignment/>
    </xf>
    <xf numFmtId="17" fontId="0" fillId="0" borderId="0" xfId="0" applyNumberFormat="1" applyAlignment="1">
      <alignment/>
    </xf>
    <xf numFmtId="3" fontId="2" fillId="0" borderId="13" xfId="0" applyNumberFormat="1" applyFont="1" applyFill="1" applyBorder="1" applyAlignment="1">
      <alignment/>
    </xf>
    <xf numFmtId="3" fontId="2" fillId="0" borderId="0" xfId="0" applyNumberFormat="1" applyFont="1" applyFill="1" applyAlignment="1">
      <alignment/>
    </xf>
    <xf numFmtId="3" fontId="2" fillId="0" borderId="20" xfId="0" applyNumberFormat="1" applyFont="1" applyFill="1" applyBorder="1" applyAlignment="1">
      <alignment/>
    </xf>
    <xf numFmtId="3" fontId="2" fillId="0" borderId="0" xfId="0" applyNumberFormat="1" applyFont="1" applyFill="1"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3" fontId="2" fillId="0" borderId="25" xfId="0" applyNumberFormat="1" applyFont="1" applyBorder="1" applyAlignment="1">
      <alignment/>
    </xf>
    <xf numFmtId="3" fontId="2" fillId="0" borderId="26" xfId="0" applyNumberFormat="1" applyFont="1" applyBorder="1" applyAlignment="1">
      <alignment/>
    </xf>
    <xf numFmtId="3" fontId="2" fillId="0" borderId="10" xfId="0" applyNumberFormat="1" applyFont="1" applyFill="1" applyBorder="1" applyAlignment="1">
      <alignment/>
    </xf>
    <xf numFmtId="3" fontId="2" fillId="0" borderId="14" xfId="0" applyNumberFormat="1" applyFont="1" applyFill="1" applyBorder="1" applyAlignment="1">
      <alignment/>
    </xf>
    <xf numFmtId="3" fontId="2" fillId="0" borderId="27" xfId="0" applyNumberFormat="1" applyFont="1" applyFill="1" applyBorder="1" applyAlignment="1">
      <alignment/>
    </xf>
    <xf numFmtId="3" fontId="2" fillId="0" borderId="28" xfId="0" applyNumberFormat="1" applyFont="1" applyFill="1" applyBorder="1" applyAlignment="1">
      <alignment/>
    </xf>
    <xf numFmtId="3" fontId="2" fillId="0" borderId="29" xfId="0" applyNumberFormat="1" applyFont="1" applyFill="1" applyBorder="1" applyAlignment="1">
      <alignment/>
    </xf>
    <xf numFmtId="3" fontId="2" fillId="0" borderId="25" xfId="0" applyNumberFormat="1" applyFont="1" applyFill="1" applyBorder="1" applyAlignment="1">
      <alignment/>
    </xf>
    <xf numFmtId="3" fontId="2" fillId="0" borderId="26" xfId="0" applyNumberFormat="1" applyFont="1" applyFill="1" applyBorder="1" applyAlignment="1">
      <alignment/>
    </xf>
    <xf numFmtId="0" fontId="0" fillId="33" borderId="0" xfId="0" applyFill="1" applyAlignment="1">
      <alignment/>
    </xf>
    <xf numFmtId="9" fontId="1" fillId="0" borderId="0" xfId="57" applyFont="1" applyAlignment="1">
      <alignment/>
    </xf>
    <xf numFmtId="0" fontId="9" fillId="34" borderId="0" xfId="0" applyFont="1" applyFill="1" applyBorder="1" applyAlignment="1">
      <alignment textRotation="90"/>
    </xf>
    <xf numFmtId="3" fontId="2" fillId="34" borderId="13" xfId="0" applyNumberFormat="1" applyFont="1" applyFill="1" applyBorder="1" applyAlignment="1">
      <alignment/>
    </xf>
    <xf numFmtId="3" fontId="2" fillId="34" borderId="0" xfId="0" applyNumberFormat="1" applyFont="1" applyFill="1" applyAlignment="1">
      <alignment/>
    </xf>
    <xf numFmtId="3" fontId="2" fillId="34" borderId="0" xfId="0" applyNumberFormat="1" applyFont="1" applyFill="1" applyBorder="1" applyAlignment="1">
      <alignment/>
    </xf>
    <xf numFmtId="3" fontId="2" fillId="34" borderId="27" xfId="0" applyNumberFormat="1" applyFont="1" applyFill="1" applyBorder="1" applyAlignment="1">
      <alignment/>
    </xf>
    <xf numFmtId="3" fontId="2" fillId="34" borderId="20" xfId="0" applyNumberFormat="1" applyFont="1" applyFill="1" applyBorder="1" applyAlignment="1">
      <alignment/>
    </xf>
    <xf numFmtId="3" fontId="2" fillId="0" borderId="19" xfId="0" applyNumberFormat="1" applyFont="1" applyFill="1" applyBorder="1" applyAlignment="1">
      <alignment/>
    </xf>
    <xf numFmtId="3" fontId="2" fillId="0" borderId="0" xfId="0" applyNumberFormat="1" applyFont="1" applyBorder="1" applyAlignment="1">
      <alignment/>
    </xf>
    <xf numFmtId="3" fontId="2" fillId="35" borderId="0" xfId="0" applyNumberFormat="1" applyFont="1" applyFill="1" applyBorder="1" applyAlignment="1">
      <alignment/>
    </xf>
    <xf numFmtId="0" fontId="2" fillId="0" borderId="30" xfId="0" applyFont="1" applyBorder="1" applyAlignment="1">
      <alignment horizontal="center"/>
    </xf>
    <xf numFmtId="3" fontId="2" fillId="0" borderId="31" xfId="0" applyNumberFormat="1" applyFont="1" applyBorder="1" applyAlignment="1">
      <alignment/>
    </xf>
    <xf numFmtId="3" fontId="2" fillId="0" borderId="27" xfId="0" applyNumberFormat="1" applyFont="1" applyBorder="1" applyAlignment="1">
      <alignment/>
    </xf>
    <xf numFmtId="3" fontId="2" fillId="35" borderId="27" xfId="0" applyNumberFormat="1" applyFont="1" applyFill="1" applyBorder="1" applyAlignment="1">
      <alignment/>
    </xf>
    <xf numFmtId="3" fontId="2" fillId="0" borderId="18" xfId="0" applyNumberFormat="1" applyFont="1" applyBorder="1" applyAlignment="1">
      <alignment/>
    </xf>
    <xf numFmtId="3" fontId="2" fillId="0" borderId="32" xfId="0" applyNumberFormat="1" applyFont="1" applyBorder="1" applyAlignment="1">
      <alignment/>
    </xf>
    <xf numFmtId="3" fontId="2" fillId="0" borderId="20" xfId="0" applyNumberFormat="1" applyFont="1" applyBorder="1" applyAlignment="1">
      <alignment/>
    </xf>
    <xf numFmtId="3" fontId="2" fillId="35" borderId="20" xfId="0" applyNumberFormat="1" applyFont="1" applyFill="1" applyBorder="1" applyAlignment="1">
      <alignment/>
    </xf>
    <xf numFmtId="3" fontId="2" fillId="0" borderId="31" xfId="0" applyNumberFormat="1" applyFont="1" applyFill="1" applyBorder="1" applyAlignment="1">
      <alignment/>
    </xf>
    <xf numFmtId="3" fontId="2" fillId="0" borderId="32" xfId="0" applyNumberFormat="1" applyFont="1" applyFill="1" applyBorder="1" applyAlignment="1">
      <alignment/>
    </xf>
    <xf numFmtId="17" fontId="2" fillId="0" borderId="10" xfId="0" applyNumberFormat="1" applyFont="1" applyFill="1" applyBorder="1" applyAlignment="1">
      <alignment/>
    </xf>
    <xf numFmtId="0" fontId="2" fillId="0" borderId="12" xfId="0" applyFont="1" applyFill="1" applyBorder="1" applyAlignment="1">
      <alignment/>
    </xf>
    <xf numFmtId="0" fontId="8" fillId="0" borderId="0" xfId="0" applyFont="1" applyAlignment="1">
      <alignment horizontal="center"/>
    </xf>
    <xf numFmtId="0" fontId="0" fillId="0" borderId="0" xfId="0" applyAlignment="1">
      <alignment horizontal="right"/>
    </xf>
    <xf numFmtId="172" fontId="0" fillId="0" borderId="0" xfId="0" applyNumberFormat="1" applyAlignment="1">
      <alignment/>
    </xf>
    <xf numFmtId="172" fontId="1" fillId="0" borderId="33" xfId="57" applyNumberFormat="1" applyFont="1" applyFill="1" applyBorder="1" applyAlignment="1">
      <alignment/>
    </xf>
    <xf numFmtId="172" fontId="1" fillId="0" borderId="25" xfId="57" applyNumberFormat="1" applyFont="1" applyFill="1" applyBorder="1" applyAlignment="1">
      <alignment/>
    </xf>
    <xf numFmtId="0" fontId="2" fillId="0" borderId="14" xfId="0" applyFont="1" applyBorder="1" applyAlignment="1">
      <alignment/>
    </xf>
    <xf numFmtId="0" fontId="2" fillId="0" borderId="0" xfId="0" applyFont="1" applyBorder="1" applyAlignment="1">
      <alignment/>
    </xf>
    <xf numFmtId="0" fontId="9" fillId="34" borderId="0" xfId="0" applyFont="1" applyFill="1" applyBorder="1" applyAlignment="1">
      <alignment/>
    </xf>
    <xf numFmtId="0" fontId="0" fillId="0" borderId="0" xfId="0" applyAlignment="1">
      <alignment/>
    </xf>
    <xf numFmtId="0" fontId="0" fillId="0" borderId="0" xfId="0" applyAlignment="1">
      <alignment wrapText="1"/>
    </xf>
    <xf numFmtId="0" fontId="10" fillId="0" borderId="0" xfId="0" applyFont="1" applyFill="1" applyBorder="1" applyAlignment="1">
      <alignment/>
    </xf>
    <xf numFmtId="172" fontId="3" fillId="0" borderId="0" xfId="0" applyNumberFormat="1" applyFont="1" applyAlignment="1">
      <alignment/>
    </xf>
    <xf numFmtId="0" fontId="11" fillId="0" borderId="0" xfId="0" applyFont="1" applyAlignment="1">
      <alignment wrapText="1"/>
    </xf>
    <xf numFmtId="0" fontId="2" fillId="0" borderId="0" xfId="0" applyFont="1" applyFill="1" applyBorder="1" applyAlignment="1">
      <alignment/>
    </xf>
    <xf numFmtId="15" fontId="0" fillId="0" borderId="0" xfId="0" applyNumberFormat="1" applyAlignment="1">
      <alignment/>
    </xf>
    <xf numFmtId="15" fontId="0" fillId="0" borderId="0" xfId="0" applyNumberFormat="1" applyAlignment="1">
      <alignment/>
    </xf>
    <xf numFmtId="1" fontId="0" fillId="0" borderId="0" xfId="0" applyNumberFormat="1" applyAlignment="1">
      <alignment/>
    </xf>
    <xf numFmtId="1" fontId="0" fillId="0" borderId="0" xfId="0" applyNumberFormat="1" applyAlignment="1">
      <alignment/>
    </xf>
    <xf numFmtId="1" fontId="0" fillId="0" borderId="0" xfId="0" applyNumberFormat="1" applyAlignment="1">
      <alignment horizontal="right"/>
    </xf>
    <xf numFmtId="1" fontId="0" fillId="0" borderId="0" xfId="0" applyNumberFormat="1" applyAlignment="1">
      <alignment horizontal="center"/>
    </xf>
    <xf numFmtId="0" fontId="10" fillId="0" borderId="0" xfId="0" applyFont="1" applyBorder="1" applyAlignment="1">
      <alignment/>
    </xf>
    <xf numFmtId="0" fontId="12" fillId="0" borderId="0" xfId="0" applyFont="1" applyBorder="1" applyAlignment="1">
      <alignment/>
    </xf>
    <xf numFmtId="0" fontId="13" fillId="0" borderId="0" xfId="0" applyFont="1" applyBorder="1" applyAlignment="1">
      <alignmen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3" fontId="2" fillId="33" borderId="0" xfId="0" applyNumberFormat="1" applyFont="1" applyFill="1" applyBorder="1" applyAlignment="1">
      <alignment/>
    </xf>
    <xf numFmtId="3" fontId="2" fillId="33" borderId="20" xfId="0" applyNumberFormat="1" applyFont="1" applyFill="1" applyBorder="1" applyAlignment="1">
      <alignment/>
    </xf>
    <xf numFmtId="3" fontId="2" fillId="33" borderId="29" xfId="0" applyNumberFormat="1" applyFont="1" applyFill="1" applyBorder="1" applyAlignment="1">
      <alignment/>
    </xf>
    <xf numFmtId="3" fontId="2" fillId="33" borderId="27" xfId="0" applyNumberFormat="1" applyFont="1" applyFill="1" applyBorder="1" applyAlignment="1">
      <alignment/>
    </xf>
    <xf numFmtId="3" fontId="2" fillId="33" borderId="28" xfId="0" applyNumberFormat="1" applyFont="1" applyFill="1" applyBorder="1" applyAlignment="1">
      <alignment/>
    </xf>
    <xf numFmtId="0" fontId="14" fillId="0" borderId="0" xfId="0" applyFont="1" applyAlignment="1">
      <alignment/>
    </xf>
    <xf numFmtId="0" fontId="15" fillId="0" borderId="0" xfId="0" applyFont="1" applyAlignment="1">
      <alignment/>
    </xf>
    <xf numFmtId="0" fontId="6" fillId="0" borderId="0" xfId="0" applyFont="1" applyAlignment="1">
      <alignment/>
    </xf>
    <xf numFmtId="0" fontId="8" fillId="0" borderId="0" xfId="0" applyFont="1" applyAlignment="1">
      <alignment/>
    </xf>
    <xf numFmtId="3" fontId="17" fillId="0" borderId="0" xfId="0" applyNumberFormat="1" applyFont="1" applyAlignment="1">
      <alignment/>
    </xf>
    <xf numFmtId="0" fontId="17" fillId="0" borderId="0" xfId="0" applyFont="1" applyAlignment="1">
      <alignment/>
    </xf>
    <xf numFmtId="172" fontId="0" fillId="0" borderId="37" xfId="0" applyNumberFormat="1" applyBorder="1" applyAlignment="1">
      <alignment/>
    </xf>
    <xf numFmtId="0" fontId="0" fillId="0" borderId="0" xfId="0" applyFill="1" applyAlignment="1">
      <alignment/>
    </xf>
    <xf numFmtId="172" fontId="1" fillId="36" borderId="33" xfId="57" applyNumberFormat="1" applyFont="1" applyFill="1" applyBorder="1" applyAlignment="1">
      <alignment/>
    </xf>
    <xf numFmtId="172" fontId="0" fillId="36" borderId="0" xfId="0" applyNumberFormat="1" applyFill="1" applyAlignment="1">
      <alignment/>
    </xf>
    <xf numFmtId="9" fontId="1" fillId="0" borderId="0" xfId="57" applyFont="1" applyAlignment="1">
      <alignment/>
    </xf>
    <xf numFmtId="172" fontId="3" fillId="0" borderId="0" xfId="57" applyNumberFormat="1" applyFont="1" applyAlignment="1">
      <alignment/>
    </xf>
    <xf numFmtId="3" fontId="2" fillId="37" borderId="27" xfId="0" applyNumberFormat="1" applyFont="1" applyFill="1" applyBorder="1" applyAlignment="1">
      <alignment/>
    </xf>
    <xf numFmtId="3" fontId="2" fillId="37" borderId="0" xfId="0" applyNumberFormat="1" applyFont="1" applyFill="1" applyBorder="1" applyAlignment="1">
      <alignment/>
    </xf>
    <xf numFmtId="3" fontId="2" fillId="37" borderId="20" xfId="0" applyNumberFormat="1" applyFont="1" applyFill="1" applyBorder="1" applyAlignment="1">
      <alignment/>
    </xf>
    <xf numFmtId="9" fontId="0" fillId="0" borderId="0" xfId="57" applyFont="1" applyAlignment="1">
      <alignment/>
    </xf>
    <xf numFmtId="0" fontId="0" fillId="0" borderId="0" xfId="0" applyAlignment="1">
      <alignment horizontal="center" wrapText="1"/>
    </xf>
    <xf numFmtId="9" fontId="0" fillId="0" borderId="0" xfId="0" applyNumberFormat="1" applyAlignment="1">
      <alignment horizontal="center"/>
    </xf>
    <xf numFmtId="0" fontId="3" fillId="0" borderId="0" xfId="0" applyFont="1" applyAlignment="1">
      <alignment horizontal="right"/>
    </xf>
    <xf numFmtId="3" fontId="3" fillId="0" borderId="38" xfId="0" applyNumberFormat="1" applyFont="1" applyBorder="1" applyAlignment="1">
      <alignment/>
    </xf>
    <xf numFmtId="3" fontId="3" fillId="38" borderId="0" xfId="0" applyNumberFormat="1" applyFont="1" applyFill="1" applyAlignment="1">
      <alignment/>
    </xf>
    <xf numFmtId="0" fontId="11" fillId="0" borderId="0" xfId="0" applyFont="1" applyAlignment="1">
      <alignment horizontal="right" wrapText="1"/>
    </xf>
    <xf numFmtId="49" fontId="11" fillId="0" borderId="0" xfId="0" applyNumberFormat="1" applyFont="1" applyAlignment="1">
      <alignment horizontal="right" wrapText="1"/>
    </xf>
    <xf numFmtId="49" fontId="3" fillId="0" borderId="0" xfId="0" applyNumberFormat="1" applyFont="1" applyAlignment="1">
      <alignment horizontal="right" wrapText="1"/>
    </xf>
    <xf numFmtId="49" fontId="11" fillId="0" borderId="0" xfId="0" applyNumberFormat="1" applyFont="1" applyAlignment="1" quotePrefix="1">
      <alignment horizontal="right" wrapText="1"/>
    </xf>
    <xf numFmtId="0" fontId="3" fillId="0" borderId="0" xfId="0" applyFont="1" applyAlignment="1">
      <alignment horizontal="right" wrapText="1"/>
    </xf>
    <xf numFmtId="0" fontId="3" fillId="0" borderId="0" xfId="0" applyFont="1" applyAlignment="1">
      <alignment horizontal="center" wrapText="1"/>
    </xf>
    <xf numFmtId="3" fontId="22" fillId="0" borderId="0" xfId="0" applyNumberFormat="1" applyFont="1" applyAlignment="1">
      <alignment/>
    </xf>
    <xf numFmtId="3" fontId="7" fillId="0" borderId="0" xfId="0" applyNumberFormat="1" applyFont="1" applyAlignment="1">
      <alignment/>
    </xf>
    <xf numFmtId="3" fontId="6" fillId="0" borderId="0" xfId="0" applyNumberFormat="1" applyFont="1" applyAlignment="1">
      <alignment/>
    </xf>
    <xf numFmtId="17" fontId="22" fillId="0" borderId="0" xfId="0" applyNumberFormat="1" applyFont="1" applyAlignment="1">
      <alignment/>
    </xf>
    <xf numFmtId="17" fontId="6" fillId="0" borderId="0" xfId="0" applyNumberFormat="1" applyFont="1" applyAlignment="1">
      <alignment/>
    </xf>
    <xf numFmtId="9" fontId="3" fillId="0" borderId="0" xfId="0" applyNumberFormat="1" applyFont="1" applyAlignment="1">
      <alignment/>
    </xf>
    <xf numFmtId="3" fontId="11" fillId="0" borderId="0" xfId="0" applyNumberFormat="1" applyFont="1" applyAlignment="1">
      <alignment horizontal="right" wrapText="1"/>
    </xf>
    <xf numFmtId="9" fontId="11" fillId="0" borderId="0" xfId="57" applyFont="1" applyAlignment="1">
      <alignment horizontal="right" wrapText="1"/>
    </xf>
    <xf numFmtId="172" fontId="0" fillId="0" borderId="0" xfId="57" applyNumberFormat="1" applyFont="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19" xfId="0" applyBorder="1" applyAlignment="1">
      <alignment/>
    </xf>
    <xf numFmtId="0" fontId="3" fillId="0" borderId="18" xfId="0" applyFont="1" applyBorder="1" applyAlignment="1">
      <alignment horizontal="right" wrapText="1"/>
    </xf>
    <xf numFmtId="9" fontId="3" fillId="0" borderId="18" xfId="0" applyNumberFormat="1" applyFont="1" applyBorder="1" applyAlignment="1">
      <alignment/>
    </xf>
    <xf numFmtId="0" fontId="0" fillId="0" borderId="18" xfId="0" applyBorder="1" applyAlignment="1">
      <alignment/>
    </xf>
    <xf numFmtId="0" fontId="11" fillId="0" borderId="0" xfId="0" applyFont="1" applyBorder="1" applyAlignment="1">
      <alignment horizontal="right" wrapText="1"/>
    </xf>
    <xf numFmtId="49" fontId="3" fillId="0" borderId="18" xfId="0" applyNumberFormat="1" applyFont="1" applyBorder="1" applyAlignment="1">
      <alignment horizontal="right" wrapText="1"/>
    </xf>
    <xf numFmtId="0" fontId="3" fillId="0" borderId="18" xfId="0" applyFont="1" applyBorder="1" applyAlignment="1">
      <alignment horizontal="right"/>
    </xf>
    <xf numFmtId="3" fontId="11" fillId="0" borderId="18" xfId="0" applyNumberFormat="1" applyFont="1" applyBorder="1" applyAlignment="1">
      <alignment horizontal="right" wrapText="1"/>
    </xf>
    <xf numFmtId="9" fontId="11" fillId="0" borderId="19" xfId="57" applyFont="1" applyBorder="1" applyAlignment="1">
      <alignment horizontal="right" wrapText="1"/>
    </xf>
    <xf numFmtId="3" fontId="0" fillId="0" borderId="18" xfId="0" applyNumberFormat="1" applyBorder="1" applyAlignment="1">
      <alignment/>
    </xf>
    <xf numFmtId="172" fontId="0" fillId="0" borderId="19" xfId="57" applyNumberFormat="1" applyFont="1" applyBorder="1" applyAlignment="1">
      <alignment/>
    </xf>
    <xf numFmtId="172" fontId="0" fillId="0" borderId="19" xfId="0" applyNumberFormat="1" applyBorder="1" applyAlignment="1">
      <alignment/>
    </xf>
    <xf numFmtId="3" fontId="7" fillId="0" borderId="18" xfId="0" applyNumberFormat="1" applyFont="1" applyBorder="1" applyAlignment="1">
      <alignment/>
    </xf>
    <xf numFmtId="0" fontId="0" fillId="0" borderId="32" xfId="0" applyBorder="1" applyAlignment="1">
      <alignment/>
    </xf>
    <xf numFmtId="0" fontId="0" fillId="0" borderId="20" xfId="0" applyBorder="1" applyAlignment="1">
      <alignment/>
    </xf>
    <xf numFmtId="172" fontId="0" fillId="0" borderId="29" xfId="0" applyNumberFormat="1" applyBorder="1" applyAlignment="1">
      <alignment/>
    </xf>
    <xf numFmtId="0" fontId="0" fillId="0" borderId="0" xfId="0" applyAlignment="1">
      <alignment horizontal="left" vertical="top" wrapText="1"/>
    </xf>
    <xf numFmtId="0" fontId="24" fillId="0" borderId="0" xfId="0" applyFont="1" applyAlignment="1">
      <alignment wrapText="1"/>
    </xf>
    <xf numFmtId="0" fontId="11" fillId="0" borderId="0" xfId="0" applyFont="1" applyAlignment="1">
      <alignment wrapText="1"/>
    </xf>
    <xf numFmtId="0" fontId="11" fillId="0" borderId="0" xfId="0" applyFont="1" applyBorder="1" applyAlignment="1">
      <alignment wrapText="1"/>
    </xf>
    <xf numFmtId="0" fontId="11" fillId="0" borderId="19" xfId="0" applyFont="1" applyBorder="1" applyAlignment="1">
      <alignment wrapText="1"/>
    </xf>
    <xf numFmtId="0" fontId="3" fillId="0" borderId="0" xfId="0" applyFont="1" applyAlignment="1">
      <alignment horizontal="right" vertical="justify" wrapText="1"/>
    </xf>
    <xf numFmtId="0" fontId="3" fillId="0" borderId="18" xfId="0" applyFont="1" applyBorder="1" applyAlignment="1">
      <alignment horizontal="right" vertical="justify" wrapText="1"/>
    </xf>
    <xf numFmtId="0" fontId="11" fillId="0" borderId="0" xfId="0" applyFont="1" applyAlignment="1">
      <alignment horizontal="left" wrapText="1"/>
    </xf>
    <xf numFmtId="0" fontId="23" fillId="0" borderId="0" xfId="0" applyFont="1" applyAlignment="1">
      <alignment horizontal="left" vertical="top" wrapTex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 fillId="31" borderId="42" xfId="0" applyFont="1" applyFill="1" applyBorder="1" applyAlignment="1">
      <alignment horizontal="center"/>
    </xf>
    <xf numFmtId="0" fontId="2" fillId="31" borderId="43" xfId="0" applyFont="1" applyFill="1" applyBorder="1" applyAlignment="1">
      <alignment horizontal="center"/>
    </xf>
    <xf numFmtId="0" fontId="2" fillId="31" borderId="44" xfId="0" applyFont="1" applyFill="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vertical="top" wrapText="1"/>
    </xf>
    <xf numFmtId="0" fontId="24" fillId="0" borderId="0" xfId="0" applyFont="1" applyAlignment="1">
      <alignment wrapText="1"/>
    </xf>
    <xf numFmtId="49" fontId="3" fillId="0" borderId="0" xfId="0" applyNumberFormat="1" applyFont="1" applyAlignment="1">
      <alignment horizontal="right" vertical="justify" wrapText="1"/>
    </xf>
    <xf numFmtId="0" fontId="0" fillId="0" borderId="0" xfId="0" applyAlignment="1">
      <alignment horizontal="left" vertical="top" wrapText="1"/>
    </xf>
    <xf numFmtId="0" fontId="3" fillId="0" borderId="0" xfId="0" applyFont="1" applyAlignment="1">
      <alignment horizontal="right" vertical="justify" wrapText="1"/>
    </xf>
    <xf numFmtId="0" fontId="3" fillId="0" borderId="31" xfId="0" applyFont="1" applyBorder="1" applyAlignment="1">
      <alignment horizontal="right" vertical="justify" wrapText="1"/>
    </xf>
    <xf numFmtId="0" fontId="3" fillId="0" borderId="18" xfId="0" applyFont="1" applyBorder="1" applyAlignment="1">
      <alignment horizontal="right" vertical="justify"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MALAWI - NTCHEU DISTRICT - 37 HEALTH CENTRES - MONTHLY MALARIA CASE RATE DATA FROM JUL10</a:t>
            </a:r>
          </a:p>
        </c:rich>
      </c:tx>
      <c:layout>
        <c:manualLayout>
          <c:xMode val="factor"/>
          <c:yMode val="factor"/>
          <c:x val="-0.15275"/>
          <c:y val="0"/>
        </c:manualLayout>
      </c:layout>
      <c:spPr>
        <a:noFill/>
        <a:ln>
          <a:noFill/>
        </a:ln>
      </c:spPr>
    </c:title>
    <c:plotArea>
      <c:layout>
        <c:manualLayout>
          <c:xMode val="edge"/>
          <c:yMode val="edge"/>
          <c:x val="0.02125"/>
          <c:y val="0.085"/>
          <c:w val="0.9195"/>
          <c:h val="0.85775"/>
        </c:manualLayout>
      </c:layout>
      <c:lineChart>
        <c:grouping val="standard"/>
        <c:varyColors val="0"/>
        <c:ser>
          <c:idx val="0"/>
          <c:order val="0"/>
          <c:tx>
            <c:v>Under5s (Jun10-Jul11)</c:v>
          </c:tx>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D4"/>
              </a:solidFill>
              <a:ln>
                <a:solidFill>
                  <a:srgbClr val="0000D4"/>
                </a:solidFill>
              </a:ln>
            </c:spPr>
          </c:marker>
          <c:cat>
            <c:strRef>
              <c:f>'MalariaData-Monthly'!$AT$8:$AT$19</c:f>
              <c:strCache/>
            </c:strRef>
          </c:cat>
          <c:val>
            <c:numRef>
              <c:f>'MalariaData-Monthly'!$AU$8:$AU$19</c:f>
              <c:numCache/>
            </c:numRef>
          </c:val>
          <c:smooth val="0"/>
        </c:ser>
        <c:ser>
          <c:idx val="1"/>
          <c:order val="1"/>
          <c:tx>
            <c:v>Over 5s (Jul10-Jun11)</c:v>
          </c:tx>
          <c:spPr>
            <a:ln w="381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cat>
            <c:strRef>
              <c:f>'MalariaData-Monthly'!$AT$8:$AT$19</c:f>
              <c:strCache/>
            </c:strRef>
          </c:cat>
          <c:val>
            <c:numRef>
              <c:f>'MalariaData-Monthly'!$AV$8:$AV$19</c:f>
              <c:numCache/>
            </c:numRef>
          </c:val>
          <c:smooth val="0"/>
        </c:ser>
        <c:ser>
          <c:idx val="2"/>
          <c:order val="2"/>
          <c:tx>
            <c:v>Total (Jul10-Jun11)</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'MalariaData-Monthly'!$AT$8:$AT$19</c:f>
              <c:strCache/>
            </c:strRef>
          </c:cat>
          <c:val>
            <c:numRef>
              <c:f>'MalariaData-Monthly'!$AW$8:$AW$19</c:f>
              <c:numCache/>
            </c:numRef>
          </c:val>
          <c:smooth val="0"/>
        </c:ser>
        <c:ser>
          <c:idx val="3"/>
          <c:order val="3"/>
          <c:tx>
            <c:v>Under5s (Jun11-Jul12)</c:v>
          </c:tx>
          <c:spPr>
            <a:ln w="38100">
              <a:solidFill>
                <a:srgbClr val="0000D4"/>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D4"/>
              </a:solidFill>
              <a:ln>
                <a:solidFill>
                  <a:srgbClr val="0000D4"/>
                </a:solidFill>
              </a:ln>
            </c:spPr>
          </c:marker>
          <c:cat>
            <c:strRef>
              <c:f>'MalariaData-Monthly'!$AT$8:$AT$19</c:f>
              <c:strCache/>
            </c:strRef>
          </c:cat>
          <c:val>
            <c:numRef>
              <c:f>'MalariaData-Monthly'!$AX$8:$AX$19</c:f>
              <c:numCache/>
            </c:numRef>
          </c:val>
          <c:smooth val="0"/>
        </c:ser>
        <c:ser>
          <c:idx val="4"/>
          <c:order val="4"/>
          <c:tx>
            <c:v>Over 5s (Jul11-Jun12)</c:v>
          </c:tx>
          <c:spPr>
            <a:ln w="38100">
              <a:solidFill>
                <a:srgbClr val="F20884"/>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20884"/>
              </a:solidFill>
              <a:ln>
                <a:solidFill>
                  <a:srgbClr val="F20884"/>
                </a:solidFill>
              </a:ln>
            </c:spPr>
          </c:marker>
          <c:cat>
            <c:strRef>
              <c:f>'MalariaData-Monthly'!$AT$8:$AT$19</c:f>
              <c:strCache/>
            </c:strRef>
          </c:cat>
          <c:val>
            <c:numRef>
              <c:f>'MalariaData-Monthly'!$AY$8:$AY$19</c:f>
              <c:numCache/>
            </c:numRef>
          </c:val>
          <c:smooth val="0"/>
        </c:ser>
        <c:ser>
          <c:idx val="5"/>
          <c:order val="5"/>
          <c:tx>
            <c:v>Total (Jul11-Jun12)</c:v>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'MalariaData-Monthly'!$AT$8:$AT$19</c:f>
              <c:strCache/>
            </c:strRef>
          </c:cat>
          <c:val>
            <c:numRef>
              <c:f>'MalariaData-Monthly'!$AZ$8:$AZ$19</c:f>
              <c:numCache/>
            </c:numRef>
          </c:val>
          <c:smooth val="0"/>
        </c:ser>
        <c:marker val="1"/>
        <c:axId val="12822515"/>
        <c:axId val="59794716"/>
      </c:lineChart>
      <c:catAx>
        <c:axId val="12822515"/>
        <c:scaling>
          <c:orientation val="minMax"/>
        </c:scaling>
        <c:axPos val="b"/>
        <c:title>
          <c:tx>
            <c:rich>
              <a:bodyPr vert="horz" rot="0" anchor="ctr"/>
              <a:lstStyle/>
              <a:p>
                <a:pPr algn="ctr">
                  <a:defRPr/>
                </a:pPr>
                <a:r>
                  <a:rPr lang="en-US" cap="none" sz="1200" b="1" i="0" u="none" baseline="0">
                    <a:solidFill>
                      <a:srgbClr val="000000"/>
                    </a:solidFill>
                  </a:rPr>
                  <a:t>Month</a:t>
                </a:r>
              </a:p>
            </c:rich>
          </c:tx>
          <c:layout>
            <c:manualLayout>
              <c:xMode val="factor"/>
              <c:yMode val="factor"/>
              <c:x val="-0.00675"/>
              <c:y val="-0.00475"/>
            </c:manualLayout>
          </c:layout>
          <c:overlay val="0"/>
          <c:spPr>
            <a:noFill/>
            <a:ln>
              <a:noFill/>
            </a:ln>
          </c:spPr>
        </c:title>
        <c:delete val="0"/>
        <c:numFmt formatCode="mmm-yy" sourceLinked="0"/>
        <c:majorTickMark val="out"/>
        <c:minorTickMark val="none"/>
        <c:tickLblPos val="nextTo"/>
        <c:spPr>
          <a:ln w="3175">
            <a:solidFill>
              <a:srgbClr val="000000"/>
            </a:solidFill>
          </a:ln>
        </c:spPr>
        <c:crossAx val="59794716"/>
        <c:crosses val="autoZero"/>
        <c:auto val="1"/>
        <c:lblOffset val="100"/>
        <c:tickLblSkip val="1"/>
        <c:noMultiLvlLbl val="0"/>
      </c:catAx>
      <c:valAx>
        <c:axId val="59794716"/>
        <c:scaling>
          <c:orientation val="minMax"/>
        </c:scaling>
        <c:axPos val="l"/>
        <c:title>
          <c:tx>
            <c:rich>
              <a:bodyPr vert="horz" rot="-5400000" anchor="ctr"/>
              <a:lstStyle/>
              <a:p>
                <a:pPr algn="ctr">
                  <a:defRPr/>
                </a:pPr>
                <a:r>
                  <a:rPr lang="en-US" cap="none" sz="1200" b="1" i="0" u="none" baseline="0">
                    <a:solidFill>
                      <a:srgbClr val="000000"/>
                    </a:solidFill>
                  </a:rPr>
                  <a:t># Malaria cases</a:t>
                </a:r>
              </a:p>
            </c:rich>
          </c:tx>
          <c:layout>
            <c:manualLayout>
              <c:xMode val="factor"/>
              <c:yMode val="factor"/>
              <c:x val="-0.0052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822515"/>
        <c:crossesAt val="1"/>
        <c:crossBetween val="between"/>
        <c:dispUnits/>
      </c:valAx>
      <c:spPr>
        <a:solidFill>
          <a:srgbClr val="C0C0C0"/>
        </a:solidFill>
        <a:ln w="12700">
          <a:solidFill>
            <a:srgbClr val="808080"/>
          </a:solidFill>
        </a:ln>
      </c:spPr>
    </c:plotArea>
    <c:legend>
      <c:legendPos val="r"/>
      <c:layout>
        <c:manualLayout>
          <c:xMode val="edge"/>
          <c:yMode val="edge"/>
          <c:x val="0.09075"/>
          <c:y val="0.16975"/>
          <c:w val="0.0925"/>
          <c:h val="0.25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55"/>
          <c:w val="0.86225"/>
          <c:h val="0.9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trendline>
            <c:spPr>
              <a:ln w="25400">
                <a:solidFill>
                  <a:srgbClr val="000000"/>
                </a:solidFill>
              </a:ln>
            </c:spPr>
            <c:trendlineType val="linear"/>
            <c:dispEq val="0"/>
            <c:dispRSqr val="0"/>
          </c:trendline>
          <c:xVal>
            <c:numRef>
              <c:f>'Ntcheu-Factors'!$D$5:$D$41</c:f>
              <c:numCache/>
            </c:numRef>
          </c:xVal>
          <c:yVal>
            <c:numRef>
              <c:f>'Ntcheu-Factors'!$G$5:$G$41</c:f>
              <c:numCache/>
            </c:numRef>
          </c:yVal>
          <c:smooth val="0"/>
        </c:ser>
        <c:axId val="52855613"/>
        <c:axId val="59979926"/>
      </c:scatterChart>
      <c:valAx>
        <c:axId val="52855613"/>
        <c:scaling>
          <c:orientation val="minMax"/>
        </c:scaling>
        <c:axPos val="b"/>
        <c:delete val="0"/>
        <c:numFmt formatCode="General" sourceLinked="1"/>
        <c:majorTickMark val="out"/>
        <c:minorTickMark val="none"/>
        <c:tickLblPos val="nextTo"/>
        <c:spPr>
          <a:ln w="3175">
            <a:solidFill>
              <a:srgbClr val="000000"/>
            </a:solidFill>
          </a:ln>
        </c:spPr>
        <c:crossAx val="59979926"/>
        <c:crosses val="autoZero"/>
        <c:crossBetween val="midCat"/>
        <c:dispUnits/>
      </c:valAx>
      <c:valAx>
        <c:axId val="599799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855613"/>
        <c:crosses val="autoZero"/>
        <c:crossBetween val="midCat"/>
        <c:dispUnits/>
      </c:valAx>
      <c:spPr>
        <a:solidFill>
          <a:srgbClr val="C0C0C0"/>
        </a:solidFill>
        <a:ln w="12700">
          <a:solidFill>
            <a:srgbClr val="808080"/>
          </a:solidFill>
        </a:ln>
      </c:spPr>
    </c:plotArea>
    <c:legend>
      <c:legendPos val="r"/>
      <c:layout>
        <c:manualLayout>
          <c:xMode val="edge"/>
          <c:yMode val="edge"/>
          <c:x val="0.88775"/>
          <c:y val="0.45975"/>
          <c:w val="0.1025"/>
          <c:h val="0.08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155"/>
          <c:w val="0.86075"/>
          <c:h val="0.96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trendline>
            <c:spPr>
              <a:ln w="25400">
                <a:solidFill>
                  <a:srgbClr val="000000"/>
                </a:solidFill>
              </a:ln>
            </c:spPr>
            <c:trendlineType val="linear"/>
            <c:dispEq val="0"/>
            <c:dispRSqr val="0"/>
          </c:trendline>
          <c:xVal>
            <c:strRef>
              <c:f>'Ntcheu-Factors'!$Q$5:$Q$41</c:f>
              <c:strCache/>
            </c:strRef>
          </c:xVal>
          <c:yVal>
            <c:numRef>
              <c:f>'Ntcheu-Factors'!$T$5:$T$41</c:f>
              <c:numCache/>
            </c:numRef>
          </c:yVal>
          <c:smooth val="0"/>
        </c:ser>
        <c:axId val="63412583"/>
        <c:axId val="57747440"/>
      </c:scatterChart>
      <c:valAx>
        <c:axId val="63412583"/>
        <c:scaling>
          <c:orientation val="minMax"/>
          <c:max val="40950"/>
        </c:scaling>
        <c:axPos val="b"/>
        <c:delete val="0"/>
        <c:numFmt formatCode="General" sourceLinked="1"/>
        <c:majorTickMark val="out"/>
        <c:minorTickMark val="none"/>
        <c:tickLblPos val="nextTo"/>
        <c:spPr>
          <a:ln w="3175">
            <a:solidFill>
              <a:srgbClr val="000000"/>
            </a:solidFill>
          </a:ln>
        </c:spPr>
        <c:crossAx val="57747440"/>
        <c:crosses val="autoZero"/>
        <c:crossBetween val="midCat"/>
        <c:dispUnits/>
      </c:valAx>
      <c:valAx>
        <c:axId val="577474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12583"/>
        <c:crosses val="autoZero"/>
        <c:crossBetween val="midCat"/>
        <c:dispUnits/>
      </c:valAx>
      <c:spPr>
        <a:solidFill>
          <a:srgbClr val="C0C0C0"/>
        </a:solidFill>
        <a:ln w="12700">
          <a:solidFill>
            <a:srgbClr val="808080"/>
          </a:solidFill>
        </a:ln>
      </c:spPr>
    </c:plotArea>
    <c:legend>
      <c:legendPos val="r"/>
      <c:layout>
        <c:manualLayout>
          <c:xMode val="edge"/>
          <c:yMode val="edge"/>
          <c:x val="0.889"/>
          <c:y val="0.4555"/>
          <c:w val="0.1035"/>
          <c:h val="0.08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MALAWI - NTCHEU DISTRICT - 37 HEALTH CENTRES - MONTHLY MALARIA CASE RATE DATA FROM JUL10</a:t>
            </a:r>
          </a:p>
        </c:rich>
      </c:tx>
      <c:layout>
        <c:manualLayout>
          <c:xMode val="factor"/>
          <c:yMode val="factor"/>
          <c:x val="-0.0755"/>
          <c:y val="0"/>
        </c:manualLayout>
      </c:layout>
      <c:spPr>
        <a:noFill/>
        <a:ln>
          <a:noFill/>
        </a:ln>
      </c:spPr>
    </c:title>
    <c:plotArea>
      <c:layout>
        <c:manualLayout>
          <c:xMode val="edge"/>
          <c:yMode val="edge"/>
          <c:x val="0.0265"/>
          <c:y val="0.0875"/>
          <c:w val="0.91025"/>
          <c:h val="0.85575"/>
        </c:manualLayout>
      </c:layout>
      <c:lineChart>
        <c:grouping val="standard"/>
        <c:varyColors val="0"/>
        <c:ser>
          <c:idx val="2"/>
          <c:order val="0"/>
          <c:tx>
            <c:v>Total (Jul10-Jun11)</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'MalariaData-Monthly'!$AT$8:$AT$19</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'MalariaData-Monthly'!$AW$8:$AW$19</c:f>
              <c:numCache>
                <c:ptCount val="12"/>
                <c:pt idx="0">
                  <c:v>16861</c:v>
                </c:pt>
                <c:pt idx="1">
                  <c:v>16142</c:v>
                </c:pt>
                <c:pt idx="2">
                  <c:v>15270</c:v>
                </c:pt>
                <c:pt idx="3">
                  <c:v>16258</c:v>
                </c:pt>
                <c:pt idx="4">
                  <c:v>16819</c:v>
                </c:pt>
                <c:pt idx="5">
                  <c:v>19139</c:v>
                </c:pt>
                <c:pt idx="6">
                  <c:v>26359</c:v>
                </c:pt>
                <c:pt idx="7">
                  <c:v>24203</c:v>
                </c:pt>
                <c:pt idx="8">
                  <c:v>33148</c:v>
                </c:pt>
                <c:pt idx="9">
                  <c:v>25776</c:v>
                </c:pt>
                <c:pt idx="10">
                  <c:v>24247</c:v>
                </c:pt>
                <c:pt idx="11">
                  <c:v>18975</c:v>
                </c:pt>
              </c:numCache>
            </c:numRef>
          </c:val>
          <c:smooth val="0"/>
        </c:ser>
        <c:ser>
          <c:idx val="5"/>
          <c:order val="1"/>
          <c:tx>
            <c:v>Total (Jul11-Jun12)</c:v>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'MalariaData-Monthly'!$AT$8:$AT$19</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'MalariaData-Monthly'!$AZ$8:$AZ$19</c:f>
              <c:numCache>
                <c:ptCount val="12"/>
                <c:pt idx="0">
                  <c:v>10257</c:v>
                </c:pt>
                <c:pt idx="1">
                  <c:v>10646</c:v>
                </c:pt>
                <c:pt idx="2">
                  <c:v>11589</c:v>
                </c:pt>
                <c:pt idx="3">
                  <c:v>9553</c:v>
                </c:pt>
                <c:pt idx="4">
                  <c:v>9496</c:v>
                </c:pt>
                <c:pt idx="5">
                  <c:v>15279</c:v>
                </c:pt>
                <c:pt idx="6">
                  <c:v>26823</c:v>
                </c:pt>
                <c:pt idx="7">
                  <c:v>18277</c:v>
                </c:pt>
                <c:pt idx="8">
                  <c:v>13823</c:v>
                </c:pt>
                <c:pt idx="9">
                  <c:v>10589</c:v>
                </c:pt>
                <c:pt idx="10">
                  <c:v>10831</c:v>
                </c:pt>
                <c:pt idx="11">
                  <c:v>8425</c:v>
                </c:pt>
              </c:numCache>
            </c:numRef>
          </c:val>
          <c:smooth val="0"/>
        </c:ser>
        <c:marker val="1"/>
        <c:axId val="3269745"/>
        <c:axId val="52157738"/>
      </c:lineChart>
      <c:catAx>
        <c:axId val="3269745"/>
        <c:scaling>
          <c:orientation val="minMax"/>
        </c:scaling>
        <c:axPos val="b"/>
        <c:title>
          <c:tx>
            <c:rich>
              <a:bodyPr vert="horz" rot="0" anchor="ctr"/>
              <a:lstStyle/>
              <a:p>
                <a:pPr algn="ctr">
                  <a:defRPr/>
                </a:pPr>
                <a:r>
                  <a:rPr lang="en-US" cap="none" sz="1200" b="1" i="0" u="none" baseline="0">
                    <a:solidFill>
                      <a:srgbClr val="000000"/>
                    </a:solidFill>
                  </a:rPr>
                  <a:t>Month</a:t>
                </a:r>
              </a:p>
            </c:rich>
          </c:tx>
          <c:layout>
            <c:manualLayout>
              <c:xMode val="factor"/>
              <c:yMode val="factor"/>
              <c:x val="-0.00675"/>
              <c:y val="-0.00525"/>
            </c:manualLayout>
          </c:layout>
          <c:overlay val="0"/>
          <c:spPr>
            <a:noFill/>
            <a:ln>
              <a:noFill/>
            </a:ln>
          </c:spPr>
        </c:title>
        <c:delete val="0"/>
        <c:numFmt formatCode="mmm-yy" sourceLinked="0"/>
        <c:majorTickMark val="out"/>
        <c:minorTickMark val="none"/>
        <c:tickLblPos val="nextTo"/>
        <c:spPr>
          <a:ln w="3175">
            <a:solidFill>
              <a:srgbClr val="000000"/>
            </a:solidFill>
          </a:ln>
        </c:spPr>
        <c:crossAx val="52157738"/>
        <c:crosses val="autoZero"/>
        <c:auto val="1"/>
        <c:lblOffset val="100"/>
        <c:tickLblSkip val="1"/>
        <c:noMultiLvlLbl val="0"/>
      </c:catAx>
      <c:valAx>
        <c:axId val="52157738"/>
        <c:scaling>
          <c:orientation val="minMax"/>
        </c:scaling>
        <c:axPos val="l"/>
        <c:title>
          <c:tx>
            <c:rich>
              <a:bodyPr vert="horz" rot="-5400000" anchor="ctr"/>
              <a:lstStyle/>
              <a:p>
                <a:pPr algn="ctr">
                  <a:defRPr/>
                </a:pPr>
                <a:r>
                  <a:rPr lang="en-US" cap="none" sz="1200" b="1" i="0" u="none" baseline="0">
                    <a:solidFill>
                      <a:srgbClr val="000000"/>
                    </a:solidFill>
                  </a:rPr>
                  <a:t># Malaria cases</a:t>
                </a:r>
              </a:p>
            </c:rich>
          </c:tx>
          <c:layout>
            <c:manualLayout>
              <c:xMode val="factor"/>
              <c:yMode val="factor"/>
              <c:x val="-0.0077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69745"/>
        <c:crossesAt val="1"/>
        <c:crossBetween val="between"/>
        <c:dispUnits/>
      </c:valAx>
      <c:spPr>
        <a:solidFill>
          <a:srgbClr val="C0C0C0"/>
        </a:solidFill>
        <a:ln w="12700">
          <a:solidFill>
            <a:srgbClr val="808080"/>
          </a:solidFill>
        </a:ln>
      </c:spPr>
    </c:plotArea>
    <c:legend>
      <c:legendPos val="r"/>
      <c:layout>
        <c:manualLayout>
          <c:xMode val="edge"/>
          <c:yMode val="edge"/>
          <c:x val="0.08225"/>
          <c:y val="0.16975"/>
          <c:w val="0.1265"/>
          <c:h val="0.25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MALAWI - NTCHEU DISTRICT - 37 HEALTH CENTRES - MONTHLY MALARIA CASE RATE DATA FROM JUL10</a:t>
            </a:r>
          </a:p>
        </c:rich>
      </c:tx>
      <c:layout>
        <c:manualLayout>
          <c:xMode val="factor"/>
          <c:yMode val="factor"/>
          <c:x val="-0.0755"/>
          <c:y val="0"/>
        </c:manualLayout>
      </c:layout>
      <c:spPr>
        <a:noFill/>
        <a:ln>
          <a:noFill/>
        </a:ln>
      </c:spPr>
    </c:title>
    <c:plotArea>
      <c:layout>
        <c:manualLayout>
          <c:xMode val="edge"/>
          <c:yMode val="edge"/>
          <c:x val="0.02925"/>
          <c:y val="0.0875"/>
          <c:w val="0.87625"/>
          <c:h val="0.8845"/>
        </c:manualLayout>
      </c:layout>
      <c:lineChart>
        <c:grouping val="standard"/>
        <c:varyColors val="0"/>
        <c:ser>
          <c:idx val="0"/>
          <c:order val="0"/>
          <c:tx>
            <c:v>Under5s</c:v>
          </c:tx>
          <c:spPr>
            <a:ln w="38100">
              <a:solidFill>
                <a:srgbClr val="0000D4"/>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solidFill>
                  <a:srgbClr val="0000D4"/>
                </a:solidFill>
              </a:ln>
            </c:spPr>
          </c:marker>
          <c:cat>
            <c:strRef>
              <c:f>ForWebsite!$AH$169:$AH$192</c:f>
              <c:strCache/>
            </c:strRef>
          </c:cat>
          <c:val>
            <c:numRef>
              <c:f>ForWebsite!$AI$169:$AI$192</c:f>
              <c:numCache/>
            </c:numRef>
          </c:val>
          <c:smooth val="0"/>
        </c:ser>
        <c:ser>
          <c:idx val="1"/>
          <c:order val="1"/>
          <c:tx>
            <c:v>Over 5s</c:v>
          </c:tx>
          <c:spPr>
            <a:ln w="38100">
              <a:solidFill>
                <a:srgbClr val="F20884"/>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FF"/>
              </a:solidFill>
              <a:ln>
                <a:solidFill>
                  <a:srgbClr val="F20884"/>
                </a:solidFill>
              </a:ln>
            </c:spPr>
          </c:marker>
          <c:cat>
            <c:strRef>
              <c:f>ForWebsite!$AH$169:$AH$192</c:f>
              <c:strCache/>
            </c:strRef>
          </c:cat>
          <c:val>
            <c:numRef>
              <c:f>ForWebsite!$AJ$169:$AJ$192</c:f>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ForWebsite!$AH$169:$AH$192</c:f>
              <c:strCache/>
            </c:strRef>
          </c:cat>
          <c:val>
            <c:numRef>
              <c:f>ForWebsite!$AK$169:$AK$192</c:f>
              <c:numCache/>
            </c:numRef>
          </c:val>
          <c:smooth val="0"/>
        </c:ser>
        <c:marker val="1"/>
        <c:axId val="20201051"/>
        <c:axId val="10609220"/>
      </c:lineChart>
      <c:dateAx>
        <c:axId val="20201051"/>
        <c:scaling>
          <c:orientation val="minMax"/>
        </c:scaling>
        <c:axPos val="b"/>
        <c:title>
          <c:tx>
            <c:rich>
              <a:bodyPr vert="horz" rot="0" anchor="ctr"/>
              <a:lstStyle/>
              <a:p>
                <a:pPr algn="ctr">
                  <a:defRPr/>
                </a:pPr>
                <a:r>
                  <a:rPr lang="en-US" cap="none" sz="1200" b="1" i="0" u="none" baseline="0">
                    <a:solidFill>
                      <a:srgbClr val="000000"/>
                    </a:solidFill>
                  </a:rPr>
                  <a:t>Month</a:t>
                </a:r>
              </a:p>
            </c:rich>
          </c:tx>
          <c:layout>
            <c:manualLayout>
              <c:xMode val="factor"/>
              <c:yMode val="factor"/>
              <c:x val="0.0015"/>
              <c:y val="0.00125"/>
            </c:manualLayout>
          </c:layout>
          <c:overlay val="0"/>
          <c:spPr>
            <a:noFill/>
            <a:ln>
              <a:noFill/>
            </a:ln>
          </c:spPr>
        </c:title>
        <c:delete val="0"/>
        <c:numFmt formatCode="mmm-yy" sourceLinked="0"/>
        <c:majorTickMark val="out"/>
        <c:minorTickMark val="none"/>
        <c:tickLblPos val="nextTo"/>
        <c:spPr>
          <a:ln w="3175">
            <a:solidFill>
              <a:srgbClr val="000000"/>
            </a:solidFill>
          </a:ln>
        </c:spPr>
        <c:crossAx val="10609220"/>
        <c:crosses val="autoZero"/>
        <c:auto val="0"/>
        <c:baseTimeUnit val="months"/>
        <c:majorUnit val="1"/>
        <c:majorTimeUnit val="months"/>
        <c:minorUnit val="1"/>
        <c:minorTimeUnit val="days"/>
        <c:noMultiLvlLbl val="0"/>
      </c:dateAx>
      <c:valAx>
        <c:axId val="10609220"/>
        <c:scaling>
          <c:orientation val="minMax"/>
        </c:scaling>
        <c:axPos val="l"/>
        <c:title>
          <c:tx>
            <c:rich>
              <a:bodyPr vert="horz" rot="-5400000" anchor="ctr"/>
              <a:lstStyle/>
              <a:p>
                <a:pPr algn="ctr">
                  <a:defRPr/>
                </a:pPr>
                <a:r>
                  <a:rPr lang="en-US" cap="none" sz="1200" b="1" i="0" u="none" baseline="0">
                    <a:solidFill>
                      <a:srgbClr val="000000"/>
                    </a:solidFill>
                  </a:rPr>
                  <a:t># Malaria cases</a:t>
                </a:r>
              </a:p>
            </c:rich>
          </c:tx>
          <c:layout>
            <c:manualLayout>
              <c:xMode val="factor"/>
              <c:yMode val="factor"/>
              <c:x val="-0.009"/>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201051"/>
        <c:crossesAt val="1"/>
        <c:crossBetween val="between"/>
        <c:dispUnits/>
      </c:valAx>
      <c:spPr>
        <a:solidFill>
          <a:srgbClr val="C0C0C0"/>
        </a:solidFill>
        <a:ln w="12700">
          <a:solidFill>
            <a:srgbClr val="808080"/>
          </a:solidFill>
        </a:ln>
      </c:spPr>
    </c:plotArea>
    <c:legend>
      <c:legendPos val="r"/>
      <c:layout>
        <c:manualLayout>
          <c:xMode val="edge"/>
          <c:yMode val="edge"/>
          <c:x val="0.07925"/>
          <c:y val="0.1755"/>
          <c:w val="0.06875"/>
          <c:h val="0.25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0.4275</cdr:x>
      <cdr:y>0.3015</cdr:y>
    </cdr:from>
    <cdr:to>
      <cdr:x>0.4275</cdr:x>
      <cdr:y>0.47925</cdr:y>
    </cdr:to>
    <cdr:sp>
      <cdr:nvSpPr>
        <cdr:cNvPr id="1" name="Line 1"/>
        <cdr:cNvSpPr>
          <a:spLocks/>
        </cdr:cNvSpPr>
      </cdr:nvSpPr>
      <cdr:spPr>
        <a:xfrm>
          <a:off x="8696325" y="2171700"/>
          <a:ext cx="0" cy="1285875"/>
        </a:xfrm>
        <a:prstGeom prst="line">
          <a:avLst/>
        </a:prstGeom>
        <a:noFill/>
        <a:ln w="25400" cmpd="sng">
          <a:solidFill>
            <a:srgbClr val="FF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0.795</cdr:x>
      <cdr:y>0.307</cdr:y>
    </cdr:from>
    <cdr:to>
      <cdr:x>0.795</cdr:x>
      <cdr:y>0.48475</cdr:y>
    </cdr:to>
    <cdr:sp>
      <cdr:nvSpPr>
        <cdr:cNvPr id="2" name="Line 3"/>
        <cdr:cNvSpPr>
          <a:spLocks/>
        </cdr:cNvSpPr>
      </cdr:nvSpPr>
      <cdr:spPr>
        <a:xfrm>
          <a:off x="16173450" y="2219325"/>
          <a:ext cx="0" cy="1285875"/>
        </a:xfrm>
        <a:prstGeom prst="line">
          <a:avLst/>
        </a:prstGeom>
        <a:noFill/>
        <a:ln w="25400" cmpd="sng">
          <a:solidFill>
            <a:srgbClr val="FF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99</xdr:row>
      <xdr:rowOff>9525</xdr:rowOff>
    </xdr:from>
    <xdr:to>
      <xdr:col>41</xdr:col>
      <xdr:colOff>619125</xdr:colOff>
      <xdr:row>136</xdr:row>
      <xdr:rowOff>190500</xdr:rowOff>
    </xdr:to>
    <xdr:graphicFrame>
      <xdr:nvGraphicFramePr>
        <xdr:cNvPr id="1" name="Chart 2"/>
        <xdr:cNvGraphicFramePr/>
      </xdr:nvGraphicFramePr>
      <xdr:xfrm>
        <a:off x="1371600" y="18154650"/>
        <a:ext cx="20345400" cy="7229475"/>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108</xdr:row>
      <xdr:rowOff>104775</xdr:rowOff>
    </xdr:from>
    <xdr:to>
      <xdr:col>17</xdr:col>
      <xdr:colOff>485775</xdr:colOff>
      <xdr:row>111</xdr:row>
      <xdr:rowOff>104775</xdr:rowOff>
    </xdr:to>
    <xdr:sp>
      <xdr:nvSpPr>
        <xdr:cNvPr id="2" name="Text Box 3"/>
        <xdr:cNvSpPr txBox="1">
          <a:spLocks noChangeArrowheads="1"/>
        </xdr:cNvSpPr>
      </xdr:nvSpPr>
      <xdr:spPr>
        <a:xfrm>
          <a:off x="5972175" y="19964400"/>
          <a:ext cx="3724275" cy="571500"/>
        </a:xfrm>
        <a:prstGeom prst="rect">
          <a:avLst/>
        </a:prstGeom>
        <a:solidFill>
          <a:srgbClr val="FFFFFF"/>
        </a:solidFill>
        <a:ln w="9525" cmpd="sng">
          <a:solidFill>
            <a:srgbClr val="000000"/>
          </a:solidFill>
          <a:headEnd type="none"/>
          <a:tailEnd type="none"/>
        </a:ln>
      </xdr:spPr>
      <xdr:txBody>
        <a:bodyPr vertOverflow="clip" wrap="square" lIns="36576" tIns="36576" rIns="36576" bIns="0"/>
        <a:p>
          <a:pPr algn="ctr">
            <a:defRPr/>
          </a:pPr>
          <a:r>
            <a:rPr lang="en-US" cap="none" sz="1600" b="1" i="0" u="none" baseline="0">
              <a:solidFill>
                <a:srgbClr val="DD0806"/>
              </a:solidFill>
              <a:latin typeface="Calibri"/>
              <a:ea typeface="Calibri"/>
              <a:cs typeface="Calibri"/>
            </a:rPr>
            <a:t>RAINY SEASON
</a:t>
          </a:r>
          <a:r>
            <a:rPr lang="en-US" cap="none" sz="1600" b="1" i="0" u="none" baseline="0">
              <a:solidFill>
                <a:srgbClr val="DD0806"/>
              </a:solidFill>
              <a:latin typeface="Calibri"/>
              <a:ea typeface="Calibri"/>
              <a:cs typeface="Calibri"/>
            </a:rPr>
            <a:t>DECEMBER TO APRIL</a:t>
          </a:r>
        </a:p>
      </xdr:txBody>
    </xdr:sp>
    <xdr:clientData/>
  </xdr:twoCellAnchor>
  <xdr:twoCellAnchor>
    <xdr:from>
      <xdr:col>18</xdr:col>
      <xdr:colOff>419100</xdr:colOff>
      <xdr:row>114</xdr:row>
      <xdr:rowOff>38100</xdr:rowOff>
    </xdr:from>
    <xdr:to>
      <xdr:col>33</xdr:col>
      <xdr:colOff>361950</xdr:colOff>
      <xdr:row>114</xdr:row>
      <xdr:rowOff>66675</xdr:rowOff>
    </xdr:to>
    <xdr:sp>
      <xdr:nvSpPr>
        <xdr:cNvPr id="3" name="Line 4"/>
        <xdr:cNvSpPr>
          <a:spLocks/>
        </xdr:cNvSpPr>
      </xdr:nvSpPr>
      <xdr:spPr>
        <a:xfrm>
          <a:off x="10125075" y="21040725"/>
          <a:ext cx="7372350" cy="28575"/>
        </a:xfrm>
        <a:prstGeom prst="line">
          <a:avLst/>
        </a:prstGeom>
        <a:noFill/>
        <a:ln w="31750" cmpd="sng">
          <a:solidFill>
            <a:srgbClr val="FF0000"/>
          </a:solidFill>
          <a:headEnd type="stealth"/>
          <a:tailEnd type="stealth"/>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114300</xdr:colOff>
      <xdr:row>111</xdr:row>
      <xdr:rowOff>104775</xdr:rowOff>
    </xdr:from>
    <xdr:to>
      <xdr:col>18</xdr:col>
      <xdr:colOff>419100</xdr:colOff>
      <xdr:row>114</xdr:row>
      <xdr:rowOff>38100</xdr:rowOff>
    </xdr:to>
    <xdr:sp>
      <xdr:nvSpPr>
        <xdr:cNvPr id="4" name="AutoShape 7"/>
        <xdr:cNvSpPr>
          <a:spLocks/>
        </xdr:cNvSpPr>
      </xdr:nvSpPr>
      <xdr:spPr>
        <a:xfrm rot="16200000" flipH="1">
          <a:off x="7839075" y="20535900"/>
          <a:ext cx="2286000" cy="504825"/>
        </a:xfrm>
        <a:prstGeom prst="curvedConnector3">
          <a:avLst>
            <a:gd name="adj" fmla="val 10031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xdr:row>
      <xdr:rowOff>752475</xdr:rowOff>
    </xdr:from>
    <xdr:to>
      <xdr:col>40</xdr:col>
      <xdr:colOff>266700</xdr:colOff>
      <xdr:row>29</xdr:row>
      <xdr:rowOff>38100</xdr:rowOff>
    </xdr:to>
    <xdr:graphicFrame>
      <xdr:nvGraphicFramePr>
        <xdr:cNvPr id="1" name="Chart 1"/>
        <xdr:cNvGraphicFramePr/>
      </xdr:nvGraphicFramePr>
      <xdr:xfrm>
        <a:off x="12249150" y="1133475"/>
        <a:ext cx="10296525" cy="4524375"/>
      </xdr:xfrm>
      <a:graphic>
        <a:graphicData uri="http://schemas.openxmlformats.org/drawingml/2006/chart">
          <c:chart xmlns:c="http://schemas.openxmlformats.org/drawingml/2006/chart" r:id="rId1"/>
        </a:graphicData>
      </a:graphic>
    </xdr:graphicFrame>
    <xdr:clientData/>
  </xdr:twoCellAnchor>
  <xdr:twoCellAnchor>
    <xdr:from>
      <xdr:col>23</xdr:col>
      <xdr:colOff>19050</xdr:colOff>
      <xdr:row>31</xdr:row>
      <xdr:rowOff>57150</xdr:rowOff>
    </xdr:from>
    <xdr:to>
      <xdr:col>40</xdr:col>
      <xdr:colOff>285750</xdr:colOff>
      <xdr:row>57</xdr:row>
      <xdr:rowOff>104775</xdr:rowOff>
    </xdr:to>
    <xdr:graphicFrame>
      <xdr:nvGraphicFramePr>
        <xdr:cNvPr id="2" name="Chart 2"/>
        <xdr:cNvGraphicFramePr/>
      </xdr:nvGraphicFramePr>
      <xdr:xfrm>
        <a:off x="12258675" y="6019800"/>
        <a:ext cx="10306050" cy="47910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cdr:x>
      <cdr:y>0.67875</cdr:y>
    </cdr:from>
    <cdr:to>
      <cdr:x>0.598</cdr:x>
      <cdr:y>0.76975</cdr:y>
    </cdr:to>
    <cdr:sp>
      <cdr:nvSpPr>
        <cdr:cNvPr id="1" name="Text Box 3"/>
        <cdr:cNvSpPr txBox="1">
          <a:spLocks noChangeArrowheads="1"/>
        </cdr:cNvSpPr>
      </cdr:nvSpPr>
      <cdr:spPr>
        <a:xfrm>
          <a:off x="6877050" y="4714875"/>
          <a:ext cx="1971675" cy="628650"/>
        </a:xfrm>
        <a:prstGeom prst="rect">
          <a:avLst/>
        </a:prstGeom>
        <a:noFill/>
        <a:ln w="9525" cmpd="sng">
          <a:noFill/>
        </a:ln>
      </cdr:spPr>
      <cdr:txBody>
        <a:bodyPr vertOverflow="clip" wrap="square" lIns="36576" tIns="72000" rIns="36576" bIns="36000"/>
        <a:p>
          <a:pPr algn="ctr">
            <a:defRPr/>
          </a:pPr>
          <a:r>
            <a:rPr lang="en-US" cap="none" sz="1600" b="1" i="0" u="none" baseline="0">
              <a:solidFill>
                <a:srgbClr val="008080"/>
              </a:solidFill>
              <a:latin typeface="Calibri"/>
              <a:ea typeface="Calibri"/>
              <a:cs typeface="Calibri"/>
            </a:rPr>
            <a:t>NET DISTRIBUTION:
</a:t>
          </a:r>
          <a:r>
            <a:rPr lang="en-US" cap="none" sz="1600" b="1" i="0" u="none" baseline="0">
              <a:solidFill>
                <a:srgbClr val="008080"/>
              </a:solidFill>
              <a:latin typeface="Calibri"/>
              <a:ea typeface="Calibri"/>
              <a:cs typeface="Calibri"/>
            </a:rPr>
            <a:t>MID DEC TO END FEB</a:t>
          </a:r>
        </a:p>
      </cdr:txBody>
    </cdr:sp>
  </cdr:relSizeAnchor>
  <cdr:relSizeAnchor xmlns:cdr="http://schemas.openxmlformats.org/drawingml/2006/chartDrawing">
    <cdr:from>
      <cdr:x>0.44925</cdr:x>
      <cdr:y>0.3195</cdr:y>
    </cdr:from>
    <cdr:to>
      <cdr:x>0.44925</cdr:x>
      <cdr:y>0.8905</cdr:y>
    </cdr:to>
    <cdr:sp>
      <cdr:nvSpPr>
        <cdr:cNvPr id="2" name="Line 1"/>
        <cdr:cNvSpPr>
          <a:spLocks/>
        </cdr:cNvSpPr>
      </cdr:nvSpPr>
      <cdr:spPr>
        <a:xfrm flipH="1">
          <a:off x="6638925" y="2219325"/>
          <a:ext cx="0" cy="3971925"/>
        </a:xfrm>
        <a:prstGeom prst="line">
          <a:avLst/>
        </a:prstGeom>
        <a:noFill/>
        <a:ln w="38100" cmpd="sng">
          <a:solidFill>
            <a:srgbClr val="00B05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0.60575</cdr:x>
      <cdr:y>0.3195</cdr:y>
    </cdr:from>
    <cdr:to>
      <cdr:x>0.60575</cdr:x>
      <cdr:y>0.8905</cdr:y>
    </cdr:to>
    <cdr:sp>
      <cdr:nvSpPr>
        <cdr:cNvPr id="3" name="Line 1"/>
        <cdr:cNvSpPr>
          <a:spLocks/>
        </cdr:cNvSpPr>
      </cdr:nvSpPr>
      <cdr:spPr>
        <a:xfrm flipH="1">
          <a:off x="8953500" y="2219325"/>
          <a:ext cx="0" cy="3971925"/>
        </a:xfrm>
        <a:prstGeom prst="line">
          <a:avLst/>
        </a:prstGeom>
        <a:noFill/>
        <a:ln w="38100" cmpd="sng">
          <a:solidFill>
            <a:srgbClr val="00B05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0.842</cdr:x>
      <cdr:y>0.285</cdr:y>
    </cdr:from>
    <cdr:to>
      <cdr:x>0.842</cdr:x>
      <cdr:y>0.467</cdr:y>
    </cdr:to>
    <cdr:sp>
      <cdr:nvSpPr>
        <cdr:cNvPr id="4" name="Line 3"/>
        <cdr:cNvSpPr>
          <a:spLocks/>
        </cdr:cNvSpPr>
      </cdr:nvSpPr>
      <cdr:spPr>
        <a:xfrm>
          <a:off x="12449175" y="1981200"/>
          <a:ext cx="0" cy="1266825"/>
        </a:xfrm>
        <a:prstGeom prst="line">
          <a:avLst/>
        </a:prstGeom>
        <a:noFill/>
        <a:ln w="25400" cmpd="sng">
          <a:solidFill>
            <a:srgbClr val="FF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0.39325</cdr:x>
      <cdr:y>0.28975</cdr:y>
    </cdr:from>
    <cdr:to>
      <cdr:x>0.39325</cdr:x>
      <cdr:y>0.47175</cdr:y>
    </cdr:to>
    <cdr:sp>
      <cdr:nvSpPr>
        <cdr:cNvPr id="5" name="Line 1"/>
        <cdr:cNvSpPr>
          <a:spLocks/>
        </cdr:cNvSpPr>
      </cdr:nvSpPr>
      <cdr:spPr>
        <a:xfrm>
          <a:off x="5810250" y="2009775"/>
          <a:ext cx="0" cy="1266825"/>
        </a:xfrm>
        <a:prstGeom prst="line">
          <a:avLst/>
        </a:prstGeom>
        <a:noFill/>
        <a:ln w="25400" cmpd="sng">
          <a:solidFill>
            <a:srgbClr val="FF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0.27425</cdr:y>
    </cdr:from>
    <cdr:to>
      <cdr:x>0.6745</cdr:x>
      <cdr:y>0.91725</cdr:y>
    </cdr:to>
    <cdr:sp>
      <cdr:nvSpPr>
        <cdr:cNvPr id="1" name="Line 1"/>
        <cdr:cNvSpPr>
          <a:spLocks/>
        </cdr:cNvSpPr>
      </cdr:nvSpPr>
      <cdr:spPr>
        <a:xfrm flipH="1">
          <a:off x="9972675" y="1838325"/>
          <a:ext cx="0" cy="4324350"/>
        </a:xfrm>
        <a:prstGeom prst="line">
          <a:avLst/>
        </a:prstGeom>
        <a:noFill/>
        <a:ln w="38100" cmpd="sng">
          <a:solidFill>
            <a:srgbClr val="00B05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0.748</cdr:x>
      <cdr:y>0.2685</cdr:y>
    </cdr:from>
    <cdr:to>
      <cdr:x>0.748</cdr:x>
      <cdr:y>0.9225</cdr:y>
    </cdr:to>
    <cdr:sp>
      <cdr:nvSpPr>
        <cdr:cNvPr id="2" name="Line 1"/>
        <cdr:cNvSpPr>
          <a:spLocks/>
        </cdr:cNvSpPr>
      </cdr:nvSpPr>
      <cdr:spPr>
        <a:xfrm>
          <a:off x="11058525" y="1800225"/>
          <a:ext cx="0" cy="4400550"/>
        </a:xfrm>
        <a:prstGeom prst="line">
          <a:avLst/>
        </a:prstGeom>
        <a:noFill/>
        <a:ln w="38100" cmpd="sng">
          <a:solidFill>
            <a:srgbClr val="00B05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0.532</cdr:x>
      <cdr:y>0.292</cdr:y>
    </cdr:from>
    <cdr:to>
      <cdr:x>0.66375</cdr:x>
      <cdr:y>0.3865</cdr:y>
    </cdr:to>
    <cdr:sp>
      <cdr:nvSpPr>
        <cdr:cNvPr id="3" name="Text Box 3"/>
        <cdr:cNvSpPr txBox="1">
          <a:spLocks noChangeArrowheads="1"/>
        </cdr:cNvSpPr>
      </cdr:nvSpPr>
      <cdr:spPr>
        <a:xfrm>
          <a:off x="7867650" y="1962150"/>
          <a:ext cx="1952625" cy="638175"/>
        </a:xfrm>
        <a:prstGeom prst="rect">
          <a:avLst/>
        </a:prstGeom>
        <a:noFill/>
        <a:ln w="9525" cmpd="sng">
          <a:noFill/>
        </a:ln>
      </cdr:spPr>
      <cdr:txBody>
        <a:bodyPr vertOverflow="clip" wrap="square" lIns="36576" tIns="72000" rIns="36576" bIns="36000"/>
        <a:p>
          <a:pPr algn="ctr">
            <a:defRPr/>
          </a:pPr>
          <a:r>
            <a:rPr lang="en-US" cap="none" sz="1600" b="1" i="0" u="none" baseline="0">
              <a:solidFill>
                <a:srgbClr val="DD0806"/>
              </a:solidFill>
              <a:latin typeface="Calibri"/>
              <a:ea typeface="Calibri"/>
              <a:cs typeface="Calibri"/>
            </a:rPr>
            <a:t>NET DISTRIBUTION:
</a:t>
          </a:r>
          <a:r>
            <a:rPr lang="en-US" cap="none" sz="1600" b="1" i="0" u="none" baseline="0">
              <a:solidFill>
                <a:srgbClr val="DD0806"/>
              </a:solidFill>
              <a:latin typeface="Calibri"/>
              <a:ea typeface="Calibri"/>
              <a:cs typeface="Calibri"/>
            </a:rPr>
            <a:t>MID DEC TO END FEB</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28575</xdr:rowOff>
    </xdr:from>
    <xdr:to>
      <xdr:col>31</xdr:col>
      <xdr:colOff>28575</xdr:colOff>
      <xdr:row>134</xdr:row>
      <xdr:rowOff>9525</xdr:rowOff>
    </xdr:to>
    <xdr:graphicFrame>
      <xdr:nvGraphicFramePr>
        <xdr:cNvPr id="1" name="Chart 2"/>
        <xdr:cNvGraphicFramePr/>
      </xdr:nvGraphicFramePr>
      <xdr:xfrm>
        <a:off x="1381125" y="17811750"/>
        <a:ext cx="14792325" cy="695325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163</xdr:row>
      <xdr:rowOff>28575</xdr:rowOff>
    </xdr:from>
    <xdr:to>
      <xdr:col>31</xdr:col>
      <xdr:colOff>28575</xdr:colOff>
      <xdr:row>201</xdr:row>
      <xdr:rowOff>9525</xdr:rowOff>
    </xdr:to>
    <xdr:graphicFrame>
      <xdr:nvGraphicFramePr>
        <xdr:cNvPr id="2" name="Chart 2"/>
        <xdr:cNvGraphicFramePr/>
      </xdr:nvGraphicFramePr>
      <xdr:xfrm>
        <a:off x="1381125" y="36004500"/>
        <a:ext cx="14792325" cy="6724650"/>
      </xdr:xfrm>
      <a:graphic>
        <a:graphicData uri="http://schemas.openxmlformats.org/drawingml/2006/chart">
          <c:chart xmlns:c="http://schemas.openxmlformats.org/drawingml/2006/chart" r:id="rId2"/>
        </a:graphicData>
      </a:graphic>
    </xdr:graphicFrame>
    <xdr:clientData/>
  </xdr:twoCellAnchor>
  <xdr:twoCellAnchor>
    <xdr:from>
      <xdr:col>13</xdr:col>
      <xdr:colOff>47625</xdr:colOff>
      <xdr:row>110</xdr:row>
      <xdr:rowOff>142875</xdr:rowOff>
    </xdr:from>
    <xdr:to>
      <xdr:col>26</xdr:col>
      <xdr:colOff>219075</xdr:colOff>
      <xdr:row>110</xdr:row>
      <xdr:rowOff>161925</xdr:rowOff>
    </xdr:to>
    <xdr:sp>
      <xdr:nvSpPr>
        <xdr:cNvPr id="3" name="Line 4"/>
        <xdr:cNvSpPr>
          <a:spLocks/>
        </xdr:cNvSpPr>
      </xdr:nvSpPr>
      <xdr:spPr>
        <a:xfrm flipV="1">
          <a:off x="7277100" y="20402550"/>
          <a:ext cx="6610350" cy="9525"/>
        </a:xfrm>
        <a:prstGeom prst="line">
          <a:avLst/>
        </a:prstGeom>
        <a:noFill/>
        <a:ln w="31750" cmpd="sng">
          <a:solidFill>
            <a:srgbClr val="FF0000"/>
          </a:solidFill>
          <a:headEnd type="stealth"/>
          <a:tailEnd type="stealth"/>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190500</xdr:colOff>
      <xdr:row>106</xdr:row>
      <xdr:rowOff>47625</xdr:rowOff>
    </xdr:from>
    <xdr:to>
      <xdr:col>14</xdr:col>
      <xdr:colOff>257175</xdr:colOff>
      <xdr:row>110</xdr:row>
      <xdr:rowOff>161925</xdr:rowOff>
    </xdr:to>
    <xdr:sp>
      <xdr:nvSpPr>
        <xdr:cNvPr id="4" name="AutoShape 7"/>
        <xdr:cNvSpPr>
          <a:spLocks/>
        </xdr:cNvSpPr>
      </xdr:nvSpPr>
      <xdr:spPr>
        <a:xfrm>
          <a:off x="6924675" y="19621500"/>
          <a:ext cx="1057275" cy="800100"/>
        </a:xfrm>
        <a:prstGeom prst="curvedConnector3">
          <a:avLst>
            <a:gd name="adj" fmla="val 0"/>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342900</xdr:colOff>
      <xdr:row>102</xdr:row>
      <xdr:rowOff>142875</xdr:rowOff>
    </xdr:from>
    <xdr:to>
      <xdr:col>16</xdr:col>
      <xdr:colOff>66675</xdr:colOff>
      <xdr:row>106</xdr:row>
      <xdr:rowOff>38100</xdr:rowOff>
    </xdr:to>
    <xdr:sp>
      <xdr:nvSpPr>
        <xdr:cNvPr id="5" name="Text Box 3"/>
        <xdr:cNvSpPr txBox="1">
          <a:spLocks noChangeArrowheads="1"/>
        </xdr:cNvSpPr>
      </xdr:nvSpPr>
      <xdr:spPr>
        <a:xfrm>
          <a:off x="5095875" y="19030950"/>
          <a:ext cx="3686175" cy="581025"/>
        </a:xfrm>
        <a:prstGeom prst="rect">
          <a:avLst/>
        </a:prstGeom>
        <a:solidFill>
          <a:srgbClr val="FFFFFF"/>
        </a:solidFill>
        <a:ln w="9525" cmpd="sng">
          <a:solidFill>
            <a:srgbClr val="000000"/>
          </a:solidFill>
          <a:headEnd type="none"/>
          <a:tailEnd type="none"/>
        </a:ln>
      </xdr:spPr>
      <xdr:txBody>
        <a:bodyPr vertOverflow="clip" wrap="square" lIns="36576" tIns="72000" rIns="36576" bIns="36000"/>
        <a:p>
          <a:pPr algn="ctr">
            <a:defRPr/>
          </a:pPr>
          <a:r>
            <a:rPr lang="en-US" cap="none" sz="1600" b="1" i="0" u="none" baseline="0">
              <a:solidFill>
                <a:srgbClr val="DD0806"/>
              </a:solidFill>
              <a:latin typeface="Calibri"/>
              <a:ea typeface="Calibri"/>
              <a:cs typeface="Calibri"/>
            </a:rPr>
            <a:t>RAINY SEASON
</a:t>
          </a:r>
          <a:r>
            <a:rPr lang="en-US" cap="none" sz="1600" b="1" i="0" u="none" baseline="0">
              <a:solidFill>
                <a:srgbClr val="DD0806"/>
              </a:solidFill>
              <a:latin typeface="Calibri"/>
              <a:ea typeface="Calibri"/>
              <a:cs typeface="Calibri"/>
            </a:rPr>
            <a:t>DECEMBER TO APRIL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C1:BD89"/>
  <sheetViews>
    <sheetView zoomScaleSheetLayoutView="75" workbookViewId="0" topLeftCell="A8">
      <pane ySplit="1240" topLeftCell="BM66" activePane="bottomLeft" state="split"/>
      <selection pane="topLeft" activeCell="A8" sqref="A1:IV65536"/>
      <selection pane="bottomLeft" activeCell="BD12" sqref="BD12"/>
    </sheetView>
  </sheetViews>
  <sheetFormatPr defaultColWidth="8.8515625" defaultRowHeight="15"/>
  <cols>
    <col min="1" max="1" width="8.8515625" style="0" customWidth="1"/>
    <col min="2" max="2" width="11.421875" style="0" customWidth="1"/>
    <col min="3" max="3" width="12.421875" style="0" customWidth="1"/>
    <col min="4" max="4" width="8.8515625" style="9" customWidth="1"/>
    <col min="5" max="41" width="7.421875" style="0" customWidth="1"/>
    <col min="42" max="42" width="9.28125" style="0" bestFit="1" customWidth="1"/>
    <col min="43" max="43" width="0.85546875" style="0" customWidth="1"/>
    <col min="44" max="44" width="6.140625" style="17" bestFit="1" customWidth="1"/>
    <col min="45" max="45" width="9.140625" style="17" customWidth="1"/>
    <col min="46" max="46" width="9.8515625" style="0" bestFit="1" customWidth="1"/>
    <col min="47" max="52" width="10.7109375" style="0" customWidth="1"/>
  </cols>
  <sheetData>
    <row r="1" spans="3:45" s="13" customFormat="1" ht="15" thickBot="1">
      <c r="C1" s="13" t="s">
        <v>38</v>
      </c>
      <c r="D1" s="14"/>
      <c r="AR1" s="16"/>
      <c r="AS1" s="16"/>
    </row>
    <row r="2" spans="5:41" ht="15" thickBot="1">
      <c r="E2" s="167" t="s">
        <v>39</v>
      </c>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9"/>
    </row>
    <row r="3" spans="5:41" ht="13.5">
      <c r="E3" s="20">
        <v>1</v>
      </c>
      <c r="F3" s="20">
        <v>2</v>
      </c>
      <c r="G3" s="20">
        <v>3</v>
      </c>
      <c r="H3" s="20">
        <v>4</v>
      </c>
      <c r="I3" s="20">
        <v>5</v>
      </c>
      <c r="J3" s="20">
        <v>6</v>
      </c>
      <c r="K3" s="20">
        <v>7</v>
      </c>
      <c r="L3" s="20">
        <v>8</v>
      </c>
      <c r="M3" s="20">
        <v>9</v>
      </c>
      <c r="N3" s="20">
        <v>10</v>
      </c>
      <c r="O3" s="20">
        <v>11</v>
      </c>
      <c r="P3" s="20">
        <v>12</v>
      </c>
      <c r="Q3" s="20">
        <v>13</v>
      </c>
      <c r="R3" s="20">
        <v>14</v>
      </c>
      <c r="S3" s="20">
        <v>15</v>
      </c>
      <c r="T3" s="20">
        <v>16</v>
      </c>
      <c r="U3" s="20">
        <v>17</v>
      </c>
      <c r="V3" s="20">
        <v>18</v>
      </c>
      <c r="W3" s="20">
        <v>19</v>
      </c>
      <c r="X3" s="20">
        <v>20</v>
      </c>
      <c r="Y3" s="20">
        <v>21</v>
      </c>
      <c r="Z3" s="20">
        <v>22</v>
      </c>
      <c r="AA3" s="20">
        <v>23</v>
      </c>
      <c r="AB3" s="20">
        <v>24</v>
      </c>
      <c r="AC3" s="20">
        <v>25</v>
      </c>
      <c r="AD3" s="20">
        <v>26</v>
      </c>
      <c r="AE3" s="20">
        <v>27</v>
      </c>
      <c r="AF3" s="20">
        <v>28</v>
      </c>
      <c r="AG3" s="20">
        <v>29</v>
      </c>
      <c r="AH3" s="20">
        <v>30</v>
      </c>
      <c r="AI3" s="20">
        <v>31</v>
      </c>
      <c r="AJ3" s="20">
        <v>32</v>
      </c>
      <c r="AK3" s="20">
        <v>33</v>
      </c>
      <c r="AL3" s="20">
        <v>34</v>
      </c>
      <c r="AM3" s="20">
        <v>35</v>
      </c>
      <c r="AN3" s="20">
        <v>36</v>
      </c>
      <c r="AO3" s="20">
        <v>37</v>
      </c>
    </row>
    <row r="4" spans="3:44" ht="83.25" customHeight="1">
      <c r="C4" s="22" t="s">
        <v>40</v>
      </c>
      <c r="E4" s="26" t="s">
        <v>0</v>
      </c>
      <c r="F4" s="15" t="s">
        <v>1</v>
      </c>
      <c r="G4" s="15" t="s">
        <v>2</v>
      </c>
      <c r="H4" s="15" t="s">
        <v>3</v>
      </c>
      <c r="I4" s="15" t="s">
        <v>4</v>
      </c>
      <c r="J4" s="15" t="s">
        <v>5</v>
      </c>
      <c r="K4" s="15" t="s">
        <v>6</v>
      </c>
      <c r="L4" s="15" t="s">
        <v>7</v>
      </c>
      <c r="M4" s="51" t="s">
        <v>8</v>
      </c>
      <c r="N4" s="15" t="s">
        <v>9</v>
      </c>
      <c r="O4" s="15" t="s">
        <v>10</v>
      </c>
      <c r="P4" s="15" t="s">
        <v>11</v>
      </c>
      <c r="Q4" s="51" t="s">
        <v>12</v>
      </c>
      <c r="R4" s="15" t="s">
        <v>13</v>
      </c>
      <c r="S4" s="15" t="s">
        <v>14</v>
      </c>
      <c r="T4" s="15" t="s">
        <v>15</v>
      </c>
      <c r="U4" s="15" t="s">
        <v>16</v>
      </c>
      <c r="V4" s="15" t="s">
        <v>17</v>
      </c>
      <c r="W4" s="15" t="s">
        <v>18</v>
      </c>
      <c r="X4" s="15" t="s">
        <v>19</v>
      </c>
      <c r="Y4" s="15" t="s">
        <v>20</v>
      </c>
      <c r="Z4" s="15" t="s">
        <v>21</v>
      </c>
      <c r="AA4" s="15" t="s">
        <v>22</v>
      </c>
      <c r="AB4" s="15" t="s">
        <v>23</v>
      </c>
      <c r="AC4" s="15" t="s">
        <v>24</v>
      </c>
      <c r="AD4" s="15" t="s">
        <v>25</v>
      </c>
      <c r="AE4" s="15" t="s">
        <v>26</v>
      </c>
      <c r="AF4" s="51" t="s">
        <v>27</v>
      </c>
      <c r="AG4" s="15" t="s">
        <v>28</v>
      </c>
      <c r="AH4" s="15" t="s">
        <v>29</v>
      </c>
      <c r="AI4" s="15" t="s">
        <v>30</v>
      </c>
      <c r="AJ4" s="15" t="s">
        <v>31</v>
      </c>
      <c r="AK4" s="51" t="s">
        <v>32</v>
      </c>
      <c r="AL4" s="15" t="s">
        <v>33</v>
      </c>
      <c r="AM4" s="15" t="s">
        <v>34</v>
      </c>
      <c r="AN4" s="15" t="s">
        <v>35</v>
      </c>
      <c r="AO4" s="15" t="s">
        <v>36</v>
      </c>
      <c r="AP4" s="8" t="s">
        <v>37</v>
      </c>
      <c r="AR4" s="19" t="s">
        <v>44</v>
      </c>
    </row>
    <row r="5" spans="3:52" ht="12.75" customHeight="1">
      <c r="C5" s="13"/>
      <c r="D5" s="23" t="s">
        <v>47</v>
      </c>
      <c r="E5" s="28" t="s">
        <v>49</v>
      </c>
      <c r="F5" s="27" t="s">
        <v>49</v>
      </c>
      <c r="G5" s="27" t="s">
        <v>49</v>
      </c>
      <c r="H5" s="27" t="s">
        <v>49</v>
      </c>
      <c r="I5" s="27" t="s">
        <v>49</v>
      </c>
      <c r="J5" s="27" t="s">
        <v>49</v>
      </c>
      <c r="K5" s="27" t="s">
        <v>49</v>
      </c>
      <c r="L5" s="27" t="s">
        <v>49</v>
      </c>
      <c r="M5" s="27" t="s">
        <v>55</v>
      </c>
      <c r="N5" s="27" t="s">
        <v>49</v>
      </c>
      <c r="O5" s="27" t="s">
        <v>49</v>
      </c>
      <c r="P5" s="27" t="s">
        <v>49</v>
      </c>
      <c r="Q5" s="27" t="s">
        <v>55</v>
      </c>
      <c r="R5" s="27" t="s">
        <v>49</v>
      </c>
      <c r="S5" s="27" t="s">
        <v>49</v>
      </c>
      <c r="T5" s="27" t="s">
        <v>49</v>
      </c>
      <c r="U5" s="27" t="s">
        <v>49</v>
      </c>
      <c r="V5" s="27" t="s">
        <v>49</v>
      </c>
      <c r="W5" s="27" t="s">
        <v>49</v>
      </c>
      <c r="X5" s="27" t="s">
        <v>49</v>
      </c>
      <c r="Y5" s="27" t="s">
        <v>49</v>
      </c>
      <c r="Z5" s="27" t="s">
        <v>49</v>
      </c>
      <c r="AA5" s="27" t="s">
        <v>49</v>
      </c>
      <c r="AB5" s="27" t="s">
        <v>49</v>
      </c>
      <c r="AC5" s="27" t="s">
        <v>49</v>
      </c>
      <c r="AD5" s="27" t="s">
        <v>49</v>
      </c>
      <c r="AE5" s="27" t="s">
        <v>49</v>
      </c>
      <c r="AF5" s="27" t="s">
        <v>55</v>
      </c>
      <c r="AG5" s="27" t="s">
        <v>49</v>
      </c>
      <c r="AH5" s="27" t="s">
        <v>49</v>
      </c>
      <c r="AI5" s="27" t="s">
        <v>49</v>
      </c>
      <c r="AJ5" s="27" t="s">
        <v>49</v>
      </c>
      <c r="AK5" s="27" t="s">
        <v>55</v>
      </c>
      <c r="AL5" s="27" t="s">
        <v>49</v>
      </c>
      <c r="AM5" s="27" t="s">
        <v>49</v>
      </c>
      <c r="AN5" s="27" t="s">
        <v>49</v>
      </c>
      <c r="AO5" s="29" t="s">
        <v>49</v>
      </c>
      <c r="AP5" s="25"/>
      <c r="AR5" s="19"/>
      <c r="AU5" s="173" t="s">
        <v>56</v>
      </c>
      <c r="AV5" s="174"/>
      <c r="AW5" s="175"/>
      <c r="AX5" s="173" t="s">
        <v>57</v>
      </c>
      <c r="AY5" s="174"/>
      <c r="AZ5" s="175"/>
    </row>
    <row r="6" spans="3:52" ht="12.75" customHeight="1">
      <c r="C6" s="13"/>
      <c r="D6" s="24" t="s">
        <v>48</v>
      </c>
      <c r="E6" s="170" t="s">
        <v>54</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2"/>
      <c r="AP6" s="8"/>
      <c r="AR6" s="19"/>
      <c r="AU6" s="72" t="s">
        <v>51</v>
      </c>
      <c r="AV6" s="72" t="s">
        <v>52</v>
      </c>
      <c r="AW6" s="72" t="s">
        <v>53</v>
      </c>
      <c r="AX6" s="72" t="s">
        <v>51</v>
      </c>
      <c r="AY6" s="72" t="s">
        <v>52</v>
      </c>
      <c r="AZ6" s="72" t="s">
        <v>53</v>
      </c>
    </row>
    <row r="7" spans="3:45" ht="13.5">
      <c r="C7" s="1">
        <v>40360</v>
      </c>
      <c r="D7" s="10" t="s">
        <v>41</v>
      </c>
      <c r="E7" s="4">
        <v>253</v>
      </c>
      <c r="F7" s="5">
        <v>104</v>
      </c>
      <c r="G7" s="5">
        <v>352</v>
      </c>
      <c r="H7" s="32">
        <v>0</v>
      </c>
      <c r="I7" s="32">
        <v>88</v>
      </c>
      <c r="J7" s="32">
        <v>237</v>
      </c>
      <c r="K7" s="32">
        <v>13</v>
      </c>
      <c r="L7" s="32">
        <v>61</v>
      </c>
      <c r="M7" s="52">
        <v>10</v>
      </c>
      <c r="N7" s="32">
        <v>208</v>
      </c>
      <c r="O7" s="32">
        <v>123</v>
      </c>
      <c r="P7" s="32">
        <v>96</v>
      </c>
      <c r="Q7" s="52"/>
      <c r="R7" s="32">
        <v>224</v>
      </c>
      <c r="S7" s="32">
        <v>194</v>
      </c>
      <c r="T7" s="32">
        <v>1062</v>
      </c>
      <c r="U7" s="32">
        <v>179</v>
      </c>
      <c r="V7" s="32">
        <v>72</v>
      </c>
      <c r="W7" s="32">
        <v>228</v>
      </c>
      <c r="X7" s="32">
        <v>246</v>
      </c>
      <c r="Y7" s="32">
        <v>136</v>
      </c>
      <c r="Z7" s="32">
        <v>34</v>
      </c>
      <c r="AA7" s="5">
        <v>96</v>
      </c>
      <c r="AB7" s="5">
        <v>105</v>
      </c>
      <c r="AC7" s="5">
        <v>215</v>
      </c>
      <c r="AD7" s="5">
        <v>90</v>
      </c>
      <c r="AE7" s="5">
        <v>51</v>
      </c>
      <c r="AF7" s="52">
        <v>37</v>
      </c>
      <c r="AG7" s="5">
        <v>243</v>
      </c>
      <c r="AH7" s="5">
        <v>297</v>
      </c>
      <c r="AI7" s="5">
        <v>1100</v>
      </c>
      <c r="AJ7" s="5">
        <v>33</v>
      </c>
      <c r="AK7" s="52">
        <v>102</v>
      </c>
      <c r="AL7" s="5">
        <v>49</v>
      </c>
      <c r="AM7" s="5">
        <v>539</v>
      </c>
      <c r="AN7" s="5">
        <v>190</v>
      </c>
      <c r="AO7" s="5">
        <v>50</v>
      </c>
      <c r="AP7" s="40">
        <f>SUM(E7:AO7)</f>
        <v>7117</v>
      </c>
      <c r="AR7" s="18">
        <f>SUM(E7:AO7)</f>
        <v>7117</v>
      </c>
      <c r="AS7" s="17" t="str">
        <f>IF(AR7-AP7&gt;0.5,"NO","OK")</f>
        <v>OK</v>
      </c>
    </row>
    <row r="8" spans="3:56" ht="13.5">
      <c r="C8" s="2"/>
      <c r="D8" s="11" t="s">
        <v>42</v>
      </c>
      <c r="E8" s="6">
        <v>351</v>
      </c>
      <c r="F8" s="7">
        <v>329</v>
      </c>
      <c r="G8" s="7">
        <v>210</v>
      </c>
      <c r="H8" s="33">
        <v>0</v>
      </c>
      <c r="I8" s="33">
        <v>57</v>
      </c>
      <c r="J8" s="33">
        <v>451</v>
      </c>
      <c r="K8" s="33">
        <v>18</v>
      </c>
      <c r="L8" s="33">
        <v>176</v>
      </c>
      <c r="M8" s="53">
        <v>5</v>
      </c>
      <c r="N8" s="33">
        <v>479</v>
      </c>
      <c r="O8" s="33">
        <v>96</v>
      </c>
      <c r="P8" s="33">
        <v>63</v>
      </c>
      <c r="Q8" s="53"/>
      <c r="R8" s="33">
        <v>380</v>
      </c>
      <c r="S8" s="33">
        <v>245</v>
      </c>
      <c r="T8" s="33">
        <v>708</v>
      </c>
      <c r="U8" s="33">
        <v>401</v>
      </c>
      <c r="V8" s="33">
        <v>72</v>
      </c>
      <c r="W8" s="33">
        <v>417</v>
      </c>
      <c r="X8" s="33">
        <v>387</v>
      </c>
      <c r="Y8" s="33">
        <v>378</v>
      </c>
      <c r="Z8" s="33">
        <v>28</v>
      </c>
      <c r="AA8" s="7">
        <v>82</v>
      </c>
      <c r="AB8" s="7">
        <v>175</v>
      </c>
      <c r="AC8" s="7">
        <v>254</v>
      </c>
      <c r="AD8" s="7">
        <v>85</v>
      </c>
      <c r="AE8" s="7">
        <v>21</v>
      </c>
      <c r="AF8" s="53">
        <v>0</v>
      </c>
      <c r="AG8" s="7">
        <v>178</v>
      </c>
      <c r="AH8" s="7">
        <v>466</v>
      </c>
      <c r="AI8" s="7">
        <v>2491</v>
      </c>
      <c r="AJ8" s="7">
        <v>35</v>
      </c>
      <c r="AK8" s="53">
        <v>0</v>
      </c>
      <c r="AL8" s="7">
        <v>42</v>
      </c>
      <c r="AM8" s="7">
        <v>392</v>
      </c>
      <c r="AN8" s="7">
        <v>203</v>
      </c>
      <c r="AO8" s="7">
        <v>69</v>
      </c>
      <c r="AP8" s="41">
        <f>SUM(E8:AO8)</f>
        <v>9744</v>
      </c>
      <c r="AR8" s="18">
        <f aca="true" t="shared" si="0" ref="AR8:AR48">SUM(E8:AO8)</f>
        <v>9744</v>
      </c>
      <c r="AS8" s="17" t="str">
        <f aca="true" t="shared" si="1" ref="AS8:AS48">IF(AR8-AP8&gt;0.5,"NO","OK")</f>
        <v>OK</v>
      </c>
      <c r="AT8" s="31" t="s">
        <v>58</v>
      </c>
      <c r="AU8" s="30">
        <f>AP7</f>
        <v>7117</v>
      </c>
      <c r="AV8" s="30">
        <f>AP8</f>
        <v>9744</v>
      </c>
      <c r="AW8" s="30">
        <f aca="true" t="shared" si="2" ref="AW8:AW19">SUM(AU8:AV8)</f>
        <v>16861</v>
      </c>
      <c r="AX8" s="30">
        <f>AP31</f>
        <v>4826</v>
      </c>
      <c r="AY8" s="30">
        <f>AP32</f>
        <v>5431</v>
      </c>
      <c r="AZ8" s="30">
        <f>SUM(AX8:AY8)</f>
        <v>10257</v>
      </c>
      <c r="BD8" s="50">
        <f aca="true" t="shared" si="3" ref="BD8:BD19">AU8/AW8</f>
        <v>0.4220983334321808</v>
      </c>
    </row>
    <row r="9" spans="3:56" ht="13.5">
      <c r="C9" s="1">
        <v>40391</v>
      </c>
      <c r="D9" s="10" t="s">
        <v>41</v>
      </c>
      <c r="E9" s="4">
        <v>212</v>
      </c>
      <c r="F9" s="5">
        <v>94</v>
      </c>
      <c r="G9" s="5">
        <v>365</v>
      </c>
      <c r="H9" s="32">
        <v>0</v>
      </c>
      <c r="I9" s="32">
        <v>110</v>
      </c>
      <c r="J9" s="32">
        <v>185</v>
      </c>
      <c r="K9" s="32">
        <v>16</v>
      </c>
      <c r="L9" s="32">
        <v>101</v>
      </c>
      <c r="M9" s="52">
        <v>12</v>
      </c>
      <c r="N9" s="32">
        <v>287</v>
      </c>
      <c r="O9" s="32">
        <v>123</v>
      </c>
      <c r="P9" s="32">
        <v>63</v>
      </c>
      <c r="Q9" s="52"/>
      <c r="R9" s="32">
        <v>210</v>
      </c>
      <c r="S9" s="32">
        <v>209</v>
      </c>
      <c r="T9" s="32">
        <v>781</v>
      </c>
      <c r="U9" s="32">
        <v>158</v>
      </c>
      <c r="V9" s="32">
        <v>60</v>
      </c>
      <c r="W9" s="32">
        <v>395</v>
      </c>
      <c r="X9" s="32">
        <v>237</v>
      </c>
      <c r="Y9" s="32">
        <v>163</v>
      </c>
      <c r="Z9" s="32">
        <v>43</v>
      </c>
      <c r="AA9" s="5">
        <v>64</v>
      </c>
      <c r="AB9" s="5">
        <v>152</v>
      </c>
      <c r="AC9" s="5">
        <v>170</v>
      </c>
      <c r="AD9" s="5">
        <v>66</v>
      </c>
      <c r="AE9" s="5">
        <v>72</v>
      </c>
      <c r="AF9" s="52">
        <v>14</v>
      </c>
      <c r="AG9" s="5">
        <v>169</v>
      </c>
      <c r="AH9" s="5">
        <v>346</v>
      </c>
      <c r="AI9" s="5">
        <v>570</v>
      </c>
      <c r="AJ9" s="5">
        <v>78</v>
      </c>
      <c r="AK9" s="52">
        <v>47</v>
      </c>
      <c r="AL9" s="5">
        <v>36</v>
      </c>
      <c r="AM9" s="5">
        <v>593</v>
      </c>
      <c r="AN9" s="5">
        <v>163</v>
      </c>
      <c r="AO9" s="5">
        <v>62</v>
      </c>
      <c r="AP9" s="40">
        <f aca="true" t="shared" si="4" ref="AP9:AP48">SUM(E9:AO9)</f>
        <v>6426</v>
      </c>
      <c r="AR9" s="18">
        <f t="shared" si="0"/>
        <v>6426</v>
      </c>
      <c r="AS9" s="17" t="str">
        <f t="shared" si="1"/>
        <v>OK</v>
      </c>
      <c r="AT9" s="31" t="s">
        <v>59</v>
      </c>
      <c r="AU9" s="30">
        <f>AP9</f>
        <v>6426</v>
      </c>
      <c r="AV9" s="30">
        <f>AP10</f>
        <v>9716</v>
      </c>
      <c r="AW9" s="30">
        <f t="shared" si="2"/>
        <v>16142</v>
      </c>
      <c r="AX9" s="30">
        <f>AP33</f>
        <v>5597</v>
      </c>
      <c r="AY9" s="30">
        <f>AP34</f>
        <v>5049</v>
      </c>
      <c r="AZ9" s="30">
        <f aca="true" t="shared" si="5" ref="AZ9:AZ16">SUM(AX9:AY9)</f>
        <v>10646</v>
      </c>
      <c r="BD9" s="50">
        <f t="shared" si="3"/>
        <v>0.39809193408499566</v>
      </c>
    </row>
    <row r="10" spans="3:56" ht="13.5">
      <c r="C10" s="2"/>
      <c r="D10" s="11" t="s">
        <v>42</v>
      </c>
      <c r="E10" s="6">
        <v>360</v>
      </c>
      <c r="F10" s="7">
        <v>221</v>
      </c>
      <c r="G10" s="7">
        <v>233</v>
      </c>
      <c r="H10" s="33">
        <v>0</v>
      </c>
      <c r="I10" s="33">
        <v>114</v>
      </c>
      <c r="J10" s="33">
        <v>362</v>
      </c>
      <c r="K10" s="33">
        <v>10</v>
      </c>
      <c r="L10" s="33">
        <v>168</v>
      </c>
      <c r="M10" s="53">
        <v>5</v>
      </c>
      <c r="N10" s="33">
        <v>392</v>
      </c>
      <c r="O10" s="33">
        <v>61</v>
      </c>
      <c r="P10" s="33">
        <v>46</v>
      </c>
      <c r="Q10" s="53"/>
      <c r="R10" s="33">
        <v>314</v>
      </c>
      <c r="S10" s="33">
        <v>386</v>
      </c>
      <c r="T10" s="33">
        <v>603</v>
      </c>
      <c r="U10" s="33">
        <v>413</v>
      </c>
      <c r="V10" s="33">
        <v>65</v>
      </c>
      <c r="W10" s="33">
        <v>650</v>
      </c>
      <c r="X10" s="33">
        <v>394</v>
      </c>
      <c r="Y10" s="33">
        <v>507</v>
      </c>
      <c r="Z10" s="33">
        <v>56</v>
      </c>
      <c r="AA10" s="7">
        <v>78</v>
      </c>
      <c r="AB10" s="7">
        <v>296</v>
      </c>
      <c r="AC10" s="7">
        <v>238</v>
      </c>
      <c r="AD10" s="7">
        <v>51</v>
      </c>
      <c r="AE10" s="7">
        <v>34</v>
      </c>
      <c r="AF10" s="53">
        <v>0</v>
      </c>
      <c r="AG10" s="7">
        <v>208</v>
      </c>
      <c r="AH10" s="7">
        <v>408</v>
      </c>
      <c r="AI10" s="7">
        <v>2379</v>
      </c>
      <c r="AJ10" s="7">
        <v>91</v>
      </c>
      <c r="AK10" s="53">
        <v>0</v>
      </c>
      <c r="AL10" s="7">
        <v>42</v>
      </c>
      <c r="AM10" s="7">
        <v>256</v>
      </c>
      <c r="AN10" s="7">
        <v>216</v>
      </c>
      <c r="AO10" s="7">
        <v>59</v>
      </c>
      <c r="AP10" s="41">
        <f t="shared" si="4"/>
        <v>9716</v>
      </c>
      <c r="AR10" s="18">
        <f t="shared" si="0"/>
        <v>9716</v>
      </c>
      <c r="AS10" s="17" t="str">
        <f t="shared" si="1"/>
        <v>OK</v>
      </c>
      <c r="AT10" s="31" t="s">
        <v>60</v>
      </c>
      <c r="AU10" s="30">
        <f>AP11</f>
        <v>6335</v>
      </c>
      <c r="AV10" s="30">
        <f>AP12</f>
        <v>8935</v>
      </c>
      <c r="AW10" s="30">
        <f t="shared" si="2"/>
        <v>15270</v>
      </c>
      <c r="AX10" s="30">
        <f>AP35</f>
        <v>6019</v>
      </c>
      <c r="AY10" s="30">
        <f>AP36</f>
        <v>5570</v>
      </c>
      <c r="AZ10" s="30">
        <f t="shared" si="5"/>
        <v>11589</v>
      </c>
      <c r="BD10" s="50">
        <f t="shared" si="3"/>
        <v>0.4148657498362803</v>
      </c>
    </row>
    <row r="11" spans="3:56" ht="13.5">
      <c r="C11" s="1">
        <v>40422</v>
      </c>
      <c r="D11" s="10" t="s">
        <v>41</v>
      </c>
      <c r="E11" s="4">
        <v>278</v>
      </c>
      <c r="F11" s="5">
        <v>128</v>
      </c>
      <c r="G11" s="5">
        <v>272</v>
      </c>
      <c r="H11" s="32">
        <v>0</v>
      </c>
      <c r="I11" s="32">
        <v>107</v>
      </c>
      <c r="J11" s="32">
        <v>237</v>
      </c>
      <c r="K11" s="32">
        <v>4</v>
      </c>
      <c r="L11" s="32">
        <v>129</v>
      </c>
      <c r="M11" s="52">
        <v>0</v>
      </c>
      <c r="N11" s="32">
        <v>273</v>
      </c>
      <c r="O11" s="32">
        <v>57</v>
      </c>
      <c r="P11" s="32">
        <v>60</v>
      </c>
      <c r="Q11" s="52"/>
      <c r="R11" s="32">
        <v>205</v>
      </c>
      <c r="S11" s="32">
        <v>215</v>
      </c>
      <c r="T11" s="32">
        <v>701</v>
      </c>
      <c r="U11" s="32">
        <v>173</v>
      </c>
      <c r="V11" s="32">
        <v>41</v>
      </c>
      <c r="W11" s="32">
        <v>337</v>
      </c>
      <c r="X11" s="32">
        <v>360</v>
      </c>
      <c r="Y11" s="32">
        <v>166</v>
      </c>
      <c r="Z11" s="32">
        <v>38</v>
      </c>
      <c r="AA11" s="5">
        <v>66</v>
      </c>
      <c r="AB11" s="5">
        <v>136</v>
      </c>
      <c r="AC11" s="5">
        <v>158</v>
      </c>
      <c r="AD11" s="5">
        <v>44</v>
      </c>
      <c r="AE11" s="5">
        <v>28</v>
      </c>
      <c r="AF11" s="52">
        <v>37</v>
      </c>
      <c r="AG11" s="5">
        <v>127</v>
      </c>
      <c r="AH11" s="5">
        <v>265</v>
      </c>
      <c r="AI11" s="5">
        <v>920</v>
      </c>
      <c r="AJ11" s="5">
        <v>88</v>
      </c>
      <c r="AK11" s="52">
        <v>45</v>
      </c>
      <c r="AL11" s="5">
        <v>54</v>
      </c>
      <c r="AM11" s="5">
        <v>387</v>
      </c>
      <c r="AN11" s="5">
        <v>142</v>
      </c>
      <c r="AO11" s="5">
        <v>57</v>
      </c>
      <c r="AP11" s="40">
        <f t="shared" si="4"/>
        <v>6335</v>
      </c>
      <c r="AR11" s="18">
        <f t="shared" si="0"/>
        <v>6335</v>
      </c>
      <c r="AS11" s="17" t="str">
        <f t="shared" si="1"/>
        <v>OK</v>
      </c>
      <c r="AT11" s="31" t="s">
        <v>61</v>
      </c>
      <c r="AU11" s="30">
        <f>AP13</f>
        <v>7015</v>
      </c>
      <c r="AV11" s="30">
        <f>AP14</f>
        <v>9243</v>
      </c>
      <c r="AW11" s="30">
        <f t="shared" si="2"/>
        <v>16258</v>
      </c>
      <c r="AX11" s="30">
        <f>AP37</f>
        <v>4915</v>
      </c>
      <c r="AY11" s="30">
        <f>AP38</f>
        <v>4638</v>
      </c>
      <c r="AZ11" s="30">
        <f t="shared" si="5"/>
        <v>9553</v>
      </c>
      <c r="BD11" s="50">
        <f t="shared" si="3"/>
        <v>0.4314798868249477</v>
      </c>
    </row>
    <row r="12" spans="3:56" ht="13.5">
      <c r="C12" s="2"/>
      <c r="D12" s="11" t="s">
        <v>42</v>
      </c>
      <c r="E12" s="6">
        <v>464</v>
      </c>
      <c r="F12" s="7">
        <v>259</v>
      </c>
      <c r="G12" s="7">
        <v>258</v>
      </c>
      <c r="H12" s="33">
        <v>0</v>
      </c>
      <c r="I12" s="33">
        <v>140</v>
      </c>
      <c r="J12" s="33">
        <v>379</v>
      </c>
      <c r="K12" s="33">
        <v>12</v>
      </c>
      <c r="L12" s="33">
        <v>247</v>
      </c>
      <c r="M12" s="53">
        <v>0</v>
      </c>
      <c r="N12" s="33">
        <v>147</v>
      </c>
      <c r="O12" s="33">
        <v>43</v>
      </c>
      <c r="P12" s="33">
        <v>26</v>
      </c>
      <c r="Q12" s="53"/>
      <c r="R12" s="33">
        <v>333</v>
      </c>
      <c r="S12" s="33">
        <v>291</v>
      </c>
      <c r="T12" s="33">
        <v>643</v>
      </c>
      <c r="U12" s="33">
        <v>297</v>
      </c>
      <c r="V12" s="33">
        <v>55</v>
      </c>
      <c r="W12" s="33">
        <v>607</v>
      </c>
      <c r="X12" s="33">
        <v>380</v>
      </c>
      <c r="Y12" s="33">
        <v>576</v>
      </c>
      <c r="Z12" s="33">
        <v>76</v>
      </c>
      <c r="AA12" s="7">
        <v>86</v>
      </c>
      <c r="AB12" s="7">
        <v>201</v>
      </c>
      <c r="AC12" s="7">
        <v>237</v>
      </c>
      <c r="AD12" s="7">
        <v>36</v>
      </c>
      <c r="AE12" s="7">
        <v>43</v>
      </c>
      <c r="AF12" s="53">
        <v>0</v>
      </c>
      <c r="AG12" s="7">
        <v>147</v>
      </c>
      <c r="AH12" s="7">
        <v>276</v>
      </c>
      <c r="AI12" s="7">
        <v>2100</v>
      </c>
      <c r="AJ12" s="7">
        <v>50</v>
      </c>
      <c r="AK12" s="53">
        <v>0</v>
      </c>
      <c r="AL12" s="7">
        <v>30</v>
      </c>
      <c r="AM12" s="7">
        <v>219</v>
      </c>
      <c r="AN12" s="7">
        <v>191</v>
      </c>
      <c r="AO12" s="7">
        <v>86</v>
      </c>
      <c r="AP12" s="41">
        <f t="shared" si="4"/>
        <v>8935</v>
      </c>
      <c r="AR12" s="18">
        <f t="shared" si="0"/>
        <v>8935</v>
      </c>
      <c r="AS12" s="17" t="str">
        <f t="shared" si="1"/>
        <v>OK</v>
      </c>
      <c r="AT12" s="31" t="s">
        <v>62</v>
      </c>
      <c r="AU12" s="30">
        <f>AP15</f>
        <v>7919</v>
      </c>
      <c r="AV12" s="30">
        <f>AP16</f>
        <v>8900</v>
      </c>
      <c r="AW12" s="30">
        <f t="shared" si="2"/>
        <v>16819</v>
      </c>
      <c r="AX12" s="30">
        <f>AP39</f>
        <v>4756</v>
      </c>
      <c r="AY12" s="30">
        <f>AP40</f>
        <v>4740</v>
      </c>
      <c r="AZ12" s="30">
        <f t="shared" si="5"/>
        <v>9496</v>
      </c>
      <c r="BD12" s="50">
        <f t="shared" si="3"/>
        <v>0.47083655389737794</v>
      </c>
    </row>
    <row r="13" spans="3:56" ht="13.5">
      <c r="C13" s="1">
        <v>40452</v>
      </c>
      <c r="D13" s="10" t="s">
        <v>41</v>
      </c>
      <c r="E13" s="4">
        <v>381</v>
      </c>
      <c r="F13" s="5">
        <v>148</v>
      </c>
      <c r="G13" s="5">
        <v>231</v>
      </c>
      <c r="H13" s="32">
        <v>211</v>
      </c>
      <c r="I13" s="32">
        <v>99</v>
      </c>
      <c r="J13" s="32">
        <v>235</v>
      </c>
      <c r="K13" s="32">
        <v>12</v>
      </c>
      <c r="L13" s="32">
        <v>153</v>
      </c>
      <c r="M13" s="52">
        <v>19</v>
      </c>
      <c r="N13" s="32">
        <v>271</v>
      </c>
      <c r="O13" s="32">
        <v>102</v>
      </c>
      <c r="P13" s="32">
        <v>93</v>
      </c>
      <c r="Q13" s="52"/>
      <c r="R13" s="32">
        <v>233</v>
      </c>
      <c r="S13" s="32">
        <v>289</v>
      </c>
      <c r="T13" s="32">
        <v>645</v>
      </c>
      <c r="U13" s="32">
        <v>181</v>
      </c>
      <c r="V13" s="32">
        <v>25</v>
      </c>
      <c r="W13" s="32">
        <v>315</v>
      </c>
      <c r="X13" s="32">
        <v>393</v>
      </c>
      <c r="Y13" s="32">
        <v>184</v>
      </c>
      <c r="Z13" s="32">
        <v>64</v>
      </c>
      <c r="AA13" s="5">
        <v>91</v>
      </c>
      <c r="AB13" s="5">
        <v>174</v>
      </c>
      <c r="AC13" s="5">
        <v>148</v>
      </c>
      <c r="AD13" s="5">
        <v>87</v>
      </c>
      <c r="AE13" s="5">
        <v>72</v>
      </c>
      <c r="AF13" s="52">
        <v>19</v>
      </c>
      <c r="AG13" s="5">
        <v>131</v>
      </c>
      <c r="AH13" s="5">
        <v>102</v>
      </c>
      <c r="AI13" s="5">
        <v>1078</v>
      </c>
      <c r="AJ13" s="5">
        <v>137</v>
      </c>
      <c r="AK13" s="52">
        <v>37</v>
      </c>
      <c r="AL13" s="5">
        <v>37</v>
      </c>
      <c r="AM13" s="5">
        <v>198</v>
      </c>
      <c r="AN13" s="5">
        <v>160</v>
      </c>
      <c r="AO13" s="5">
        <v>260</v>
      </c>
      <c r="AP13" s="40">
        <f t="shared" si="4"/>
        <v>7015</v>
      </c>
      <c r="AR13" s="18">
        <f t="shared" si="0"/>
        <v>7015</v>
      </c>
      <c r="AS13" s="17" t="str">
        <f t="shared" si="1"/>
        <v>OK</v>
      </c>
      <c r="AT13" s="31" t="s">
        <v>63</v>
      </c>
      <c r="AU13" s="30">
        <f>AP17</f>
        <v>9780</v>
      </c>
      <c r="AV13" s="30">
        <f>AP18</f>
        <v>9359</v>
      </c>
      <c r="AW13" s="30">
        <f t="shared" si="2"/>
        <v>19139</v>
      </c>
      <c r="AX13" s="30">
        <f>AP41</f>
        <v>7996</v>
      </c>
      <c r="AY13" s="30">
        <f>AP42</f>
        <v>7283</v>
      </c>
      <c r="AZ13" s="30">
        <f t="shared" si="5"/>
        <v>15279</v>
      </c>
      <c r="BD13" s="50">
        <f t="shared" si="3"/>
        <v>0.5109984847693192</v>
      </c>
    </row>
    <row r="14" spans="3:56" ht="13.5">
      <c r="C14" s="2"/>
      <c r="D14" s="11" t="s">
        <v>42</v>
      </c>
      <c r="E14" s="6">
        <v>290</v>
      </c>
      <c r="F14" s="7">
        <v>279</v>
      </c>
      <c r="G14" s="7">
        <v>208</v>
      </c>
      <c r="H14" s="33">
        <v>467</v>
      </c>
      <c r="I14" s="33">
        <v>60</v>
      </c>
      <c r="J14" s="33">
        <v>385</v>
      </c>
      <c r="K14" s="33">
        <v>11</v>
      </c>
      <c r="L14" s="33">
        <v>380</v>
      </c>
      <c r="M14" s="53">
        <v>17</v>
      </c>
      <c r="N14" s="33">
        <v>188</v>
      </c>
      <c r="O14" s="33">
        <v>55</v>
      </c>
      <c r="P14" s="33">
        <v>59</v>
      </c>
      <c r="Q14" s="53"/>
      <c r="R14" s="33">
        <v>336</v>
      </c>
      <c r="S14" s="33">
        <v>462</v>
      </c>
      <c r="T14" s="33">
        <v>337</v>
      </c>
      <c r="U14" s="33">
        <v>417</v>
      </c>
      <c r="V14" s="33">
        <v>44</v>
      </c>
      <c r="W14" s="33">
        <v>0</v>
      </c>
      <c r="X14" s="33">
        <v>0</v>
      </c>
      <c r="Y14" s="33">
        <v>437</v>
      </c>
      <c r="Z14" s="33">
        <v>93</v>
      </c>
      <c r="AA14" s="7">
        <v>88</v>
      </c>
      <c r="AB14" s="7">
        <v>376</v>
      </c>
      <c r="AC14" s="7">
        <v>265</v>
      </c>
      <c r="AD14" s="7">
        <v>35</v>
      </c>
      <c r="AE14" s="7">
        <v>13</v>
      </c>
      <c r="AF14" s="53">
        <v>0</v>
      </c>
      <c r="AG14" s="7">
        <v>119</v>
      </c>
      <c r="AH14" s="7">
        <v>116</v>
      </c>
      <c r="AI14" s="7">
        <v>2999</v>
      </c>
      <c r="AJ14" s="7">
        <v>67</v>
      </c>
      <c r="AK14" s="53">
        <v>0</v>
      </c>
      <c r="AL14" s="7">
        <v>51</v>
      </c>
      <c r="AM14" s="7">
        <v>115</v>
      </c>
      <c r="AN14" s="7">
        <v>185</v>
      </c>
      <c r="AO14" s="7">
        <v>289</v>
      </c>
      <c r="AP14" s="41">
        <f t="shared" si="4"/>
        <v>9243</v>
      </c>
      <c r="AR14" s="18">
        <f t="shared" si="0"/>
        <v>9243</v>
      </c>
      <c r="AS14" s="17" t="str">
        <f t="shared" si="1"/>
        <v>OK</v>
      </c>
      <c r="AT14" s="31" t="s">
        <v>64</v>
      </c>
      <c r="AU14" s="30">
        <f>AP19</f>
        <v>11601</v>
      </c>
      <c r="AV14" s="30">
        <f>AP20</f>
        <v>14758</v>
      </c>
      <c r="AW14" s="30">
        <f t="shared" si="2"/>
        <v>26359</v>
      </c>
      <c r="AX14" s="30">
        <f>AP43</f>
        <v>12315</v>
      </c>
      <c r="AY14" s="30">
        <f>AP44</f>
        <v>14508</v>
      </c>
      <c r="AZ14" s="30">
        <f t="shared" si="5"/>
        <v>26823</v>
      </c>
      <c r="BD14" s="50">
        <f t="shared" si="3"/>
        <v>0.4401153306271103</v>
      </c>
    </row>
    <row r="15" spans="3:56" ht="13.5">
      <c r="C15" s="1">
        <v>40483</v>
      </c>
      <c r="D15" s="10" t="s">
        <v>41</v>
      </c>
      <c r="E15" s="4">
        <v>335</v>
      </c>
      <c r="F15" s="5">
        <v>330</v>
      </c>
      <c r="G15" s="5">
        <v>329</v>
      </c>
      <c r="H15" s="32">
        <v>268</v>
      </c>
      <c r="I15" s="32">
        <v>146</v>
      </c>
      <c r="J15" s="32">
        <v>198</v>
      </c>
      <c r="K15" s="32">
        <v>11</v>
      </c>
      <c r="L15" s="32">
        <v>171</v>
      </c>
      <c r="M15" s="52">
        <v>7</v>
      </c>
      <c r="N15" s="32">
        <v>379</v>
      </c>
      <c r="O15" s="32">
        <v>70</v>
      </c>
      <c r="P15" s="32">
        <v>91</v>
      </c>
      <c r="Q15" s="52"/>
      <c r="R15" s="32">
        <v>403</v>
      </c>
      <c r="S15" s="32">
        <v>249</v>
      </c>
      <c r="T15" s="32">
        <v>237</v>
      </c>
      <c r="U15" s="32">
        <v>142</v>
      </c>
      <c r="V15" s="32">
        <v>26</v>
      </c>
      <c r="W15" s="32">
        <v>253</v>
      </c>
      <c r="X15" s="32">
        <v>348</v>
      </c>
      <c r="Y15" s="32">
        <v>310</v>
      </c>
      <c r="Z15" s="32">
        <v>81</v>
      </c>
      <c r="AA15" s="5">
        <v>139</v>
      </c>
      <c r="AB15" s="5">
        <v>265</v>
      </c>
      <c r="AC15" s="5">
        <v>475</v>
      </c>
      <c r="AD15" s="5">
        <v>64</v>
      </c>
      <c r="AE15" s="5">
        <v>106</v>
      </c>
      <c r="AF15" s="52">
        <v>24</v>
      </c>
      <c r="AG15" s="5">
        <v>169</v>
      </c>
      <c r="AH15" s="5">
        <v>125</v>
      </c>
      <c r="AI15" s="5">
        <v>1607</v>
      </c>
      <c r="AJ15" s="5">
        <v>128</v>
      </c>
      <c r="AK15" s="52">
        <v>0</v>
      </c>
      <c r="AL15" s="5">
        <v>32</v>
      </c>
      <c r="AM15" s="5">
        <v>181</v>
      </c>
      <c r="AN15" s="5">
        <v>135</v>
      </c>
      <c r="AO15" s="5">
        <v>85</v>
      </c>
      <c r="AP15" s="40">
        <f t="shared" si="4"/>
        <v>7919</v>
      </c>
      <c r="AR15" s="18">
        <f t="shared" si="0"/>
        <v>7919</v>
      </c>
      <c r="AS15" s="17" t="str">
        <f t="shared" si="1"/>
        <v>OK</v>
      </c>
      <c r="AT15" s="31" t="s">
        <v>65</v>
      </c>
      <c r="AU15" s="30">
        <f>AP21</f>
        <v>10157</v>
      </c>
      <c r="AV15" s="30">
        <f>AP22</f>
        <v>14046</v>
      </c>
      <c r="AW15" s="30">
        <f t="shared" si="2"/>
        <v>24203</v>
      </c>
      <c r="AX15" s="30">
        <f>AP45</f>
        <v>7809</v>
      </c>
      <c r="AY15" s="30">
        <f>AP46</f>
        <v>10468</v>
      </c>
      <c r="AZ15" s="30">
        <f t="shared" si="5"/>
        <v>18277</v>
      </c>
      <c r="BD15" s="50">
        <f t="shared" si="3"/>
        <v>0.4196587199933893</v>
      </c>
    </row>
    <row r="16" spans="3:56" ht="13.5">
      <c r="C16" s="2"/>
      <c r="D16" s="11" t="s">
        <v>42</v>
      </c>
      <c r="E16" s="6">
        <v>0</v>
      </c>
      <c r="F16" s="7">
        <v>362</v>
      </c>
      <c r="G16" s="7">
        <v>160</v>
      </c>
      <c r="H16" s="33">
        <v>538</v>
      </c>
      <c r="I16" s="33">
        <v>77</v>
      </c>
      <c r="J16" s="33">
        <v>344</v>
      </c>
      <c r="K16" s="33">
        <v>14</v>
      </c>
      <c r="L16" s="33">
        <v>249</v>
      </c>
      <c r="M16" s="53">
        <v>7</v>
      </c>
      <c r="N16" s="33">
        <v>179</v>
      </c>
      <c r="O16" s="33">
        <v>33</v>
      </c>
      <c r="P16" s="33">
        <v>42</v>
      </c>
      <c r="Q16" s="53"/>
      <c r="R16" s="33">
        <v>452</v>
      </c>
      <c r="S16" s="33">
        <v>419</v>
      </c>
      <c r="T16" s="33">
        <v>166</v>
      </c>
      <c r="U16" s="33">
        <v>358</v>
      </c>
      <c r="V16" s="33">
        <v>72</v>
      </c>
      <c r="W16" s="33">
        <v>0</v>
      </c>
      <c r="X16" s="33">
        <v>0</v>
      </c>
      <c r="Y16" s="33">
        <v>663</v>
      </c>
      <c r="Z16" s="33">
        <v>103</v>
      </c>
      <c r="AA16" s="7">
        <v>154</v>
      </c>
      <c r="AB16" s="7">
        <v>481</v>
      </c>
      <c r="AC16" s="7">
        <v>567</v>
      </c>
      <c r="AD16" s="7">
        <v>80</v>
      </c>
      <c r="AE16" s="7">
        <v>128</v>
      </c>
      <c r="AF16" s="53">
        <v>0</v>
      </c>
      <c r="AG16" s="7">
        <v>100</v>
      </c>
      <c r="AH16" s="7">
        <v>140</v>
      </c>
      <c r="AI16" s="7">
        <v>2401</v>
      </c>
      <c r="AJ16" s="7">
        <v>74</v>
      </c>
      <c r="AK16" s="53">
        <v>0</v>
      </c>
      <c r="AL16" s="7">
        <v>37</v>
      </c>
      <c r="AM16" s="7">
        <v>101</v>
      </c>
      <c r="AN16" s="7">
        <v>195</v>
      </c>
      <c r="AO16" s="7">
        <v>204</v>
      </c>
      <c r="AP16" s="41">
        <f t="shared" si="4"/>
        <v>8900</v>
      </c>
      <c r="AR16" s="18">
        <f t="shared" si="0"/>
        <v>8900</v>
      </c>
      <c r="AS16" s="17" t="str">
        <f t="shared" si="1"/>
        <v>OK</v>
      </c>
      <c r="AT16" s="31" t="s">
        <v>66</v>
      </c>
      <c r="AU16" s="30">
        <f>AP23</f>
        <v>14252</v>
      </c>
      <c r="AV16" s="30">
        <f>AP24</f>
        <v>18896</v>
      </c>
      <c r="AW16" s="30">
        <f t="shared" si="2"/>
        <v>33148</v>
      </c>
      <c r="AX16" s="30">
        <f>AP47</f>
        <v>6254</v>
      </c>
      <c r="AY16" s="30">
        <f>AP48</f>
        <v>7569</v>
      </c>
      <c r="AZ16" s="30">
        <f t="shared" si="5"/>
        <v>13823</v>
      </c>
      <c r="BD16" s="50">
        <f t="shared" si="3"/>
        <v>0.42995052491854713</v>
      </c>
    </row>
    <row r="17" spans="3:56" ht="13.5">
      <c r="C17" s="1">
        <v>40513</v>
      </c>
      <c r="D17" s="10" t="s">
        <v>41</v>
      </c>
      <c r="E17" s="4">
        <v>343</v>
      </c>
      <c r="F17" s="5">
        <v>151</v>
      </c>
      <c r="G17" s="5">
        <v>356</v>
      </c>
      <c r="H17" s="32">
        <v>166</v>
      </c>
      <c r="I17" s="32">
        <v>158</v>
      </c>
      <c r="J17" s="32">
        <v>243</v>
      </c>
      <c r="K17" s="32">
        <v>31</v>
      </c>
      <c r="L17" s="32">
        <v>172</v>
      </c>
      <c r="M17" s="52">
        <v>0</v>
      </c>
      <c r="N17" s="32">
        <v>660</v>
      </c>
      <c r="O17" s="32">
        <v>264</v>
      </c>
      <c r="P17" s="32">
        <v>155</v>
      </c>
      <c r="Q17" s="52"/>
      <c r="R17" s="32">
        <v>351</v>
      </c>
      <c r="S17" s="32">
        <v>369</v>
      </c>
      <c r="T17" s="32">
        <v>239</v>
      </c>
      <c r="U17" s="32">
        <v>151</v>
      </c>
      <c r="V17" s="32">
        <v>49</v>
      </c>
      <c r="W17" s="32">
        <v>490</v>
      </c>
      <c r="X17" s="32">
        <v>141</v>
      </c>
      <c r="Y17" s="32">
        <v>270</v>
      </c>
      <c r="Z17" s="32">
        <v>103</v>
      </c>
      <c r="AA17" s="5">
        <v>227</v>
      </c>
      <c r="AB17" s="5">
        <v>546</v>
      </c>
      <c r="AC17" s="5">
        <v>351</v>
      </c>
      <c r="AD17" s="5">
        <v>76</v>
      </c>
      <c r="AE17" s="5">
        <v>181</v>
      </c>
      <c r="AF17" s="52">
        <v>48</v>
      </c>
      <c r="AG17" s="5">
        <v>345</v>
      </c>
      <c r="AH17" s="5">
        <v>257</v>
      </c>
      <c r="AI17" s="5">
        <v>2089</v>
      </c>
      <c r="AJ17" s="5">
        <v>162</v>
      </c>
      <c r="AK17" s="52">
        <v>0</v>
      </c>
      <c r="AL17" s="5">
        <v>88</v>
      </c>
      <c r="AM17" s="5">
        <v>159</v>
      </c>
      <c r="AN17" s="5">
        <v>173</v>
      </c>
      <c r="AO17" s="5">
        <v>216</v>
      </c>
      <c r="AP17" s="40">
        <f t="shared" si="4"/>
        <v>9780</v>
      </c>
      <c r="AR17" s="18">
        <f t="shared" si="0"/>
        <v>9780</v>
      </c>
      <c r="AS17" s="17" t="str">
        <f t="shared" si="1"/>
        <v>OK</v>
      </c>
      <c r="AT17" s="31" t="s">
        <v>67</v>
      </c>
      <c r="AU17" s="30">
        <f>AP25</f>
        <v>11283</v>
      </c>
      <c r="AV17" s="30">
        <f>AP26</f>
        <v>14493</v>
      </c>
      <c r="AW17" s="30">
        <f t="shared" si="2"/>
        <v>25776</v>
      </c>
      <c r="AX17" s="30">
        <f>AP49</f>
        <v>4610</v>
      </c>
      <c r="AY17" s="30">
        <f>AP50</f>
        <v>5979</v>
      </c>
      <c r="AZ17" s="30">
        <f>SUM(AX17:AY17)</f>
        <v>10589</v>
      </c>
      <c r="BD17" s="50">
        <f t="shared" si="3"/>
        <v>0.4377327746741155</v>
      </c>
    </row>
    <row r="18" spans="3:56" ht="13.5">
      <c r="C18" s="2"/>
      <c r="D18" s="11" t="s">
        <v>42</v>
      </c>
      <c r="E18" s="6">
        <v>169</v>
      </c>
      <c r="F18" s="7">
        <v>312</v>
      </c>
      <c r="G18" s="7">
        <v>296</v>
      </c>
      <c r="H18" s="33">
        <v>270</v>
      </c>
      <c r="I18" s="33">
        <v>107</v>
      </c>
      <c r="J18" s="33">
        <v>405</v>
      </c>
      <c r="K18" s="33">
        <v>13</v>
      </c>
      <c r="L18" s="33">
        <v>293</v>
      </c>
      <c r="M18" s="53">
        <v>0</v>
      </c>
      <c r="N18" s="33">
        <v>352</v>
      </c>
      <c r="O18" s="33">
        <v>86</v>
      </c>
      <c r="P18" s="33">
        <v>72</v>
      </c>
      <c r="Q18" s="53"/>
      <c r="R18" s="33">
        <v>420</v>
      </c>
      <c r="S18" s="33">
        <v>501</v>
      </c>
      <c r="T18" s="33">
        <v>107</v>
      </c>
      <c r="U18" s="33">
        <v>410</v>
      </c>
      <c r="V18" s="33">
        <v>36</v>
      </c>
      <c r="W18" s="33">
        <v>0</v>
      </c>
      <c r="X18" s="33">
        <v>0</v>
      </c>
      <c r="Y18" s="33">
        <v>506</v>
      </c>
      <c r="Z18" s="33">
        <v>141</v>
      </c>
      <c r="AA18" s="7">
        <v>224</v>
      </c>
      <c r="AB18" s="7">
        <v>489</v>
      </c>
      <c r="AC18" s="7">
        <v>224</v>
      </c>
      <c r="AD18" s="7">
        <v>33</v>
      </c>
      <c r="AE18" s="7">
        <v>67</v>
      </c>
      <c r="AF18" s="53">
        <v>0</v>
      </c>
      <c r="AG18" s="7">
        <v>147</v>
      </c>
      <c r="AH18" s="7">
        <v>247</v>
      </c>
      <c r="AI18" s="7">
        <v>2522</v>
      </c>
      <c r="AJ18" s="7">
        <v>202</v>
      </c>
      <c r="AK18" s="53">
        <v>0</v>
      </c>
      <c r="AL18" s="7">
        <v>58</v>
      </c>
      <c r="AM18" s="7">
        <v>99</v>
      </c>
      <c r="AN18" s="7">
        <v>237</v>
      </c>
      <c r="AO18" s="7">
        <v>314</v>
      </c>
      <c r="AP18" s="41">
        <f t="shared" si="4"/>
        <v>9359</v>
      </c>
      <c r="AR18" s="18">
        <f t="shared" si="0"/>
        <v>9359</v>
      </c>
      <c r="AS18" s="17" t="str">
        <f t="shared" si="1"/>
        <v>OK</v>
      </c>
      <c r="AT18" s="31" t="s">
        <v>68</v>
      </c>
      <c r="AU18" s="30">
        <f>AP27</f>
        <v>11021</v>
      </c>
      <c r="AV18" s="30">
        <f>AP28</f>
        <v>13226</v>
      </c>
      <c r="AW18" s="30">
        <f t="shared" si="2"/>
        <v>24247</v>
      </c>
      <c r="AX18" s="30">
        <f>AP51</f>
        <v>5191</v>
      </c>
      <c r="AY18" s="30">
        <f>AP52</f>
        <v>5640</v>
      </c>
      <c r="AZ18" s="30">
        <f>SUM(AX18:AY18)</f>
        <v>10831</v>
      </c>
      <c r="BD18" s="50">
        <f t="shared" si="3"/>
        <v>0.45453045737617026</v>
      </c>
    </row>
    <row r="19" spans="3:56" ht="13.5">
      <c r="C19" s="1">
        <v>40544</v>
      </c>
      <c r="D19" s="10" t="s">
        <v>41</v>
      </c>
      <c r="E19" s="4">
        <v>659</v>
      </c>
      <c r="F19" s="5">
        <v>375</v>
      </c>
      <c r="G19" s="5">
        <v>669</v>
      </c>
      <c r="H19" s="32">
        <v>297</v>
      </c>
      <c r="I19" s="32">
        <v>331</v>
      </c>
      <c r="J19" s="32">
        <v>627</v>
      </c>
      <c r="K19" s="32">
        <v>23</v>
      </c>
      <c r="L19" s="32">
        <v>135</v>
      </c>
      <c r="M19" s="52">
        <v>8</v>
      </c>
      <c r="N19" s="32">
        <v>686</v>
      </c>
      <c r="O19" s="32">
        <v>208</v>
      </c>
      <c r="P19" s="32">
        <v>16</v>
      </c>
      <c r="Q19" s="52"/>
      <c r="R19" s="32">
        <v>245</v>
      </c>
      <c r="S19" s="32">
        <v>488</v>
      </c>
      <c r="T19" s="32">
        <v>767</v>
      </c>
      <c r="U19" s="32">
        <v>113</v>
      </c>
      <c r="V19" s="32">
        <v>142</v>
      </c>
      <c r="W19" s="32">
        <v>230</v>
      </c>
      <c r="X19" s="32">
        <v>309</v>
      </c>
      <c r="Y19" s="32">
        <v>213</v>
      </c>
      <c r="Z19" s="32">
        <v>97</v>
      </c>
      <c r="AA19" s="5">
        <v>310</v>
      </c>
      <c r="AB19" s="5">
        <v>326</v>
      </c>
      <c r="AC19" s="5">
        <v>243</v>
      </c>
      <c r="AD19" s="5">
        <v>320</v>
      </c>
      <c r="AE19" s="5">
        <v>220</v>
      </c>
      <c r="AF19" s="52">
        <v>63</v>
      </c>
      <c r="AG19" s="5">
        <v>233</v>
      </c>
      <c r="AH19" s="5">
        <v>330</v>
      </c>
      <c r="AI19" s="5">
        <v>1513</v>
      </c>
      <c r="AJ19" s="5">
        <v>272</v>
      </c>
      <c r="AK19" s="52">
        <v>0</v>
      </c>
      <c r="AL19" s="5">
        <v>157</v>
      </c>
      <c r="AM19" s="5">
        <v>491</v>
      </c>
      <c r="AN19" s="5">
        <v>263</v>
      </c>
      <c r="AO19" s="5">
        <v>222</v>
      </c>
      <c r="AP19" s="40">
        <f t="shared" si="4"/>
        <v>11601</v>
      </c>
      <c r="AR19" s="18">
        <f t="shared" si="0"/>
        <v>11601</v>
      </c>
      <c r="AS19" s="17" t="str">
        <f t="shared" si="1"/>
        <v>OK</v>
      </c>
      <c r="AT19" s="31" t="s">
        <v>69</v>
      </c>
      <c r="AU19" s="30">
        <f>AP29</f>
        <v>8073</v>
      </c>
      <c r="AV19" s="30">
        <f>AP30</f>
        <v>10902</v>
      </c>
      <c r="AW19" s="30">
        <f t="shared" si="2"/>
        <v>18975</v>
      </c>
      <c r="AX19" s="30">
        <f>AP53</f>
        <v>3959</v>
      </c>
      <c r="AY19" s="30">
        <f>AP54</f>
        <v>4466</v>
      </c>
      <c r="AZ19" s="30">
        <f>SUM(AX19:AY19)</f>
        <v>8425</v>
      </c>
      <c r="BD19" s="50">
        <f t="shared" si="3"/>
        <v>0.4254545454545455</v>
      </c>
    </row>
    <row r="20" spans="3:56" ht="13.5">
      <c r="C20" s="2"/>
      <c r="D20" s="11" t="s">
        <v>42</v>
      </c>
      <c r="E20" s="6">
        <v>213</v>
      </c>
      <c r="F20" s="7">
        <v>596</v>
      </c>
      <c r="G20" s="7">
        <v>560</v>
      </c>
      <c r="H20" s="33">
        <v>293</v>
      </c>
      <c r="I20" s="33">
        <v>124</v>
      </c>
      <c r="J20" s="33">
        <v>1000</v>
      </c>
      <c r="K20" s="33">
        <v>13</v>
      </c>
      <c r="L20" s="33">
        <v>310</v>
      </c>
      <c r="M20" s="53">
        <v>12</v>
      </c>
      <c r="N20" s="33">
        <v>478</v>
      </c>
      <c r="O20" s="33">
        <v>101</v>
      </c>
      <c r="P20" s="33">
        <v>78</v>
      </c>
      <c r="Q20" s="53"/>
      <c r="R20" s="33">
        <v>299</v>
      </c>
      <c r="S20" s="33">
        <v>202</v>
      </c>
      <c r="T20" s="33">
        <v>560</v>
      </c>
      <c r="U20" s="33">
        <v>486</v>
      </c>
      <c r="V20" s="33">
        <v>160</v>
      </c>
      <c r="W20" s="33">
        <v>860</v>
      </c>
      <c r="X20" s="33">
        <v>313</v>
      </c>
      <c r="Y20" s="33">
        <v>450</v>
      </c>
      <c r="Z20" s="33">
        <v>118</v>
      </c>
      <c r="AA20" s="7">
        <v>337</v>
      </c>
      <c r="AB20" s="7">
        <v>719</v>
      </c>
      <c r="AC20" s="7">
        <v>220</v>
      </c>
      <c r="AD20" s="7">
        <v>98</v>
      </c>
      <c r="AE20" s="7">
        <v>63</v>
      </c>
      <c r="AF20" s="53">
        <v>0</v>
      </c>
      <c r="AG20" s="7">
        <v>173</v>
      </c>
      <c r="AH20" s="7">
        <v>506</v>
      </c>
      <c r="AI20" s="7">
        <v>4188</v>
      </c>
      <c r="AJ20" s="7">
        <v>240</v>
      </c>
      <c r="AK20" s="53">
        <v>0</v>
      </c>
      <c r="AL20" s="7">
        <v>207</v>
      </c>
      <c r="AM20" s="7">
        <v>241</v>
      </c>
      <c r="AN20" s="7">
        <v>234</v>
      </c>
      <c r="AO20" s="7">
        <v>306</v>
      </c>
      <c r="AP20" s="41">
        <f t="shared" si="4"/>
        <v>14758</v>
      </c>
      <c r="AR20" s="18">
        <f t="shared" si="0"/>
        <v>14758</v>
      </c>
      <c r="AS20" s="17" t="str">
        <f t="shared" si="1"/>
        <v>OK</v>
      </c>
      <c r="AT20" s="31"/>
      <c r="BD20" s="50">
        <f aca="true" t="shared" si="6" ref="BD20:BD25">AX8/AZ8</f>
        <v>0.4705079457931169</v>
      </c>
    </row>
    <row r="21" spans="3:56" ht="13.5">
      <c r="C21" s="1">
        <v>40575</v>
      </c>
      <c r="D21" s="10" t="s">
        <v>41</v>
      </c>
      <c r="E21" s="4">
        <v>502</v>
      </c>
      <c r="F21" s="32">
        <v>254</v>
      </c>
      <c r="G21" s="5">
        <v>633</v>
      </c>
      <c r="H21" s="32">
        <v>217</v>
      </c>
      <c r="I21" s="32">
        <v>311</v>
      </c>
      <c r="J21" s="32">
        <v>214</v>
      </c>
      <c r="K21" s="32">
        <v>14</v>
      </c>
      <c r="L21" s="32">
        <v>183</v>
      </c>
      <c r="M21" s="52">
        <v>3</v>
      </c>
      <c r="N21" s="32">
        <v>569</v>
      </c>
      <c r="O21" s="32">
        <v>120</v>
      </c>
      <c r="P21" s="32">
        <v>94</v>
      </c>
      <c r="Q21" s="52"/>
      <c r="R21" s="32">
        <v>139</v>
      </c>
      <c r="S21" s="32">
        <v>349</v>
      </c>
      <c r="T21" s="32">
        <v>316</v>
      </c>
      <c r="U21" s="32">
        <v>410</v>
      </c>
      <c r="V21" s="32">
        <v>89</v>
      </c>
      <c r="W21" s="32">
        <v>695</v>
      </c>
      <c r="X21" s="32">
        <v>261</v>
      </c>
      <c r="Y21" s="32">
        <v>301</v>
      </c>
      <c r="Z21" s="32">
        <v>79</v>
      </c>
      <c r="AA21" s="5">
        <v>258</v>
      </c>
      <c r="AB21" s="5">
        <v>299</v>
      </c>
      <c r="AC21" s="5">
        <v>350</v>
      </c>
      <c r="AD21" s="5">
        <v>146</v>
      </c>
      <c r="AE21" s="5">
        <v>150</v>
      </c>
      <c r="AF21" s="52">
        <v>24</v>
      </c>
      <c r="AG21" s="5">
        <v>190</v>
      </c>
      <c r="AH21" s="5">
        <v>296</v>
      </c>
      <c r="AI21" s="5">
        <v>1589</v>
      </c>
      <c r="AJ21" s="5">
        <v>194</v>
      </c>
      <c r="AK21" s="52">
        <v>0</v>
      </c>
      <c r="AL21" s="5">
        <v>81</v>
      </c>
      <c r="AM21" s="5">
        <v>507</v>
      </c>
      <c r="AN21" s="5">
        <v>218</v>
      </c>
      <c r="AO21" s="5">
        <v>102</v>
      </c>
      <c r="AP21" s="40">
        <f t="shared" si="4"/>
        <v>10157</v>
      </c>
      <c r="AR21" s="18">
        <f t="shared" si="0"/>
        <v>10157</v>
      </c>
      <c r="AS21" s="17" t="str">
        <f t="shared" si="1"/>
        <v>OK</v>
      </c>
      <c r="AT21" s="31"/>
      <c r="BD21" s="50">
        <f t="shared" si="6"/>
        <v>0.5257373661469097</v>
      </c>
    </row>
    <row r="22" spans="3:56" ht="13.5">
      <c r="C22" s="2"/>
      <c r="D22" s="11" t="s">
        <v>42</v>
      </c>
      <c r="E22" s="6">
        <v>524</v>
      </c>
      <c r="F22" s="33">
        <v>487</v>
      </c>
      <c r="G22" s="7">
        <v>357</v>
      </c>
      <c r="H22" s="33">
        <v>164</v>
      </c>
      <c r="I22" s="33">
        <v>109</v>
      </c>
      <c r="J22" s="33">
        <v>385</v>
      </c>
      <c r="K22" s="33">
        <v>19</v>
      </c>
      <c r="L22" s="33">
        <v>363</v>
      </c>
      <c r="M22" s="53">
        <v>0</v>
      </c>
      <c r="N22" s="33">
        <v>338</v>
      </c>
      <c r="O22" s="33">
        <v>108</v>
      </c>
      <c r="P22" s="33">
        <v>57</v>
      </c>
      <c r="Q22" s="53"/>
      <c r="R22" s="33">
        <v>198</v>
      </c>
      <c r="S22" s="33">
        <v>884</v>
      </c>
      <c r="T22" s="33">
        <v>246</v>
      </c>
      <c r="U22" s="33">
        <v>250</v>
      </c>
      <c r="V22" s="33">
        <v>130</v>
      </c>
      <c r="W22" s="33">
        <v>709</v>
      </c>
      <c r="X22" s="33">
        <v>579</v>
      </c>
      <c r="Y22" s="33">
        <v>644</v>
      </c>
      <c r="Z22" s="33">
        <v>94</v>
      </c>
      <c r="AA22" s="7">
        <v>189</v>
      </c>
      <c r="AB22" s="7">
        <v>772</v>
      </c>
      <c r="AC22" s="7">
        <v>360</v>
      </c>
      <c r="AD22" s="7">
        <v>90</v>
      </c>
      <c r="AE22" s="7">
        <v>40</v>
      </c>
      <c r="AF22" s="53">
        <v>0</v>
      </c>
      <c r="AG22" s="7">
        <v>139</v>
      </c>
      <c r="AH22" s="7">
        <v>448</v>
      </c>
      <c r="AI22" s="7">
        <v>4174</v>
      </c>
      <c r="AJ22" s="7">
        <v>231</v>
      </c>
      <c r="AK22" s="53">
        <v>0</v>
      </c>
      <c r="AL22" s="7">
        <v>151</v>
      </c>
      <c r="AM22" s="7">
        <v>300</v>
      </c>
      <c r="AN22" s="7">
        <v>313</v>
      </c>
      <c r="AO22" s="7">
        <v>194</v>
      </c>
      <c r="AP22" s="41">
        <f t="shared" si="4"/>
        <v>14046</v>
      </c>
      <c r="AR22" s="18">
        <f t="shared" si="0"/>
        <v>14046</v>
      </c>
      <c r="AS22" s="17" t="str">
        <f t="shared" si="1"/>
        <v>OK</v>
      </c>
      <c r="AT22" s="31"/>
      <c r="BD22" s="50">
        <f t="shared" si="6"/>
        <v>0.5193718181033739</v>
      </c>
    </row>
    <row r="23" spans="3:56" ht="13.5">
      <c r="C23" s="1">
        <v>40603</v>
      </c>
      <c r="D23" s="10" t="s">
        <v>41</v>
      </c>
      <c r="E23" s="4">
        <v>999</v>
      </c>
      <c r="F23" s="32">
        <v>206</v>
      </c>
      <c r="G23" s="5">
        <v>679</v>
      </c>
      <c r="H23" s="32">
        <v>442</v>
      </c>
      <c r="I23" s="32">
        <v>367</v>
      </c>
      <c r="J23" s="32">
        <v>643</v>
      </c>
      <c r="K23" s="32">
        <v>21</v>
      </c>
      <c r="L23" s="32">
        <v>94</v>
      </c>
      <c r="M23" s="52">
        <v>2</v>
      </c>
      <c r="N23" s="32">
        <v>824</v>
      </c>
      <c r="O23" s="32">
        <v>147</v>
      </c>
      <c r="P23" s="32">
        <v>155</v>
      </c>
      <c r="Q23" s="52"/>
      <c r="R23" s="32">
        <v>343</v>
      </c>
      <c r="S23" s="32">
        <v>214</v>
      </c>
      <c r="T23" s="32">
        <v>1483</v>
      </c>
      <c r="U23" s="32">
        <v>94</v>
      </c>
      <c r="V23" s="32">
        <v>233</v>
      </c>
      <c r="W23" s="32">
        <v>605</v>
      </c>
      <c r="X23" s="32">
        <v>447</v>
      </c>
      <c r="Y23" s="32">
        <v>303</v>
      </c>
      <c r="Z23" s="32">
        <v>55</v>
      </c>
      <c r="AA23" s="5">
        <v>338</v>
      </c>
      <c r="AB23" s="5">
        <v>414</v>
      </c>
      <c r="AC23" s="5">
        <v>394</v>
      </c>
      <c r="AD23" s="5">
        <v>221</v>
      </c>
      <c r="AE23" s="5">
        <v>169</v>
      </c>
      <c r="AF23" s="52">
        <v>38</v>
      </c>
      <c r="AG23" s="5">
        <v>370</v>
      </c>
      <c r="AH23" s="5">
        <v>440</v>
      </c>
      <c r="AI23" s="5">
        <v>2102</v>
      </c>
      <c r="AJ23" s="5">
        <v>197</v>
      </c>
      <c r="AK23" s="52">
        <v>281</v>
      </c>
      <c r="AL23" s="5">
        <v>125</v>
      </c>
      <c r="AM23" s="5">
        <v>408</v>
      </c>
      <c r="AN23" s="5">
        <v>308</v>
      </c>
      <c r="AO23" s="5">
        <v>91</v>
      </c>
      <c r="AP23" s="40">
        <f t="shared" si="4"/>
        <v>14252</v>
      </c>
      <c r="AR23" s="18">
        <f t="shared" si="0"/>
        <v>14252</v>
      </c>
      <c r="AS23" s="17" t="str">
        <f t="shared" si="1"/>
        <v>OK</v>
      </c>
      <c r="AT23" s="31"/>
      <c r="BD23" s="50">
        <f t="shared" si="6"/>
        <v>0.51449806343557</v>
      </c>
    </row>
    <row r="24" spans="3:56" ht="13.5">
      <c r="C24" s="2"/>
      <c r="D24" s="11" t="s">
        <v>42</v>
      </c>
      <c r="E24" s="6">
        <v>495</v>
      </c>
      <c r="F24" s="33">
        <v>752</v>
      </c>
      <c r="G24" s="7">
        <v>479</v>
      </c>
      <c r="H24" s="33">
        <v>384</v>
      </c>
      <c r="I24" s="33">
        <v>141</v>
      </c>
      <c r="J24" s="33">
        <v>688</v>
      </c>
      <c r="K24" s="33">
        <v>24</v>
      </c>
      <c r="L24" s="33">
        <v>167</v>
      </c>
      <c r="M24" s="53">
        <v>8</v>
      </c>
      <c r="N24" s="33">
        <v>575</v>
      </c>
      <c r="O24" s="33">
        <v>125</v>
      </c>
      <c r="P24" s="33">
        <v>112</v>
      </c>
      <c r="Q24" s="53"/>
      <c r="R24" s="33">
        <v>288</v>
      </c>
      <c r="S24" s="33">
        <v>541</v>
      </c>
      <c r="T24" s="33">
        <v>1092</v>
      </c>
      <c r="U24" s="33">
        <v>415</v>
      </c>
      <c r="V24" s="33">
        <v>144</v>
      </c>
      <c r="W24" s="33">
        <v>930</v>
      </c>
      <c r="X24" s="33">
        <v>980</v>
      </c>
      <c r="Y24" s="33">
        <v>861</v>
      </c>
      <c r="Z24" s="33">
        <v>118</v>
      </c>
      <c r="AA24" s="7">
        <v>316</v>
      </c>
      <c r="AB24" s="7">
        <v>1106</v>
      </c>
      <c r="AC24" s="7">
        <v>563</v>
      </c>
      <c r="AD24" s="7">
        <v>111</v>
      </c>
      <c r="AE24" s="7">
        <v>82</v>
      </c>
      <c r="AF24" s="53">
        <v>0</v>
      </c>
      <c r="AG24" s="7">
        <v>319</v>
      </c>
      <c r="AH24" s="7">
        <v>693</v>
      </c>
      <c r="AI24" s="7">
        <v>5179</v>
      </c>
      <c r="AJ24" s="7">
        <v>142</v>
      </c>
      <c r="AK24" s="53">
        <v>281</v>
      </c>
      <c r="AL24" s="7">
        <v>165</v>
      </c>
      <c r="AM24" s="7">
        <v>201</v>
      </c>
      <c r="AN24" s="7">
        <v>271</v>
      </c>
      <c r="AO24" s="7">
        <v>148</v>
      </c>
      <c r="AP24" s="41">
        <f t="shared" si="4"/>
        <v>18896</v>
      </c>
      <c r="AR24" s="18">
        <f t="shared" si="0"/>
        <v>18896</v>
      </c>
      <c r="AS24" s="17" t="str">
        <f t="shared" si="1"/>
        <v>OK</v>
      </c>
      <c r="AT24" s="31"/>
      <c r="BD24" s="50">
        <f t="shared" si="6"/>
        <v>0.5008424599831508</v>
      </c>
    </row>
    <row r="25" spans="3:56" ht="13.5">
      <c r="C25" s="1">
        <v>40634</v>
      </c>
      <c r="D25" s="10" t="s">
        <v>41</v>
      </c>
      <c r="E25" s="4">
        <v>500</v>
      </c>
      <c r="F25" s="5">
        <v>105</v>
      </c>
      <c r="G25" s="5">
        <v>544</v>
      </c>
      <c r="H25" s="32">
        <v>286</v>
      </c>
      <c r="I25" s="32">
        <v>289</v>
      </c>
      <c r="J25" s="32">
        <v>599</v>
      </c>
      <c r="K25" s="32">
        <v>15</v>
      </c>
      <c r="L25" s="32">
        <v>94</v>
      </c>
      <c r="M25" s="52">
        <v>14</v>
      </c>
      <c r="N25" s="32">
        <v>489</v>
      </c>
      <c r="O25" s="32">
        <v>151</v>
      </c>
      <c r="P25" s="32">
        <v>179</v>
      </c>
      <c r="Q25" s="52"/>
      <c r="R25" s="32">
        <v>338</v>
      </c>
      <c r="S25" s="32">
        <v>306</v>
      </c>
      <c r="T25" s="32">
        <v>801</v>
      </c>
      <c r="U25" s="32">
        <v>681</v>
      </c>
      <c r="V25" s="32">
        <v>138</v>
      </c>
      <c r="W25" s="32">
        <v>601</v>
      </c>
      <c r="X25" s="32">
        <v>282</v>
      </c>
      <c r="Y25" s="32">
        <v>253</v>
      </c>
      <c r="Z25" s="32">
        <v>75</v>
      </c>
      <c r="AA25" s="5">
        <v>287</v>
      </c>
      <c r="AB25" s="5">
        <v>275</v>
      </c>
      <c r="AC25" s="5">
        <v>196</v>
      </c>
      <c r="AD25" s="5">
        <v>158</v>
      </c>
      <c r="AE25" s="5">
        <v>217</v>
      </c>
      <c r="AF25" s="52">
        <v>50</v>
      </c>
      <c r="AG25" s="5">
        <v>276</v>
      </c>
      <c r="AH25" s="5">
        <v>372</v>
      </c>
      <c r="AI25" s="5">
        <v>1551</v>
      </c>
      <c r="AJ25" s="5">
        <v>274</v>
      </c>
      <c r="AK25" s="52">
        <v>0</v>
      </c>
      <c r="AL25" s="5">
        <v>95</v>
      </c>
      <c r="AM25" s="5">
        <v>396</v>
      </c>
      <c r="AN25" s="5">
        <v>294</v>
      </c>
      <c r="AO25" s="5">
        <v>102</v>
      </c>
      <c r="AP25" s="40">
        <f t="shared" si="4"/>
        <v>11283</v>
      </c>
      <c r="AR25" s="18">
        <f t="shared" si="0"/>
        <v>11283</v>
      </c>
      <c r="AS25" s="17" t="str">
        <f t="shared" si="1"/>
        <v>OK</v>
      </c>
      <c r="AT25" s="31"/>
      <c r="BD25" s="50">
        <f t="shared" si="6"/>
        <v>0.5233326788402383</v>
      </c>
    </row>
    <row r="26" spans="3:46" ht="13.5">
      <c r="C26" s="2"/>
      <c r="D26" s="11" t="s">
        <v>42</v>
      </c>
      <c r="E26" s="6">
        <v>858</v>
      </c>
      <c r="F26" s="7">
        <v>636</v>
      </c>
      <c r="G26" s="7">
        <v>446</v>
      </c>
      <c r="H26" s="33">
        <v>426</v>
      </c>
      <c r="I26" s="33">
        <v>123</v>
      </c>
      <c r="J26" s="33">
        <v>408</v>
      </c>
      <c r="K26" s="33">
        <v>19</v>
      </c>
      <c r="L26" s="33">
        <v>167</v>
      </c>
      <c r="M26" s="53">
        <v>19</v>
      </c>
      <c r="N26" s="33">
        <v>341</v>
      </c>
      <c r="O26" s="33">
        <v>122</v>
      </c>
      <c r="P26" s="33">
        <v>113</v>
      </c>
      <c r="Q26" s="53"/>
      <c r="R26" s="33">
        <v>350</v>
      </c>
      <c r="S26" s="33">
        <v>657</v>
      </c>
      <c r="T26" s="33">
        <v>777</v>
      </c>
      <c r="U26" s="33">
        <v>203</v>
      </c>
      <c r="V26" s="33">
        <v>232</v>
      </c>
      <c r="W26" s="33">
        <v>814</v>
      </c>
      <c r="X26" s="33">
        <v>198</v>
      </c>
      <c r="Y26" s="33">
        <v>590</v>
      </c>
      <c r="Z26" s="33">
        <v>86</v>
      </c>
      <c r="AA26" s="7">
        <v>332</v>
      </c>
      <c r="AB26" s="7">
        <v>813</v>
      </c>
      <c r="AC26" s="7">
        <v>231</v>
      </c>
      <c r="AD26" s="7">
        <v>104</v>
      </c>
      <c r="AE26" s="7">
        <v>98</v>
      </c>
      <c r="AF26" s="53">
        <v>0</v>
      </c>
      <c r="AG26" s="7">
        <v>229</v>
      </c>
      <c r="AH26" s="7">
        <v>401</v>
      </c>
      <c r="AI26" s="7">
        <v>3617</v>
      </c>
      <c r="AJ26" s="7">
        <v>218</v>
      </c>
      <c r="AK26" s="53">
        <v>0</v>
      </c>
      <c r="AL26" s="7">
        <v>115</v>
      </c>
      <c r="AM26" s="7">
        <v>202</v>
      </c>
      <c r="AN26" s="7">
        <v>380</v>
      </c>
      <c r="AO26" s="7">
        <v>168</v>
      </c>
      <c r="AP26" s="41">
        <f t="shared" si="4"/>
        <v>14493</v>
      </c>
      <c r="AR26" s="18">
        <f t="shared" si="0"/>
        <v>14493</v>
      </c>
      <c r="AS26" s="17" t="str">
        <f t="shared" si="1"/>
        <v>OK</v>
      </c>
      <c r="AT26" s="31"/>
    </row>
    <row r="27" spans="3:46" ht="13.5">
      <c r="C27" s="1">
        <v>40664</v>
      </c>
      <c r="D27" s="10" t="s">
        <v>41</v>
      </c>
      <c r="E27" s="4">
        <v>497</v>
      </c>
      <c r="F27" s="5">
        <v>245</v>
      </c>
      <c r="G27" s="5">
        <v>340</v>
      </c>
      <c r="H27" s="32">
        <v>373</v>
      </c>
      <c r="I27" s="32">
        <v>434</v>
      </c>
      <c r="J27" s="32">
        <v>623</v>
      </c>
      <c r="K27" s="32">
        <v>12</v>
      </c>
      <c r="L27" s="32">
        <v>105</v>
      </c>
      <c r="M27" s="52">
        <v>16</v>
      </c>
      <c r="N27" s="32">
        <v>473</v>
      </c>
      <c r="O27" s="32">
        <v>133</v>
      </c>
      <c r="P27" s="32">
        <v>170</v>
      </c>
      <c r="Q27" s="52"/>
      <c r="R27" s="32">
        <v>545</v>
      </c>
      <c r="S27" s="32">
        <v>306</v>
      </c>
      <c r="T27" s="32">
        <v>830</v>
      </c>
      <c r="U27" s="32">
        <v>178</v>
      </c>
      <c r="V27" s="32">
        <v>92</v>
      </c>
      <c r="W27" s="32">
        <v>325</v>
      </c>
      <c r="X27" s="32">
        <v>279</v>
      </c>
      <c r="Y27" s="32">
        <v>196</v>
      </c>
      <c r="Z27" s="32">
        <v>65</v>
      </c>
      <c r="AA27" s="5">
        <v>279</v>
      </c>
      <c r="AB27" s="5">
        <v>245</v>
      </c>
      <c r="AC27" s="5">
        <v>227</v>
      </c>
      <c r="AD27" s="5">
        <v>167</v>
      </c>
      <c r="AE27" s="5">
        <v>176</v>
      </c>
      <c r="AF27" s="52">
        <v>42</v>
      </c>
      <c r="AG27" s="5">
        <v>383</v>
      </c>
      <c r="AH27" s="5">
        <v>345</v>
      </c>
      <c r="AI27" s="5">
        <v>1990</v>
      </c>
      <c r="AJ27" s="5">
        <v>112</v>
      </c>
      <c r="AK27" s="52">
        <v>0</v>
      </c>
      <c r="AL27" s="5">
        <v>109</v>
      </c>
      <c r="AM27" s="5">
        <v>268</v>
      </c>
      <c r="AN27" s="5">
        <v>363</v>
      </c>
      <c r="AO27" s="5">
        <v>78</v>
      </c>
      <c r="AP27" s="40">
        <f t="shared" si="4"/>
        <v>11021</v>
      </c>
      <c r="AR27" s="18">
        <f t="shared" si="0"/>
        <v>11021</v>
      </c>
      <c r="AS27" s="17" t="str">
        <f t="shared" si="1"/>
        <v>OK</v>
      </c>
      <c r="AT27" s="31"/>
    </row>
    <row r="28" spans="3:46" ht="13.5">
      <c r="C28" s="2"/>
      <c r="D28" s="11" t="s">
        <v>42</v>
      </c>
      <c r="E28" s="6">
        <v>368</v>
      </c>
      <c r="F28" s="7">
        <v>748</v>
      </c>
      <c r="G28" s="7">
        <v>267</v>
      </c>
      <c r="H28" s="33">
        <v>376</v>
      </c>
      <c r="I28" s="33">
        <v>104</v>
      </c>
      <c r="J28" s="33">
        <v>548</v>
      </c>
      <c r="K28" s="33">
        <v>14</v>
      </c>
      <c r="L28" s="33">
        <v>171</v>
      </c>
      <c r="M28" s="53">
        <v>9</v>
      </c>
      <c r="N28" s="33">
        <v>347</v>
      </c>
      <c r="O28" s="33">
        <v>88</v>
      </c>
      <c r="P28" s="33">
        <v>89</v>
      </c>
      <c r="Q28" s="53"/>
      <c r="R28" s="33">
        <v>313</v>
      </c>
      <c r="S28" s="33">
        <v>657</v>
      </c>
      <c r="T28" s="33">
        <v>629</v>
      </c>
      <c r="U28" s="33">
        <v>487</v>
      </c>
      <c r="V28" s="33">
        <v>227</v>
      </c>
      <c r="W28" s="33">
        <v>606</v>
      </c>
      <c r="X28" s="33">
        <v>392</v>
      </c>
      <c r="Y28" s="33">
        <v>579</v>
      </c>
      <c r="Z28" s="33">
        <v>87</v>
      </c>
      <c r="AA28" s="7">
        <v>436</v>
      </c>
      <c r="AB28" s="7">
        <v>657</v>
      </c>
      <c r="AC28" s="7">
        <v>314</v>
      </c>
      <c r="AD28" s="7">
        <v>127</v>
      </c>
      <c r="AE28" s="7">
        <v>81</v>
      </c>
      <c r="AF28" s="53">
        <v>0</v>
      </c>
      <c r="AG28" s="7">
        <v>277</v>
      </c>
      <c r="AH28" s="7">
        <v>390</v>
      </c>
      <c r="AI28" s="7">
        <v>2700</v>
      </c>
      <c r="AJ28" s="7">
        <v>130</v>
      </c>
      <c r="AK28" s="53">
        <v>0</v>
      </c>
      <c r="AL28" s="7">
        <v>142</v>
      </c>
      <c r="AM28" s="7">
        <v>242</v>
      </c>
      <c r="AN28" s="7">
        <v>446</v>
      </c>
      <c r="AO28" s="7">
        <v>178</v>
      </c>
      <c r="AP28" s="41">
        <f t="shared" si="4"/>
        <v>13226</v>
      </c>
      <c r="AR28" s="18">
        <f t="shared" si="0"/>
        <v>13226</v>
      </c>
      <c r="AS28" s="17" t="str">
        <f t="shared" si="1"/>
        <v>OK</v>
      </c>
      <c r="AT28" s="31"/>
    </row>
    <row r="29" spans="3:46" ht="13.5">
      <c r="C29" s="1">
        <v>40695</v>
      </c>
      <c r="D29" s="10" t="s">
        <v>41</v>
      </c>
      <c r="E29" s="4">
        <v>282</v>
      </c>
      <c r="F29" s="5">
        <v>221</v>
      </c>
      <c r="G29" s="5">
        <v>317</v>
      </c>
      <c r="H29" s="32">
        <v>229</v>
      </c>
      <c r="I29" s="32">
        <v>318</v>
      </c>
      <c r="J29" s="32">
        <v>377</v>
      </c>
      <c r="K29" s="32">
        <v>15</v>
      </c>
      <c r="L29" s="32">
        <v>69</v>
      </c>
      <c r="M29" s="52">
        <v>12</v>
      </c>
      <c r="N29" s="32">
        <v>502</v>
      </c>
      <c r="O29" s="32">
        <v>72</v>
      </c>
      <c r="P29" s="32">
        <v>147</v>
      </c>
      <c r="Q29" s="52"/>
      <c r="R29" s="32">
        <v>399</v>
      </c>
      <c r="S29" s="32">
        <v>225</v>
      </c>
      <c r="T29" s="32">
        <v>493</v>
      </c>
      <c r="U29" s="32">
        <v>67</v>
      </c>
      <c r="V29" s="32">
        <v>68</v>
      </c>
      <c r="W29" s="32">
        <v>132</v>
      </c>
      <c r="X29" s="32">
        <v>146</v>
      </c>
      <c r="Y29" s="32">
        <v>192</v>
      </c>
      <c r="Z29" s="32">
        <v>39</v>
      </c>
      <c r="AA29" s="5">
        <v>170</v>
      </c>
      <c r="AB29" s="5">
        <v>163</v>
      </c>
      <c r="AC29" s="5">
        <v>203</v>
      </c>
      <c r="AD29" s="5">
        <v>161</v>
      </c>
      <c r="AE29" s="5">
        <v>126</v>
      </c>
      <c r="AF29" s="52">
        <v>20</v>
      </c>
      <c r="AG29" s="5">
        <v>294</v>
      </c>
      <c r="AH29" s="5">
        <v>311</v>
      </c>
      <c r="AI29" s="5">
        <v>1320</v>
      </c>
      <c r="AJ29" s="5">
        <v>96</v>
      </c>
      <c r="AK29" s="52">
        <v>0</v>
      </c>
      <c r="AL29" s="5">
        <v>96</v>
      </c>
      <c r="AM29" s="5">
        <v>312</v>
      </c>
      <c r="AN29" s="5">
        <v>381</v>
      </c>
      <c r="AO29" s="5">
        <v>98</v>
      </c>
      <c r="AP29" s="40">
        <f t="shared" si="4"/>
        <v>8073</v>
      </c>
      <c r="AR29" s="18">
        <f t="shared" si="0"/>
        <v>8073</v>
      </c>
      <c r="AS29" s="17" t="str">
        <f t="shared" si="1"/>
        <v>OK</v>
      </c>
      <c r="AT29" s="31"/>
    </row>
    <row r="30" spans="3:46" ht="13.5">
      <c r="C30" s="2"/>
      <c r="D30" s="11" t="s">
        <v>42</v>
      </c>
      <c r="E30" s="6">
        <v>457</v>
      </c>
      <c r="F30" s="7">
        <v>391</v>
      </c>
      <c r="G30" s="7">
        <v>299</v>
      </c>
      <c r="H30" s="33">
        <v>267</v>
      </c>
      <c r="I30" s="33">
        <v>116</v>
      </c>
      <c r="J30" s="33">
        <v>325</v>
      </c>
      <c r="K30" s="33">
        <v>9</v>
      </c>
      <c r="L30" s="33">
        <v>241</v>
      </c>
      <c r="M30" s="53">
        <v>0</v>
      </c>
      <c r="N30" s="33">
        <v>250</v>
      </c>
      <c r="O30" s="33">
        <v>81</v>
      </c>
      <c r="P30" s="33">
        <v>103</v>
      </c>
      <c r="Q30" s="53"/>
      <c r="R30" s="33">
        <v>246</v>
      </c>
      <c r="S30" s="33">
        <v>571</v>
      </c>
      <c r="T30" s="33">
        <v>217</v>
      </c>
      <c r="U30" s="33">
        <v>177</v>
      </c>
      <c r="V30" s="33">
        <v>70</v>
      </c>
      <c r="W30" s="33">
        <v>79</v>
      </c>
      <c r="X30" s="33">
        <v>293</v>
      </c>
      <c r="Y30" s="33">
        <v>480</v>
      </c>
      <c r="Z30" s="33">
        <v>82</v>
      </c>
      <c r="AA30" s="7">
        <v>254</v>
      </c>
      <c r="AB30" s="7">
        <v>402</v>
      </c>
      <c r="AC30" s="7">
        <v>251</v>
      </c>
      <c r="AD30" s="7">
        <v>81</v>
      </c>
      <c r="AE30" s="7">
        <v>24</v>
      </c>
      <c r="AF30" s="53">
        <v>0</v>
      </c>
      <c r="AG30" s="7">
        <v>252</v>
      </c>
      <c r="AH30" s="7">
        <v>399</v>
      </c>
      <c r="AI30" s="7">
        <v>3485</v>
      </c>
      <c r="AJ30" s="7">
        <v>147</v>
      </c>
      <c r="AK30" s="53">
        <v>0</v>
      </c>
      <c r="AL30" s="7">
        <v>116</v>
      </c>
      <c r="AM30" s="7">
        <v>190</v>
      </c>
      <c r="AN30" s="7">
        <v>397</v>
      </c>
      <c r="AO30" s="7">
        <v>150</v>
      </c>
      <c r="AP30" s="41">
        <f t="shared" si="4"/>
        <v>10902</v>
      </c>
      <c r="AR30" s="18">
        <f t="shared" si="0"/>
        <v>10902</v>
      </c>
      <c r="AS30" s="17" t="str">
        <f t="shared" si="1"/>
        <v>OK</v>
      </c>
      <c r="AT30" s="31"/>
    </row>
    <row r="31" spans="3:46" ht="13.5">
      <c r="C31" s="1">
        <v>40725</v>
      </c>
      <c r="D31" s="10" t="s">
        <v>41</v>
      </c>
      <c r="E31" s="42">
        <v>178</v>
      </c>
      <c r="F31" s="32">
        <v>169</v>
      </c>
      <c r="G31" s="32">
        <v>167</v>
      </c>
      <c r="H31" s="32">
        <v>36</v>
      </c>
      <c r="I31" s="32">
        <v>152</v>
      </c>
      <c r="J31" s="32">
        <v>226</v>
      </c>
      <c r="K31" s="32">
        <v>2</v>
      </c>
      <c r="L31" s="32">
        <v>86</v>
      </c>
      <c r="M31" s="52">
        <v>5</v>
      </c>
      <c r="N31" s="32">
        <v>143</v>
      </c>
      <c r="O31" s="32">
        <v>83</v>
      </c>
      <c r="P31" s="32">
        <v>78</v>
      </c>
      <c r="Q31" s="52"/>
      <c r="R31" s="32">
        <v>240</v>
      </c>
      <c r="S31" s="32">
        <v>141</v>
      </c>
      <c r="T31" s="32">
        <v>147</v>
      </c>
      <c r="U31" s="32">
        <v>63</v>
      </c>
      <c r="V31" s="32">
        <v>42</v>
      </c>
      <c r="W31" s="32">
        <v>292</v>
      </c>
      <c r="X31" s="32">
        <v>127</v>
      </c>
      <c r="Y31" s="32">
        <v>90</v>
      </c>
      <c r="Z31" s="32">
        <v>54</v>
      </c>
      <c r="AA31" s="32">
        <v>218</v>
      </c>
      <c r="AB31" s="32">
        <v>95</v>
      </c>
      <c r="AC31" s="32">
        <v>29</v>
      </c>
      <c r="AD31" s="32">
        <v>70</v>
      </c>
      <c r="AE31" s="32">
        <v>99</v>
      </c>
      <c r="AF31" s="52"/>
      <c r="AG31" s="32">
        <v>209</v>
      </c>
      <c r="AH31" s="32">
        <v>101</v>
      </c>
      <c r="AI31" s="32">
        <v>761</v>
      </c>
      <c r="AJ31" s="32">
        <v>118</v>
      </c>
      <c r="AK31" s="52">
        <v>76</v>
      </c>
      <c r="AL31" s="32">
        <v>95</v>
      </c>
      <c r="AM31" s="32">
        <v>104</v>
      </c>
      <c r="AN31" s="32">
        <v>236</v>
      </c>
      <c r="AO31" s="32">
        <v>94</v>
      </c>
      <c r="AP31" s="40">
        <f t="shared" si="4"/>
        <v>4826</v>
      </c>
      <c r="AR31" s="18">
        <f t="shared" si="0"/>
        <v>4826</v>
      </c>
      <c r="AS31" s="17" t="str">
        <f t="shared" si="1"/>
        <v>OK</v>
      </c>
      <c r="AT31" s="31"/>
    </row>
    <row r="32" spans="3:46" ht="13.5">
      <c r="C32" s="2"/>
      <c r="D32" s="11" t="s">
        <v>42</v>
      </c>
      <c r="E32" s="43">
        <v>111</v>
      </c>
      <c r="F32" s="33">
        <v>394</v>
      </c>
      <c r="G32" s="33">
        <v>142</v>
      </c>
      <c r="H32" s="33">
        <v>36</v>
      </c>
      <c r="I32" s="33">
        <v>98</v>
      </c>
      <c r="J32" s="33">
        <v>188</v>
      </c>
      <c r="K32" s="33">
        <v>15</v>
      </c>
      <c r="L32" s="33">
        <v>121</v>
      </c>
      <c r="M32" s="53">
        <v>8</v>
      </c>
      <c r="N32" s="33">
        <v>103</v>
      </c>
      <c r="O32" s="33">
        <v>64</v>
      </c>
      <c r="P32" s="33">
        <v>41</v>
      </c>
      <c r="Q32" s="53"/>
      <c r="R32" s="33">
        <v>170</v>
      </c>
      <c r="S32" s="33">
        <v>164</v>
      </c>
      <c r="T32" s="33">
        <v>192</v>
      </c>
      <c r="U32" s="33">
        <v>184</v>
      </c>
      <c r="V32" s="33">
        <v>71</v>
      </c>
      <c r="W32" s="33">
        <v>389</v>
      </c>
      <c r="X32" s="33">
        <v>98</v>
      </c>
      <c r="Y32" s="33">
        <v>183</v>
      </c>
      <c r="Z32" s="33">
        <v>79</v>
      </c>
      <c r="AA32" s="33">
        <v>234</v>
      </c>
      <c r="AB32" s="33">
        <v>282</v>
      </c>
      <c r="AC32" s="33">
        <v>25</v>
      </c>
      <c r="AD32" s="33">
        <v>42</v>
      </c>
      <c r="AE32" s="33">
        <v>58</v>
      </c>
      <c r="AF32" s="53"/>
      <c r="AG32" s="33">
        <v>163</v>
      </c>
      <c r="AH32" s="33">
        <v>115</v>
      </c>
      <c r="AI32" s="33">
        <v>899</v>
      </c>
      <c r="AJ32" s="33">
        <v>94</v>
      </c>
      <c r="AK32" s="53">
        <v>0</v>
      </c>
      <c r="AL32" s="33">
        <v>120</v>
      </c>
      <c r="AM32" s="33">
        <v>131</v>
      </c>
      <c r="AN32" s="33">
        <v>298</v>
      </c>
      <c r="AO32" s="33">
        <v>119</v>
      </c>
      <c r="AP32" s="41">
        <f t="shared" si="4"/>
        <v>5431</v>
      </c>
      <c r="AR32" s="18">
        <f t="shared" si="0"/>
        <v>5431</v>
      </c>
      <c r="AS32" s="17" t="str">
        <f t="shared" si="1"/>
        <v>OK</v>
      </c>
      <c r="AT32" s="31"/>
    </row>
    <row r="33" spans="3:45" ht="13.5">
      <c r="C33" s="1">
        <v>40756</v>
      </c>
      <c r="D33" s="10" t="s">
        <v>41</v>
      </c>
      <c r="E33" s="42">
        <v>314</v>
      </c>
      <c r="F33" s="32">
        <v>152</v>
      </c>
      <c r="G33" s="32">
        <v>221</v>
      </c>
      <c r="H33" s="32">
        <v>127</v>
      </c>
      <c r="I33" s="32">
        <v>99</v>
      </c>
      <c r="J33" s="32">
        <v>172</v>
      </c>
      <c r="K33" s="32">
        <v>10</v>
      </c>
      <c r="L33" s="32">
        <v>94</v>
      </c>
      <c r="M33" s="52">
        <v>14</v>
      </c>
      <c r="N33" s="32">
        <v>188</v>
      </c>
      <c r="O33" s="32">
        <v>47</v>
      </c>
      <c r="P33" s="32">
        <v>90</v>
      </c>
      <c r="Q33" s="52"/>
      <c r="R33" s="32">
        <v>205</v>
      </c>
      <c r="S33" s="32">
        <v>173</v>
      </c>
      <c r="T33" s="32">
        <v>338</v>
      </c>
      <c r="U33" s="32">
        <v>88</v>
      </c>
      <c r="V33" s="32">
        <v>41</v>
      </c>
      <c r="W33" s="32">
        <v>152</v>
      </c>
      <c r="X33" s="32">
        <v>123</v>
      </c>
      <c r="Y33" s="32">
        <v>119</v>
      </c>
      <c r="Z33" s="32">
        <v>38</v>
      </c>
      <c r="AA33" s="32">
        <v>115</v>
      </c>
      <c r="AB33" s="32">
        <v>87</v>
      </c>
      <c r="AC33" s="32">
        <v>172</v>
      </c>
      <c r="AD33" s="32">
        <v>100</v>
      </c>
      <c r="AE33" s="32">
        <v>43</v>
      </c>
      <c r="AF33" s="52"/>
      <c r="AG33" s="32">
        <v>142</v>
      </c>
      <c r="AH33" s="32">
        <v>143</v>
      </c>
      <c r="AI33" s="32">
        <v>1401</v>
      </c>
      <c r="AJ33" s="32">
        <v>84</v>
      </c>
      <c r="AK33" s="52">
        <v>99</v>
      </c>
      <c r="AL33" s="32">
        <v>42</v>
      </c>
      <c r="AM33" s="32">
        <v>109</v>
      </c>
      <c r="AN33" s="32">
        <v>163</v>
      </c>
      <c r="AO33" s="32">
        <v>92</v>
      </c>
      <c r="AP33" s="40">
        <f t="shared" si="4"/>
        <v>5597</v>
      </c>
      <c r="AR33" s="18">
        <f t="shared" si="0"/>
        <v>5597</v>
      </c>
      <c r="AS33" s="17" t="str">
        <f t="shared" si="1"/>
        <v>OK</v>
      </c>
    </row>
    <row r="34" spans="3:45" ht="13.5">
      <c r="C34" s="2"/>
      <c r="D34" s="11" t="s">
        <v>42</v>
      </c>
      <c r="E34" s="43">
        <v>145</v>
      </c>
      <c r="F34" s="33">
        <v>234</v>
      </c>
      <c r="G34" s="33">
        <v>202</v>
      </c>
      <c r="H34" s="33">
        <v>121</v>
      </c>
      <c r="I34" s="33">
        <v>46</v>
      </c>
      <c r="J34" s="33">
        <v>148</v>
      </c>
      <c r="K34" s="33">
        <v>9</v>
      </c>
      <c r="L34" s="33">
        <v>119</v>
      </c>
      <c r="M34" s="53">
        <v>6</v>
      </c>
      <c r="N34" s="33">
        <v>149</v>
      </c>
      <c r="O34" s="33">
        <v>71</v>
      </c>
      <c r="P34" s="33">
        <v>38</v>
      </c>
      <c r="Q34" s="53"/>
      <c r="R34" s="33">
        <v>72</v>
      </c>
      <c r="S34" s="33">
        <v>175</v>
      </c>
      <c r="T34" s="33">
        <v>330</v>
      </c>
      <c r="U34" s="33">
        <v>190</v>
      </c>
      <c r="V34" s="33">
        <v>56</v>
      </c>
      <c r="W34" s="33">
        <v>256</v>
      </c>
      <c r="X34" s="33">
        <v>167</v>
      </c>
      <c r="Y34" s="33">
        <v>317</v>
      </c>
      <c r="Z34" s="33">
        <v>52</v>
      </c>
      <c r="AA34" s="33">
        <v>153</v>
      </c>
      <c r="AB34" s="33">
        <v>183</v>
      </c>
      <c r="AC34" s="33">
        <v>175</v>
      </c>
      <c r="AD34" s="33">
        <v>60</v>
      </c>
      <c r="AE34" s="33">
        <v>45</v>
      </c>
      <c r="AF34" s="53"/>
      <c r="AG34" s="33">
        <v>147</v>
      </c>
      <c r="AH34" s="33">
        <v>187</v>
      </c>
      <c r="AI34" s="33">
        <v>680</v>
      </c>
      <c r="AJ34" s="33">
        <v>107</v>
      </c>
      <c r="AK34" s="53">
        <v>0</v>
      </c>
      <c r="AL34" s="33">
        <v>48</v>
      </c>
      <c r="AM34" s="33">
        <v>69</v>
      </c>
      <c r="AN34" s="33">
        <v>170</v>
      </c>
      <c r="AO34" s="33">
        <v>122</v>
      </c>
      <c r="AP34" s="41">
        <f t="shared" si="4"/>
        <v>5049</v>
      </c>
      <c r="AR34" s="18">
        <f t="shared" si="0"/>
        <v>5049</v>
      </c>
      <c r="AS34" s="17" t="str">
        <f t="shared" si="1"/>
        <v>OK</v>
      </c>
    </row>
    <row r="35" spans="3:45" ht="13.5">
      <c r="C35" s="1">
        <v>40787</v>
      </c>
      <c r="D35" s="10" t="s">
        <v>41</v>
      </c>
      <c r="E35" s="42">
        <v>242</v>
      </c>
      <c r="F35" s="32">
        <v>233</v>
      </c>
      <c r="G35" s="32">
        <v>199</v>
      </c>
      <c r="H35" s="32">
        <v>160</v>
      </c>
      <c r="I35" s="32">
        <v>142</v>
      </c>
      <c r="J35" s="32">
        <v>183</v>
      </c>
      <c r="K35" s="32">
        <v>4</v>
      </c>
      <c r="L35" s="32">
        <v>85</v>
      </c>
      <c r="M35" s="52">
        <v>16</v>
      </c>
      <c r="N35" s="32">
        <v>156</v>
      </c>
      <c r="O35" s="32">
        <v>78</v>
      </c>
      <c r="P35" s="32">
        <v>81</v>
      </c>
      <c r="Q35" s="52"/>
      <c r="R35" s="32">
        <v>207</v>
      </c>
      <c r="S35" s="32">
        <v>116</v>
      </c>
      <c r="T35" s="32">
        <v>518</v>
      </c>
      <c r="U35" s="32">
        <v>112</v>
      </c>
      <c r="V35" s="32">
        <v>49</v>
      </c>
      <c r="W35" s="32">
        <v>309</v>
      </c>
      <c r="X35" s="32">
        <v>325</v>
      </c>
      <c r="Y35" s="32">
        <v>154</v>
      </c>
      <c r="Z35" s="32">
        <v>60</v>
      </c>
      <c r="AA35" s="32">
        <v>98</v>
      </c>
      <c r="AB35" s="32">
        <v>118</v>
      </c>
      <c r="AC35" s="32">
        <v>187</v>
      </c>
      <c r="AD35" s="32">
        <v>72</v>
      </c>
      <c r="AE35" s="32">
        <v>50</v>
      </c>
      <c r="AF35" s="52"/>
      <c r="AG35" s="32">
        <v>117</v>
      </c>
      <c r="AH35" s="32">
        <v>146</v>
      </c>
      <c r="AI35" s="32">
        <v>1077</v>
      </c>
      <c r="AJ35" s="32">
        <v>92</v>
      </c>
      <c r="AK35" s="52">
        <v>123</v>
      </c>
      <c r="AL35" s="32">
        <v>42</v>
      </c>
      <c r="AM35" s="32">
        <v>165</v>
      </c>
      <c r="AN35" s="32">
        <v>210</v>
      </c>
      <c r="AO35" s="32">
        <v>93</v>
      </c>
      <c r="AP35" s="40">
        <f t="shared" si="4"/>
        <v>6019</v>
      </c>
      <c r="AR35" s="18">
        <f t="shared" si="0"/>
        <v>6019</v>
      </c>
      <c r="AS35" s="17" t="str">
        <f t="shared" si="1"/>
        <v>OK</v>
      </c>
    </row>
    <row r="36" spans="3:45" ht="13.5">
      <c r="C36" s="3"/>
      <c r="D36" s="12" t="s">
        <v>42</v>
      </c>
      <c r="E36" s="43">
        <v>148</v>
      </c>
      <c r="F36" s="35">
        <v>234</v>
      </c>
      <c r="G36" s="35">
        <v>116</v>
      </c>
      <c r="H36" s="35">
        <v>181</v>
      </c>
      <c r="I36" s="35">
        <v>68</v>
      </c>
      <c r="J36" s="35">
        <v>137</v>
      </c>
      <c r="K36" s="35">
        <v>8</v>
      </c>
      <c r="L36" s="35">
        <v>130</v>
      </c>
      <c r="M36" s="54">
        <v>11</v>
      </c>
      <c r="N36" s="35">
        <v>168</v>
      </c>
      <c r="O36" s="35">
        <v>70</v>
      </c>
      <c r="P36" s="35">
        <v>27</v>
      </c>
      <c r="Q36" s="54"/>
      <c r="R36" s="35">
        <v>81</v>
      </c>
      <c r="S36" s="35">
        <v>139</v>
      </c>
      <c r="T36" s="35">
        <v>380</v>
      </c>
      <c r="U36" s="35">
        <v>259</v>
      </c>
      <c r="V36" s="35">
        <v>70</v>
      </c>
      <c r="W36" s="35">
        <v>405</v>
      </c>
      <c r="X36" s="35">
        <v>259</v>
      </c>
      <c r="Y36" s="35">
        <v>290</v>
      </c>
      <c r="Z36" s="35">
        <v>73</v>
      </c>
      <c r="AA36" s="35">
        <v>105</v>
      </c>
      <c r="AB36" s="35">
        <v>197</v>
      </c>
      <c r="AC36" s="35">
        <v>222</v>
      </c>
      <c r="AD36" s="35">
        <v>52</v>
      </c>
      <c r="AE36" s="35">
        <v>56</v>
      </c>
      <c r="AF36" s="54"/>
      <c r="AG36" s="35">
        <v>106</v>
      </c>
      <c r="AH36" s="35">
        <v>231</v>
      </c>
      <c r="AI36" s="35">
        <v>619</v>
      </c>
      <c r="AJ36" s="35">
        <v>110</v>
      </c>
      <c r="AK36" s="54">
        <v>0</v>
      </c>
      <c r="AL36" s="35">
        <v>48</v>
      </c>
      <c r="AM36" s="35">
        <v>95</v>
      </c>
      <c r="AN36" s="35">
        <v>262</v>
      </c>
      <c r="AO36" s="35">
        <v>213</v>
      </c>
      <c r="AP36" s="41">
        <f t="shared" si="4"/>
        <v>5570</v>
      </c>
      <c r="AR36" s="18">
        <f t="shared" si="0"/>
        <v>5570</v>
      </c>
      <c r="AS36" s="17" t="str">
        <f t="shared" si="1"/>
        <v>OK</v>
      </c>
    </row>
    <row r="37" spans="3:45" ht="13.5">
      <c r="C37" s="1">
        <v>40817</v>
      </c>
      <c r="D37" s="36" t="s">
        <v>41</v>
      </c>
      <c r="E37" s="44">
        <v>381</v>
      </c>
      <c r="F37" s="44">
        <v>45</v>
      </c>
      <c r="G37" s="44">
        <v>231</v>
      </c>
      <c r="H37" s="44">
        <v>120</v>
      </c>
      <c r="I37" s="44">
        <v>154</v>
      </c>
      <c r="J37" s="44">
        <v>109</v>
      </c>
      <c r="K37" s="44">
        <v>12</v>
      </c>
      <c r="L37" s="44">
        <v>15</v>
      </c>
      <c r="M37" s="55">
        <v>23</v>
      </c>
      <c r="N37" s="44">
        <v>302</v>
      </c>
      <c r="O37" s="44">
        <v>101</v>
      </c>
      <c r="P37" s="44">
        <v>85</v>
      </c>
      <c r="Q37" s="55"/>
      <c r="R37" s="44">
        <v>0</v>
      </c>
      <c r="S37" s="44">
        <v>289</v>
      </c>
      <c r="T37" s="44">
        <v>645</v>
      </c>
      <c r="U37" s="44">
        <v>49</v>
      </c>
      <c r="V37" s="44">
        <v>25</v>
      </c>
      <c r="W37" s="44">
        <v>315</v>
      </c>
      <c r="X37" s="44">
        <v>19</v>
      </c>
      <c r="Y37" s="44">
        <v>75</v>
      </c>
      <c r="Z37" s="44">
        <v>91</v>
      </c>
      <c r="AA37" s="44">
        <v>53</v>
      </c>
      <c r="AB37" s="44">
        <v>46</v>
      </c>
      <c r="AC37" s="44">
        <v>77</v>
      </c>
      <c r="AD37" s="44">
        <v>60</v>
      </c>
      <c r="AE37" s="44">
        <v>93</v>
      </c>
      <c r="AF37" s="55"/>
      <c r="AG37" s="44">
        <v>165</v>
      </c>
      <c r="AH37" s="44">
        <v>124</v>
      </c>
      <c r="AI37" s="44">
        <v>633</v>
      </c>
      <c r="AJ37" s="44">
        <v>56</v>
      </c>
      <c r="AK37" s="55">
        <v>0</v>
      </c>
      <c r="AL37" s="44">
        <v>58</v>
      </c>
      <c r="AM37" s="44">
        <v>204</v>
      </c>
      <c r="AN37" s="44">
        <v>208</v>
      </c>
      <c r="AO37" s="45">
        <v>52</v>
      </c>
      <c r="AP37" s="40">
        <f t="shared" si="4"/>
        <v>4915</v>
      </c>
      <c r="AR37" s="18">
        <f t="shared" si="0"/>
        <v>4915</v>
      </c>
      <c r="AS37" s="17" t="str">
        <f t="shared" si="1"/>
        <v>OK</v>
      </c>
    </row>
    <row r="38" spans="3:45" ht="13.5">
      <c r="C38" s="2"/>
      <c r="D38" s="37" t="s">
        <v>42</v>
      </c>
      <c r="E38" s="34">
        <v>290</v>
      </c>
      <c r="F38" s="34">
        <v>59</v>
      </c>
      <c r="G38" s="34">
        <v>208</v>
      </c>
      <c r="H38" s="34">
        <v>149</v>
      </c>
      <c r="I38" s="34">
        <v>73</v>
      </c>
      <c r="J38" s="34">
        <v>68</v>
      </c>
      <c r="K38" s="34">
        <v>11</v>
      </c>
      <c r="L38" s="34">
        <v>22</v>
      </c>
      <c r="M38" s="56">
        <v>12</v>
      </c>
      <c r="N38" s="34">
        <v>142</v>
      </c>
      <c r="O38" s="34">
        <v>53</v>
      </c>
      <c r="P38" s="34">
        <v>48</v>
      </c>
      <c r="Q38" s="56"/>
      <c r="R38" s="34">
        <v>0</v>
      </c>
      <c r="S38" s="34">
        <v>462</v>
      </c>
      <c r="T38" s="34">
        <v>335</v>
      </c>
      <c r="U38" s="34">
        <v>133</v>
      </c>
      <c r="V38" s="34">
        <v>43</v>
      </c>
      <c r="W38" s="34">
        <v>0</v>
      </c>
      <c r="X38" s="34">
        <v>188</v>
      </c>
      <c r="Y38" s="34">
        <v>243</v>
      </c>
      <c r="Z38" s="34">
        <v>135</v>
      </c>
      <c r="AA38" s="34">
        <v>101</v>
      </c>
      <c r="AB38" s="34">
        <v>56</v>
      </c>
      <c r="AC38" s="34">
        <v>205</v>
      </c>
      <c r="AD38" s="34">
        <v>41</v>
      </c>
      <c r="AE38" s="34">
        <v>63</v>
      </c>
      <c r="AF38" s="56"/>
      <c r="AG38" s="34">
        <v>101</v>
      </c>
      <c r="AH38" s="34">
        <v>127</v>
      </c>
      <c r="AI38" s="34">
        <v>664</v>
      </c>
      <c r="AJ38" s="34">
        <v>67</v>
      </c>
      <c r="AK38" s="56">
        <v>0</v>
      </c>
      <c r="AL38" s="34">
        <v>56</v>
      </c>
      <c r="AM38" s="34">
        <v>104</v>
      </c>
      <c r="AN38" s="34">
        <v>265</v>
      </c>
      <c r="AO38" s="46">
        <v>114</v>
      </c>
      <c r="AP38" s="41">
        <f t="shared" si="4"/>
        <v>4638</v>
      </c>
      <c r="AR38" s="18">
        <f t="shared" si="0"/>
        <v>4638</v>
      </c>
      <c r="AS38" s="17" t="str">
        <f t="shared" si="1"/>
        <v>OK</v>
      </c>
    </row>
    <row r="39" spans="3:45" ht="13.5">
      <c r="C39" s="1">
        <v>40848</v>
      </c>
      <c r="D39" s="38" t="s">
        <v>41</v>
      </c>
      <c r="E39" s="44">
        <v>335</v>
      </c>
      <c r="F39" s="44">
        <v>63</v>
      </c>
      <c r="G39" s="44">
        <v>329</v>
      </c>
      <c r="H39" s="44">
        <v>137</v>
      </c>
      <c r="I39" s="44">
        <v>150</v>
      </c>
      <c r="J39" s="44">
        <v>112</v>
      </c>
      <c r="K39" s="44">
        <v>11</v>
      </c>
      <c r="L39" s="44">
        <v>11</v>
      </c>
      <c r="M39" s="55">
        <v>30</v>
      </c>
      <c r="N39" s="44">
        <v>201</v>
      </c>
      <c r="O39" s="44">
        <v>101</v>
      </c>
      <c r="P39" s="44">
        <v>108</v>
      </c>
      <c r="Q39" s="55"/>
      <c r="R39" s="44">
        <v>0</v>
      </c>
      <c r="S39" s="44">
        <v>249</v>
      </c>
      <c r="T39" s="44">
        <v>237</v>
      </c>
      <c r="U39" s="44">
        <v>128</v>
      </c>
      <c r="V39" s="44">
        <v>30</v>
      </c>
      <c r="W39" s="44">
        <v>253</v>
      </c>
      <c r="X39" s="44">
        <v>68</v>
      </c>
      <c r="Y39" s="44">
        <v>143</v>
      </c>
      <c r="Z39" s="44">
        <v>91</v>
      </c>
      <c r="AA39" s="44">
        <v>48</v>
      </c>
      <c r="AB39" s="44">
        <v>56</v>
      </c>
      <c r="AC39" s="44">
        <v>142</v>
      </c>
      <c r="AD39" s="44">
        <v>84</v>
      </c>
      <c r="AE39" s="44">
        <v>111</v>
      </c>
      <c r="AF39" s="55"/>
      <c r="AG39" s="44">
        <v>151</v>
      </c>
      <c r="AH39" s="44">
        <v>106</v>
      </c>
      <c r="AI39" s="44">
        <v>657</v>
      </c>
      <c r="AJ39" s="44">
        <v>118</v>
      </c>
      <c r="AK39" s="55">
        <v>0</v>
      </c>
      <c r="AL39" s="44">
        <v>56</v>
      </c>
      <c r="AM39" s="44">
        <v>160</v>
      </c>
      <c r="AN39" s="44">
        <v>195</v>
      </c>
      <c r="AO39" s="45">
        <v>85</v>
      </c>
      <c r="AP39" s="40">
        <f t="shared" si="4"/>
        <v>4756</v>
      </c>
      <c r="AR39" s="18">
        <f t="shared" si="0"/>
        <v>4756</v>
      </c>
      <c r="AS39" s="17" t="str">
        <f t="shared" si="1"/>
        <v>OK</v>
      </c>
    </row>
    <row r="40" spans="3:45" ht="13.5">
      <c r="C40" s="2"/>
      <c r="D40" s="37" t="s">
        <v>42</v>
      </c>
      <c r="E40" s="34">
        <v>283</v>
      </c>
      <c r="F40" s="34">
        <v>82</v>
      </c>
      <c r="G40" s="34">
        <v>160</v>
      </c>
      <c r="H40" s="34">
        <v>148</v>
      </c>
      <c r="I40" s="34">
        <v>48</v>
      </c>
      <c r="J40" s="34">
        <v>70</v>
      </c>
      <c r="K40" s="34">
        <v>16</v>
      </c>
      <c r="L40" s="34">
        <v>39</v>
      </c>
      <c r="M40" s="56">
        <v>7</v>
      </c>
      <c r="N40" s="34">
        <v>181</v>
      </c>
      <c r="O40" s="34">
        <v>53</v>
      </c>
      <c r="P40" s="34">
        <v>74</v>
      </c>
      <c r="Q40" s="56"/>
      <c r="R40" s="34">
        <v>0</v>
      </c>
      <c r="S40" s="34">
        <v>419</v>
      </c>
      <c r="T40" s="34">
        <v>166</v>
      </c>
      <c r="U40" s="34">
        <v>339</v>
      </c>
      <c r="V40" s="34">
        <v>72</v>
      </c>
      <c r="W40" s="34">
        <v>0</v>
      </c>
      <c r="X40" s="34">
        <v>98</v>
      </c>
      <c r="Y40" s="34">
        <v>161</v>
      </c>
      <c r="Z40" s="34">
        <v>135</v>
      </c>
      <c r="AA40" s="34">
        <v>132</v>
      </c>
      <c r="AB40" s="34">
        <v>209</v>
      </c>
      <c r="AC40" s="34">
        <v>160</v>
      </c>
      <c r="AD40" s="34">
        <v>58</v>
      </c>
      <c r="AE40" s="34">
        <v>60</v>
      </c>
      <c r="AF40" s="56"/>
      <c r="AG40" s="34">
        <v>104</v>
      </c>
      <c r="AH40" s="34">
        <v>131</v>
      </c>
      <c r="AI40" s="34">
        <v>627</v>
      </c>
      <c r="AJ40" s="34">
        <v>108</v>
      </c>
      <c r="AK40" s="56">
        <v>0</v>
      </c>
      <c r="AL40" s="34">
        <v>54</v>
      </c>
      <c r="AM40" s="34">
        <v>66</v>
      </c>
      <c r="AN40" s="34">
        <v>276</v>
      </c>
      <c r="AO40" s="46">
        <v>204</v>
      </c>
      <c r="AP40" s="41">
        <f t="shared" si="4"/>
        <v>4740</v>
      </c>
      <c r="AR40" s="18">
        <f t="shared" si="0"/>
        <v>4740</v>
      </c>
      <c r="AS40" s="17" t="str">
        <f t="shared" si="1"/>
        <v>OK</v>
      </c>
    </row>
    <row r="41" spans="3:45" ht="13.5">
      <c r="C41" s="1">
        <v>40878</v>
      </c>
      <c r="D41" s="38" t="s">
        <v>41</v>
      </c>
      <c r="E41" s="44">
        <v>343</v>
      </c>
      <c r="F41" s="44">
        <v>173</v>
      </c>
      <c r="G41" s="44">
        <v>356</v>
      </c>
      <c r="H41" s="44">
        <v>177</v>
      </c>
      <c r="I41" s="44">
        <v>270</v>
      </c>
      <c r="J41" s="44">
        <v>335</v>
      </c>
      <c r="K41" s="44">
        <v>13</v>
      </c>
      <c r="L41" s="44">
        <v>23</v>
      </c>
      <c r="M41" s="55">
        <v>22</v>
      </c>
      <c r="N41" s="44">
        <v>281</v>
      </c>
      <c r="O41" s="44">
        <v>105</v>
      </c>
      <c r="P41" s="44">
        <v>335</v>
      </c>
      <c r="Q41" s="55"/>
      <c r="R41" s="44">
        <v>0</v>
      </c>
      <c r="S41" s="44">
        <v>369</v>
      </c>
      <c r="T41" s="44">
        <v>239</v>
      </c>
      <c r="U41" s="44">
        <v>137</v>
      </c>
      <c r="V41" s="44">
        <v>50</v>
      </c>
      <c r="W41" s="44">
        <v>490</v>
      </c>
      <c r="X41" s="44">
        <v>66</v>
      </c>
      <c r="Y41" s="44">
        <v>183</v>
      </c>
      <c r="Z41" s="44">
        <v>97</v>
      </c>
      <c r="AA41" s="44">
        <v>59</v>
      </c>
      <c r="AB41" s="44">
        <v>150</v>
      </c>
      <c r="AC41" s="44">
        <v>160</v>
      </c>
      <c r="AD41" s="44">
        <v>134</v>
      </c>
      <c r="AE41" s="44">
        <v>290</v>
      </c>
      <c r="AF41" s="55"/>
      <c r="AG41" s="44">
        <v>341</v>
      </c>
      <c r="AH41" s="44">
        <v>198</v>
      </c>
      <c r="AI41" s="44">
        <v>1777</v>
      </c>
      <c r="AJ41" s="44">
        <v>111</v>
      </c>
      <c r="AK41" s="55">
        <v>0</v>
      </c>
      <c r="AL41" s="44">
        <v>65</v>
      </c>
      <c r="AM41" s="44">
        <v>247</v>
      </c>
      <c r="AN41" s="44">
        <v>244</v>
      </c>
      <c r="AO41" s="45">
        <v>156</v>
      </c>
      <c r="AP41" s="40">
        <f t="shared" si="4"/>
        <v>7996</v>
      </c>
      <c r="AR41" s="18">
        <f t="shared" si="0"/>
        <v>7996</v>
      </c>
      <c r="AS41" s="17" t="str">
        <f t="shared" si="1"/>
        <v>OK</v>
      </c>
    </row>
    <row r="42" spans="3:45" ht="13.5">
      <c r="C42" s="3"/>
      <c r="D42" s="39" t="s">
        <v>42</v>
      </c>
      <c r="E42" s="35">
        <v>159</v>
      </c>
      <c r="F42" s="35">
        <v>239</v>
      </c>
      <c r="G42" s="35">
        <v>296</v>
      </c>
      <c r="H42" s="35">
        <v>150</v>
      </c>
      <c r="I42" s="35">
        <v>68</v>
      </c>
      <c r="J42" s="35">
        <v>262</v>
      </c>
      <c r="K42" s="35">
        <v>31</v>
      </c>
      <c r="L42" s="35">
        <v>117</v>
      </c>
      <c r="M42" s="54">
        <v>15</v>
      </c>
      <c r="N42" s="35">
        <v>171</v>
      </c>
      <c r="O42" s="35">
        <v>56</v>
      </c>
      <c r="P42" s="35">
        <v>119</v>
      </c>
      <c r="Q42" s="54"/>
      <c r="R42" s="35">
        <v>0</v>
      </c>
      <c r="S42" s="35">
        <v>501</v>
      </c>
      <c r="T42" s="35">
        <v>107</v>
      </c>
      <c r="U42" s="35">
        <v>575</v>
      </c>
      <c r="V42" s="35">
        <v>87</v>
      </c>
      <c r="W42" s="35">
        <v>0</v>
      </c>
      <c r="X42" s="35">
        <v>118</v>
      </c>
      <c r="Y42" s="35">
        <v>511</v>
      </c>
      <c r="Z42" s="35">
        <v>167</v>
      </c>
      <c r="AA42" s="35">
        <v>161</v>
      </c>
      <c r="AB42" s="35">
        <v>250</v>
      </c>
      <c r="AC42" s="35">
        <v>148</v>
      </c>
      <c r="AD42" s="35">
        <v>73</v>
      </c>
      <c r="AE42" s="35">
        <v>139</v>
      </c>
      <c r="AF42" s="54"/>
      <c r="AG42" s="35">
        <v>170</v>
      </c>
      <c r="AH42" s="35">
        <v>200</v>
      </c>
      <c r="AI42" s="35">
        <v>1611</v>
      </c>
      <c r="AJ42" s="35">
        <v>148</v>
      </c>
      <c r="AK42" s="54">
        <v>0</v>
      </c>
      <c r="AL42" s="35">
        <v>36</v>
      </c>
      <c r="AM42" s="35">
        <v>142</v>
      </c>
      <c r="AN42" s="35">
        <v>228</v>
      </c>
      <c r="AO42" s="57">
        <v>228</v>
      </c>
      <c r="AP42" s="41">
        <f t="shared" si="4"/>
        <v>7283</v>
      </c>
      <c r="AR42" s="18">
        <f t="shared" si="0"/>
        <v>7283</v>
      </c>
      <c r="AS42" s="17" t="str">
        <f t="shared" si="1"/>
        <v>OK</v>
      </c>
    </row>
    <row r="43" spans="3:45" ht="13.5">
      <c r="C43" s="70">
        <v>40909</v>
      </c>
      <c r="D43" s="36" t="s">
        <v>41</v>
      </c>
      <c r="E43" s="61">
        <v>617</v>
      </c>
      <c r="F43" s="62">
        <v>209</v>
      </c>
      <c r="G43" s="63">
        <v>573</v>
      </c>
      <c r="H43" s="63">
        <v>155</v>
      </c>
      <c r="I43" s="63">
        <v>332</v>
      </c>
      <c r="J43" s="63">
        <v>325</v>
      </c>
      <c r="K43" s="63">
        <v>18</v>
      </c>
      <c r="L43" s="63">
        <v>55</v>
      </c>
      <c r="M43" s="63">
        <v>11</v>
      </c>
      <c r="N43" s="63">
        <v>877</v>
      </c>
      <c r="O43" s="63">
        <v>92</v>
      </c>
      <c r="P43" s="63">
        <v>395</v>
      </c>
      <c r="Q43" s="63"/>
      <c r="R43" s="63">
        <v>45</v>
      </c>
      <c r="S43" s="63">
        <v>401</v>
      </c>
      <c r="T43" s="63">
        <v>1513</v>
      </c>
      <c r="U43" s="63">
        <v>215</v>
      </c>
      <c r="V43" s="63">
        <v>117</v>
      </c>
      <c r="W43" s="63">
        <v>346</v>
      </c>
      <c r="X43" s="63">
        <v>154</v>
      </c>
      <c r="Y43" s="63">
        <v>254</v>
      </c>
      <c r="Z43" s="63">
        <v>112</v>
      </c>
      <c r="AA43" s="63">
        <v>73</v>
      </c>
      <c r="AB43" s="63">
        <v>201</v>
      </c>
      <c r="AC43" s="63">
        <v>400</v>
      </c>
      <c r="AD43" s="63">
        <v>182</v>
      </c>
      <c r="AE43" s="63">
        <v>221</v>
      </c>
      <c r="AF43" s="63"/>
      <c r="AG43" s="63">
        <v>255</v>
      </c>
      <c r="AH43" s="63">
        <v>247</v>
      </c>
      <c r="AI43" s="63">
        <v>3029</v>
      </c>
      <c r="AJ43" s="63">
        <v>91</v>
      </c>
      <c r="AK43" s="63">
        <v>141</v>
      </c>
      <c r="AL43" s="63">
        <v>130</v>
      </c>
      <c r="AM43" s="63">
        <v>31</v>
      </c>
      <c r="AN43" s="63">
        <v>267</v>
      </c>
      <c r="AO43" s="63">
        <v>231</v>
      </c>
      <c r="AP43" s="40">
        <f t="shared" si="4"/>
        <v>12315</v>
      </c>
      <c r="AR43" s="18">
        <f t="shared" si="0"/>
        <v>12315</v>
      </c>
      <c r="AS43" s="17" t="str">
        <f t="shared" si="1"/>
        <v>OK</v>
      </c>
    </row>
    <row r="44" spans="3:45" ht="13.5">
      <c r="C44" s="71"/>
      <c r="D44" s="39" t="s">
        <v>42</v>
      </c>
      <c r="E44" s="64">
        <v>467</v>
      </c>
      <c r="F44" s="58">
        <v>351</v>
      </c>
      <c r="G44" s="59">
        <v>618</v>
      </c>
      <c r="H44" s="59">
        <v>189</v>
      </c>
      <c r="I44" s="59">
        <v>84</v>
      </c>
      <c r="J44" s="59">
        <v>279</v>
      </c>
      <c r="K44" s="59">
        <v>20</v>
      </c>
      <c r="L44" s="59">
        <v>179</v>
      </c>
      <c r="M44" s="59">
        <v>0</v>
      </c>
      <c r="N44" s="59">
        <v>457</v>
      </c>
      <c r="O44" s="59">
        <v>92</v>
      </c>
      <c r="P44" s="59">
        <v>94</v>
      </c>
      <c r="Q44" s="59"/>
      <c r="R44" s="59">
        <v>52</v>
      </c>
      <c r="S44" s="59">
        <v>459</v>
      </c>
      <c r="T44" s="59">
        <v>1044</v>
      </c>
      <c r="U44" s="59">
        <v>875</v>
      </c>
      <c r="V44" s="59">
        <v>170</v>
      </c>
      <c r="W44" s="59">
        <v>724</v>
      </c>
      <c r="X44" s="59">
        <v>457</v>
      </c>
      <c r="Y44" s="59">
        <v>457</v>
      </c>
      <c r="Z44" s="59">
        <v>184</v>
      </c>
      <c r="AA44" s="59">
        <v>99</v>
      </c>
      <c r="AB44" s="59">
        <v>310</v>
      </c>
      <c r="AC44" s="59">
        <v>423</v>
      </c>
      <c r="AD44" s="59">
        <v>0</v>
      </c>
      <c r="AE44" s="59">
        <v>100</v>
      </c>
      <c r="AF44" s="59"/>
      <c r="AG44" s="59">
        <v>171</v>
      </c>
      <c r="AH44" s="59">
        <v>390</v>
      </c>
      <c r="AI44" s="59">
        <v>4761</v>
      </c>
      <c r="AJ44" s="59">
        <v>135</v>
      </c>
      <c r="AK44" s="59">
        <v>0</v>
      </c>
      <c r="AL44" s="59">
        <v>120</v>
      </c>
      <c r="AM44" s="59">
        <v>220</v>
      </c>
      <c r="AN44" s="59">
        <v>265</v>
      </c>
      <c r="AO44" s="59">
        <v>262</v>
      </c>
      <c r="AP44" s="41">
        <f t="shared" si="4"/>
        <v>14508</v>
      </c>
      <c r="AR44" s="18">
        <f t="shared" si="0"/>
        <v>14508</v>
      </c>
      <c r="AS44" s="17" t="str">
        <f t="shared" si="1"/>
        <v>OK</v>
      </c>
    </row>
    <row r="45" spans="3:45" ht="13.5">
      <c r="C45" s="70">
        <v>40940</v>
      </c>
      <c r="D45" s="38" t="s">
        <v>41</v>
      </c>
      <c r="E45" s="61">
        <v>419</v>
      </c>
      <c r="F45" s="62">
        <v>229</v>
      </c>
      <c r="G45" s="63">
        <v>533</v>
      </c>
      <c r="H45" s="63">
        <v>127</v>
      </c>
      <c r="I45" s="63">
        <v>160</v>
      </c>
      <c r="J45" s="63">
        <v>387</v>
      </c>
      <c r="K45" s="63">
        <v>21</v>
      </c>
      <c r="L45" s="63">
        <v>15</v>
      </c>
      <c r="M45" s="63">
        <v>14</v>
      </c>
      <c r="N45" s="63">
        <v>289</v>
      </c>
      <c r="O45" s="63">
        <v>37</v>
      </c>
      <c r="P45" s="63">
        <v>84</v>
      </c>
      <c r="Q45" s="63"/>
      <c r="R45" s="63">
        <v>392</v>
      </c>
      <c r="S45" s="63">
        <v>312</v>
      </c>
      <c r="T45" s="63">
        <v>817</v>
      </c>
      <c r="U45" s="63">
        <v>144</v>
      </c>
      <c r="V45" s="63">
        <v>78</v>
      </c>
      <c r="W45" s="63">
        <v>248</v>
      </c>
      <c r="X45" s="63">
        <v>108</v>
      </c>
      <c r="Y45" s="63">
        <v>108</v>
      </c>
      <c r="Z45" s="63">
        <v>76</v>
      </c>
      <c r="AA45" s="63">
        <v>55</v>
      </c>
      <c r="AB45" s="63">
        <v>120</v>
      </c>
      <c r="AC45" s="63">
        <v>141</v>
      </c>
      <c r="AD45" s="63">
        <v>150</v>
      </c>
      <c r="AE45" s="63">
        <v>105</v>
      </c>
      <c r="AF45" s="63"/>
      <c r="AG45" s="63">
        <v>216</v>
      </c>
      <c r="AH45" s="63">
        <v>169</v>
      </c>
      <c r="AI45" s="63">
        <v>1304</v>
      </c>
      <c r="AJ45" s="63">
        <v>168</v>
      </c>
      <c r="AK45" s="63">
        <v>70</v>
      </c>
      <c r="AL45" s="63">
        <v>111</v>
      </c>
      <c r="AM45" s="63">
        <v>287</v>
      </c>
      <c r="AN45" s="63">
        <v>217</v>
      </c>
      <c r="AO45" s="63">
        <v>98</v>
      </c>
      <c r="AP45" s="40">
        <f t="shared" si="4"/>
        <v>7809</v>
      </c>
      <c r="AR45" s="18">
        <f t="shared" si="0"/>
        <v>7809</v>
      </c>
      <c r="AS45" s="17" t="str">
        <f t="shared" si="1"/>
        <v>OK</v>
      </c>
    </row>
    <row r="46" spans="3:45" ht="13.5">
      <c r="C46" s="71"/>
      <c r="D46" s="39" t="s">
        <v>42</v>
      </c>
      <c r="E46" s="65">
        <v>382</v>
      </c>
      <c r="F46" s="66">
        <v>362</v>
      </c>
      <c r="G46" s="67">
        <v>501</v>
      </c>
      <c r="H46" s="67">
        <v>187</v>
      </c>
      <c r="I46" s="67">
        <v>68</v>
      </c>
      <c r="J46" s="67">
        <v>394</v>
      </c>
      <c r="K46" s="67">
        <v>8</v>
      </c>
      <c r="L46" s="67">
        <v>57</v>
      </c>
      <c r="M46" s="67">
        <v>0</v>
      </c>
      <c r="N46" s="67">
        <v>378</v>
      </c>
      <c r="O46" s="67">
        <v>59</v>
      </c>
      <c r="P46" s="67">
        <v>47</v>
      </c>
      <c r="Q46" s="67"/>
      <c r="R46" s="67">
        <v>414</v>
      </c>
      <c r="S46" s="67">
        <v>462</v>
      </c>
      <c r="T46" s="67">
        <v>685</v>
      </c>
      <c r="U46" s="67">
        <v>508</v>
      </c>
      <c r="V46" s="67">
        <v>99</v>
      </c>
      <c r="W46" s="67">
        <v>436</v>
      </c>
      <c r="X46" s="67">
        <v>380</v>
      </c>
      <c r="Y46" s="67">
        <v>280</v>
      </c>
      <c r="Z46" s="67">
        <v>83</v>
      </c>
      <c r="AA46" s="67">
        <v>81</v>
      </c>
      <c r="AB46" s="67">
        <v>360</v>
      </c>
      <c r="AC46" s="67">
        <v>293</v>
      </c>
      <c r="AD46" s="67">
        <v>81</v>
      </c>
      <c r="AE46" s="67">
        <v>68</v>
      </c>
      <c r="AF46" s="67"/>
      <c r="AG46" s="67">
        <v>136</v>
      </c>
      <c r="AH46" s="67">
        <v>348</v>
      </c>
      <c r="AI46" s="67">
        <v>2407</v>
      </c>
      <c r="AJ46" s="67">
        <v>142</v>
      </c>
      <c r="AK46" s="67">
        <v>0</v>
      </c>
      <c r="AL46" s="67">
        <v>127</v>
      </c>
      <c r="AM46" s="67">
        <v>174</v>
      </c>
      <c r="AN46" s="67">
        <v>303</v>
      </c>
      <c r="AO46" s="67">
        <v>158</v>
      </c>
      <c r="AP46" s="41">
        <f t="shared" si="4"/>
        <v>10468</v>
      </c>
      <c r="AR46" s="18">
        <f t="shared" si="0"/>
        <v>10468</v>
      </c>
      <c r="AS46" s="17" t="str">
        <f t="shared" si="1"/>
        <v>OK</v>
      </c>
    </row>
    <row r="47" spans="3:45" ht="13.5">
      <c r="C47" s="1">
        <v>40969</v>
      </c>
      <c r="D47" s="38" t="s">
        <v>41</v>
      </c>
      <c r="E47" s="68">
        <v>209</v>
      </c>
      <c r="F47" s="44">
        <v>196</v>
      </c>
      <c r="G47" s="44">
        <v>323</v>
      </c>
      <c r="H47" s="44">
        <v>151</v>
      </c>
      <c r="I47" s="44">
        <v>219</v>
      </c>
      <c r="J47" s="44">
        <v>267</v>
      </c>
      <c r="K47" s="44">
        <v>21</v>
      </c>
      <c r="L47" s="44">
        <v>6</v>
      </c>
      <c r="M47" s="44">
        <v>34</v>
      </c>
      <c r="N47" s="44">
        <v>208</v>
      </c>
      <c r="O47" s="44">
        <v>19</v>
      </c>
      <c r="P47" s="44">
        <v>64</v>
      </c>
      <c r="Q47" s="44"/>
      <c r="R47" s="44">
        <v>392</v>
      </c>
      <c r="S47" s="44">
        <v>301</v>
      </c>
      <c r="T47" s="44">
        <v>751</v>
      </c>
      <c r="U47" s="44">
        <v>134</v>
      </c>
      <c r="V47" s="44">
        <v>32</v>
      </c>
      <c r="W47" s="44">
        <v>147</v>
      </c>
      <c r="X47" s="44">
        <v>133</v>
      </c>
      <c r="Y47" s="44">
        <v>133</v>
      </c>
      <c r="Z47" s="44">
        <v>81</v>
      </c>
      <c r="AA47" s="44">
        <v>293</v>
      </c>
      <c r="AB47" s="44">
        <v>71</v>
      </c>
      <c r="AC47" s="44">
        <v>53</v>
      </c>
      <c r="AD47" s="44">
        <v>102</v>
      </c>
      <c r="AE47" s="44">
        <v>43</v>
      </c>
      <c r="AF47" s="44"/>
      <c r="AG47" s="44">
        <v>112</v>
      </c>
      <c r="AH47" s="44">
        <v>234</v>
      </c>
      <c r="AI47" s="44">
        <v>634</v>
      </c>
      <c r="AJ47" s="44">
        <v>162</v>
      </c>
      <c r="AK47" s="44">
        <v>34</v>
      </c>
      <c r="AL47" s="44">
        <v>71</v>
      </c>
      <c r="AM47" s="44">
        <v>325</v>
      </c>
      <c r="AN47" s="44">
        <v>182</v>
      </c>
      <c r="AO47" s="44">
        <v>117</v>
      </c>
      <c r="AP47" s="40">
        <f t="shared" si="4"/>
        <v>6254</v>
      </c>
      <c r="AR47" s="18">
        <f t="shared" si="0"/>
        <v>6254</v>
      </c>
      <c r="AS47" s="17" t="str">
        <f t="shared" si="1"/>
        <v>OK</v>
      </c>
    </row>
    <row r="48" spans="3:45" ht="13.5">
      <c r="C48" s="3"/>
      <c r="D48" s="60" t="s">
        <v>42</v>
      </c>
      <c r="E48" s="69">
        <v>351</v>
      </c>
      <c r="F48" s="34">
        <v>235</v>
      </c>
      <c r="G48" s="34">
        <v>307</v>
      </c>
      <c r="H48" s="34">
        <v>111</v>
      </c>
      <c r="I48" s="34">
        <v>66</v>
      </c>
      <c r="J48" s="34">
        <v>319</v>
      </c>
      <c r="K48" s="34">
        <v>0</v>
      </c>
      <c r="L48" s="34">
        <v>32</v>
      </c>
      <c r="M48" s="34">
        <v>0</v>
      </c>
      <c r="N48" s="34">
        <v>221</v>
      </c>
      <c r="O48" s="34">
        <v>39</v>
      </c>
      <c r="P48" s="34">
        <v>47</v>
      </c>
      <c r="Q48" s="34"/>
      <c r="R48" s="34">
        <v>414</v>
      </c>
      <c r="S48" s="34">
        <v>455</v>
      </c>
      <c r="T48" s="34">
        <v>493</v>
      </c>
      <c r="U48" s="34">
        <v>334</v>
      </c>
      <c r="V48" s="34">
        <v>99</v>
      </c>
      <c r="W48" s="34">
        <v>314</v>
      </c>
      <c r="X48" s="34">
        <v>257</v>
      </c>
      <c r="Y48" s="34">
        <v>257</v>
      </c>
      <c r="Z48" s="34">
        <v>65</v>
      </c>
      <c r="AA48" s="34">
        <v>119</v>
      </c>
      <c r="AB48" s="34">
        <v>158</v>
      </c>
      <c r="AC48" s="34">
        <v>72</v>
      </c>
      <c r="AD48" s="34">
        <v>51</v>
      </c>
      <c r="AE48" s="34">
        <v>8</v>
      </c>
      <c r="AF48" s="34"/>
      <c r="AG48" s="34">
        <v>56</v>
      </c>
      <c r="AH48" s="34">
        <v>310</v>
      </c>
      <c r="AI48" s="34">
        <v>1850</v>
      </c>
      <c r="AJ48" s="34">
        <v>101</v>
      </c>
      <c r="AK48" s="34">
        <v>0</v>
      </c>
      <c r="AL48" s="34">
        <v>83</v>
      </c>
      <c r="AM48" s="34">
        <v>102</v>
      </c>
      <c r="AN48" s="34">
        <v>166</v>
      </c>
      <c r="AO48" s="34">
        <v>77</v>
      </c>
      <c r="AP48" s="41">
        <f t="shared" si="4"/>
        <v>7569</v>
      </c>
      <c r="AR48" s="18">
        <f t="shared" si="0"/>
        <v>7569</v>
      </c>
      <c r="AS48" s="17" t="str">
        <f t="shared" si="1"/>
        <v>OK</v>
      </c>
    </row>
    <row r="49" spans="3:45" ht="13.5">
      <c r="C49" s="1">
        <v>41000</v>
      </c>
      <c r="D49" s="38" t="s">
        <v>41</v>
      </c>
      <c r="E49" s="35">
        <v>238</v>
      </c>
      <c r="F49" s="35">
        <v>182</v>
      </c>
      <c r="G49" s="98"/>
      <c r="H49" s="35">
        <v>99</v>
      </c>
      <c r="I49" s="35">
        <v>282</v>
      </c>
      <c r="J49" s="35">
        <v>67</v>
      </c>
      <c r="K49" s="35">
        <v>8</v>
      </c>
      <c r="L49" s="98"/>
      <c r="M49" s="35">
        <v>7</v>
      </c>
      <c r="N49" s="35">
        <v>234</v>
      </c>
      <c r="O49" s="35">
        <v>42</v>
      </c>
      <c r="P49" s="35">
        <v>93</v>
      </c>
      <c r="Q49" s="98"/>
      <c r="R49" s="35">
        <v>257</v>
      </c>
      <c r="S49" s="35">
        <v>209</v>
      </c>
      <c r="T49" s="35">
        <v>624</v>
      </c>
      <c r="U49" s="35">
        <v>56</v>
      </c>
      <c r="V49" s="35">
        <v>58</v>
      </c>
      <c r="W49" s="35">
        <v>135</v>
      </c>
      <c r="X49" s="98"/>
      <c r="Y49" s="35">
        <v>66</v>
      </c>
      <c r="Z49" s="35">
        <v>22</v>
      </c>
      <c r="AA49" s="98"/>
      <c r="AB49" s="35">
        <v>101</v>
      </c>
      <c r="AC49" s="35">
        <v>44</v>
      </c>
      <c r="AD49" s="35">
        <v>80</v>
      </c>
      <c r="AE49" s="35">
        <v>72</v>
      </c>
      <c r="AF49" s="98"/>
      <c r="AG49" s="35">
        <v>137</v>
      </c>
      <c r="AH49" s="35">
        <v>179</v>
      </c>
      <c r="AI49" s="35">
        <v>874</v>
      </c>
      <c r="AJ49" s="98"/>
      <c r="AK49" s="98"/>
      <c r="AL49" s="35">
        <v>101</v>
      </c>
      <c r="AM49" s="35">
        <v>128</v>
      </c>
      <c r="AN49" s="35">
        <v>146</v>
      </c>
      <c r="AO49" s="57">
        <v>69</v>
      </c>
      <c r="AP49" s="40">
        <f aca="true" t="shared" si="7" ref="AP49:AP54">SUM(E49:AO49)</f>
        <v>4610</v>
      </c>
      <c r="AR49" s="18">
        <f aca="true" t="shared" si="8" ref="AR49:AR54">SUM(E49:AO49)</f>
        <v>4610</v>
      </c>
      <c r="AS49" s="17" t="str">
        <f aca="true" t="shared" si="9" ref="AS49:AS54">IF(AR49-AP49&gt;0.5,"NO","OK")</f>
        <v>OK</v>
      </c>
    </row>
    <row r="50" spans="3:45" ht="13.5">
      <c r="C50" s="3"/>
      <c r="D50" s="39" t="s">
        <v>42</v>
      </c>
      <c r="E50" s="34">
        <v>319</v>
      </c>
      <c r="F50" s="34">
        <v>325</v>
      </c>
      <c r="G50" s="99"/>
      <c r="H50" s="34">
        <v>132</v>
      </c>
      <c r="I50" s="34">
        <v>63</v>
      </c>
      <c r="J50" s="34">
        <v>242</v>
      </c>
      <c r="K50" s="34">
        <v>11</v>
      </c>
      <c r="L50" s="99"/>
      <c r="M50" s="34">
        <v>0</v>
      </c>
      <c r="N50" s="34">
        <v>288</v>
      </c>
      <c r="O50" s="34">
        <v>28</v>
      </c>
      <c r="P50" s="34">
        <v>66</v>
      </c>
      <c r="Q50" s="99"/>
      <c r="R50" s="34">
        <v>391</v>
      </c>
      <c r="S50" s="34">
        <v>398</v>
      </c>
      <c r="T50" s="34">
        <v>414</v>
      </c>
      <c r="U50" s="34">
        <v>252</v>
      </c>
      <c r="V50" s="34">
        <v>133</v>
      </c>
      <c r="W50" s="34">
        <v>247</v>
      </c>
      <c r="X50" s="99"/>
      <c r="Y50" s="34">
        <v>228</v>
      </c>
      <c r="Z50" s="34">
        <v>66</v>
      </c>
      <c r="AA50" s="99"/>
      <c r="AB50" s="34">
        <v>204</v>
      </c>
      <c r="AC50" s="34">
        <v>109</v>
      </c>
      <c r="AD50" s="34">
        <v>47</v>
      </c>
      <c r="AE50" s="34">
        <v>57</v>
      </c>
      <c r="AF50" s="99"/>
      <c r="AG50" s="34">
        <v>93</v>
      </c>
      <c r="AH50" s="34">
        <v>376</v>
      </c>
      <c r="AI50" s="34">
        <v>1058</v>
      </c>
      <c r="AJ50" s="99"/>
      <c r="AK50" s="99"/>
      <c r="AL50" s="34">
        <v>100</v>
      </c>
      <c r="AM50" s="34">
        <v>70</v>
      </c>
      <c r="AN50" s="34">
        <v>181</v>
      </c>
      <c r="AO50" s="46">
        <v>81</v>
      </c>
      <c r="AP50" s="41">
        <f t="shared" si="7"/>
        <v>5979</v>
      </c>
      <c r="AR50" s="18">
        <f t="shared" si="8"/>
        <v>5979</v>
      </c>
      <c r="AS50" s="17" t="str">
        <f t="shared" si="9"/>
        <v>OK</v>
      </c>
    </row>
    <row r="51" spans="3:45" ht="13.5">
      <c r="C51" s="1">
        <v>41030</v>
      </c>
      <c r="D51" s="38" t="s">
        <v>41</v>
      </c>
      <c r="E51" s="44">
        <v>228</v>
      </c>
      <c r="F51" s="44">
        <v>269</v>
      </c>
      <c r="G51" s="101"/>
      <c r="H51" s="44">
        <v>88</v>
      </c>
      <c r="I51" s="44">
        <v>279</v>
      </c>
      <c r="J51" s="44">
        <v>474</v>
      </c>
      <c r="K51" s="44">
        <v>6</v>
      </c>
      <c r="L51" s="101"/>
      <c r="M51" s="44">
        <v>9</v>
      </c>
      <c r="N51" s="44">
        <v>270</v>
      </c>
      <c r="O51" s="44">
        <v>50</v>
      </c>
      <c r="P51" s="44">
        <v>79</v>
      </c>
      <c r="Q51" s="101"/>
      <c r="R51" s="44">
        <v>150</v>
      </c>
      <c r="S51" s="44">
        <v>258</v>
      </c>
      <c r="T51" s="44">
        <v>749</v>
      </c>
      <c r="U51" s="44">
        <v>72</v>
      </c>
      <c r="V51" s="44">
        <v>69</v>
      </c>
      <c r="W51" s="44">
        <v>127</v>
      </c>
      <c r="X51" s="101"/>
      <c r="Y51" s="44">
        <v>76</v>
      </c>
      <c r="Z51" s="44">
        <v>20</v>
      </c>
      <c r="AA51" s="101"/>
      <c r="AB51" s="44">
        <v>67</v>
      </c>
      <c r="AC51" s="44">
        <v>50</v>
      </c>
      <c r="AD51" s="44">
        <v>121</v>
      </c>
      <c r="AE51" s="44">
        <v>77</v>
      </c>
      <c r="AF51" s="101"/>
      <c r="AG51" s="44">
        <v>137</v>
      </c>
      <c r="AH51" s="44">
        <v>235</v>
      </c>
      <c r="AI51" s="44">
        <v>673</v>
      </c>
      <c r="AJ51" s="101"/>
      <c r="AK51" s="101"/>
      <c r="AL51" s="44">
        <v>87</v>
      </c>
      <c r="AM51" s="44">
        <v>168</v>
      </c>
      <c r="AN51" s="44">
        <v>208</v>
      </c>
      <c r="AO51" s="45">
        <v>95</v>
      </c>
      <c r="AP51" s="40">
        <f t="shared" si="7"/>
        <v>5191</v>
      </c>
      <c r="AR51" s="18">
        <f t="shared" si="8"/>
        <v>5191</v>
      </c>
      <c r="AS51" s="17" t="str">
        <f t="shared" si="9"/>
        <v>OK</v>
      </c>
    </row>
    <row r="52" spans="3:45" ht="13.5">
      <c r="C52" s="3"/>
      <c r="D52" s="39" t="s">
        <v>42</v>
      </c>
      <c r="E52" s="34">
        <v>261</v>
      </c>
      <c r="F52" s="34">
        <v>389</v>
      </c>
      <c r="G52" s="99"/>
      <c r="H52" s="34">
        <v>106</v>
      </c>
      <c r="I52" s="34">
        <v>91</v>
      </c>
      <c r="J52" s="34">
        <v>289</v>
      </c>
      <c r="K52" s="34">
        <v>13</v>
      </c>
      <c r="L52" s="99"/>
      <c r="M52" s="34">
        <v>0</v>
      </c>
      <c r="N52" s="34">
        <v>445</v>
      </c>
      <c r="O52" s="34">
        <v>37</v>
      </c>
      <c r="P52" s="34">
        <v>45</v>
      </c>
      <c r="Q52" s="99"/>
      <c r="R52" s="34">
        <v>207</v>
      </c>
      <c r="S52" s="34">
        <v>222</v>
      </c>
      <c r="T52" s="34">
        <v>538</v>
      </c>
      <c r="U52" s="34">
        <v>194</v>
      </c>
      <c r="V52" s="34">
        <v>142</v>
      </c>
      <c r="W52" s="34">
        <v>222</v>
      </c>
      <c r="X52" s="99"/>
      <c r="Y52" s="34">
        <v>231</v>
      </c>
      <c r="Z52" s="34">
        <v>24</v>
      </c>
      <c r="AA52" s="99"/>
      <c r="AB52" s="34">
        <v>127</v>
      </c>
      <c r="AC52" s="34">
        <v>40</v>
      </c>
      <c r="AD52" s="34">
        <v>68</v>
      </c>
      <c r="AE52" s="34">
        <v>56</v>
      </c>
      <c r="AF52" s="99"/>
      <c r="AG52" s="34">
        <v>101</v>
      </c>
      <c r="AH52" s="34">
        <v>326</v>
      </c>
      <c r="AI52" s="34">
        <v>1012</v>
      </c>
      <c r="AJ52" s="99"/>
      <c r="AK52" s="99"/>
      <c r="AL52" s="34">
        <v>78</v>
      </c>
      <c r="AM52" s="34">
        <v>67</v>
      </c>
      <c r="AN52" s="34">
        <v>246</v>
      </c>
      <c r="AO52" s="46">
        <v>63</v>
      </c>
      <c r="AP52" s="41">
        <f t="shared" si="7"/>
        <v>5640</v>
      </c>
      <c r="AR52" s="18">
        <f t="shared" si="8"/>
        <v>5640</v>
      </c>
      <c r="AS52" s="17" t="str">
        <f t="shared" si="9"/>
        <v>OK</v>
      </c>
    </row>
    <row r="53" spans="3:45" ht="13.5">
      <c r="C53" s="1">
        <v>41061</v>
      </c>
      <c r="D53" s="38" t="s">
        <v>41</v>
      </c>
      <c r="E53" s="44">
        <v>142</v>
      </c>
      <c r="F53" s="44">
        <v>78</v>
      </c>
      <c r="G53" s="101"/>
      <c r="H53" s="44">
        <v>52</v>
      </c>
      <c r="I53" s="44">
        <v>199</v>
      </c>
      <c r="J53" s="44">
        <v>321</v>
      </c>
      <c r="K53" s="44">
        <v>4</v>
      </c>
      <c r="L53" s="101"/>
      <c r="M53" s="44">
        <v>19</v>
      </c>
      <c r="N53" s="44">
        <v>254</v>
      </c>
      <c r="O53" s="44">
        <v>46</v>
      </c>
      <c r="P53" s="44">
        <v>62</v>
      </c>
      <c r="Q53" s="101"/>
      <c r="R53" s="44">
        <v>169</v>
      </c>
      <c r="S53" s="44">
        <v>168</v>
      </c>
      <c r="T53" s="44">
        <v>657</v>
      </c>
      <c r="U53" s="44">
        <v>38</v>
      </c>
      <c r="V53" s="44">
        <v>16</v>
      </c>
      <c r="W53" s="44">
        <v>117</v>
      </c>
      <c r="X53" s="101"/>
      <c r="Y53" s="44">
        <v>89</v>
      </c>
      <c r="Z53" s="44">
        <v>25</v>
      </c>
      <c r="AA53" s="101"/>
      <c r="AB53" s="44">
        <v>45</v>
      </c>
      <c r="AC53" s="44">
        <v>36</v>
      </c>
      <c r="AD53" s="44">
        <v>102</v>
      </c>
      <c r="AE53" s="44">
        <v>193</v>
      </c>
      <c r="AF53" s="101"/>
      <c r="AG53" s="44">
        <v>108</v>
      </c>
      <c r="AH53" s="44">
        <v>151</v>
      </c>
      <c r="AI53" s="44">
        <v>332</v>
      </c>
      <c r="AJ53" s="101"/>
      <c r="AK53" s="101"/>
      <c r="AL53" s="44">
        <v>69</v>
      </c>
      <c r="AM53" s="44">
        <v>201</v>
      </c>
      <c r="AN53" s="44">
        <v>192</v>
      </c>
      <c r="AO53" s="45">
        <v>74</v>
      </c>
      <c r="AP53" s="40">
        <f t="shared" si="7"/>
        <v>3959</v>
      </c>
      <c r="AR53" s="18">
        <f t="shared" si="8"/>
        <v>3959</v>
      </c>
      <c r="AS53" s="17" t="str">
        <f t="shared" si="9"/>
        <v>OK</v>
      </c>
    </row>
    <row r="54" spans="3:45" ht="13.5">
      <c r="C54" s="3"/>
      <c r="D54" s="39" t="s">
        <v>42</v>
      </c>
      <c r="E54" s="34">
        <v>313</v>
      </c>
      <c r="F54" s="34">
        <v>144</v>
      </c>
      <c r="G54" s="99"/>
      <c r="H54" s="34">
        <v>105</v>
      </c>
      <c r="I54" s="34">
        <v>85</v>
      </c>
      <c r="J54" s="34">
        <v>200</v>
      </c>
      <c r="K54" s="34">
        <v>3</v>
      </c>
      <c r="L54" s="99"/>
      <c r="M54" s="34">
        <v>0</v>
      </c>
      <c r="N54" s="34">
        <v>268</v>
      </c>
      <c r="O54" s="34">
        <v>48</v>
      </c>
      <c r="P54" s="34">
        <v>55</v>
      </c>
      <c r="Q54" s="99"/>
      <c r="R54" s="34">
        <v>161</v>
      </c>
      <c r="S54" s="34">
        <v>239</v>
      </c>
      <c r="T54" s="34">
        <v>497</v>
      </c>
      <c r="U54" s="34">
        <v>147</v>
      </c>
      <c r="V54" s="34">
        <v>50</v>
      </c>
      <c r="W54" s="34">
        <v>159</v>
      </c>
      <c r="X54" s="99"/>
      <c r="Y54" s="34">
        <v>247</v>
      </c>
      <c r="Z54" s="34">
        <v>34</v>
      </c>
      <c r="AA54" s="99"/>
      <c r="AB54" s="34">
        <v>62</v>
      </c>
      <c r="AC54" s="34">
        <v>29</v>
      </c>
      <c r="AD54" s="34">
        <v>78</v>
      </c>
      <c r="AE54" s="34">
        <v>55</v>
      </c>
      <c r="AF54" s="99"/>
      <c r="AG54" s="34">
        <v>98</v>
      </c>
      <c r="AH54" s="34">
        <v>242</v>
      </c>
      <c r="AI54" s="34">
        <v>641</v>
      </c>
      <c r="AJ54" s="99"/>
      <c r="AK54" s="99"/>
      <c r="AL54" s="34">
        <v>84</v>
      </c>
      <c r="AM54" s="34">
        <v>77</v>
      </c>
      <c r="AN54" s="34">
        <v>259</v>
      </c>
      <c r="AO54" s="46">
        <v>86</v>
      </c>
      <c r="AP54" s="41">
        <f t="shared" si="7"/>
        <v>4466</v>
      </c>
      <c r="AR54" s="18">
        <f t="shared" si="8"/>
        <v>4466</v>
      </c>
      <c r="AS54" s="17" t="str">
        <f t="shared" si="9"/>
        <v>OK</v>
      </c>
    </row>
    <row r="55" spans="3:44" ht="13.5">
      <c r="C55" s="1">
        <v>41091</v>
      </c>
      <c r="D55" s="38" t="s">
        <v>41</v>
      </c>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5"/>
      <c r="AP55" s="47"/>
      <c r="AR55" s="18"/>
    </row>
    <row r="56" spans="3:44" ht="13.5">
      <c r="C56" s="3"/>
      <c r="D56" s="39" t="s">
        <v>42</v>
      </c>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46"/>
      <c r="AP56" s="48"/>
      <c r="AR56" s="18"/>
    </row>
    <row r="57" spans="4:42" ht="13.5">
      <c r="D57"/>
      <c r="E57" s="30">
        <f>SUM(E7:E56)</f>
        <v>16665</v>
      </c>
      <c r="F57" s="30">
        <f aca="true" t="shared" si="10" ref="F57:AO57">SUM(F7:F56)</f>
        <v>12779</v>
      </c>
      <c r="G57" s="30">
        <f t="shared" si="10"/>
        <v>14342</v>
      </c>
      <c r="H57" s="30">
        <f t="shared" si="10"/>
        <v>8718</v>
      </c>
      <c r="I57" s="30">
        <f t="shared" si="10"/>
        <v>7326</v>
      </c>
      <c r="J57" s="30">
        <f t="shared" si="10"/>
        <v>15672</v>
      </c>
      <c r="K57" s="30">
        <f t="shared" si="10"/>
        <v>638</v>
      </c>
      <c r="L57" s="30">
        <f t="shared" si="10"/>
        <v>5605</v>
      </c>
      <c r="M57" s="30">
        <f t="shared" si="10"/>
        <v>448</v>
      </c>
      <c r="N57" s="30">
        <f t="shared" si="10"/>
        <v>16061</v>
      </c>
      <c r="O57" s="30">
        <f t="shared" si="10"/>
        <v>4040</v>
      </c>
      <c r="P57" s="30">
        <f t="shared" si="10"/>
        <v>4434</v>
      </c>
      <c r="Q57" s="30">
        <f t="shared" si="10"/>
        <v>0</v>
      </c>
      <c r="R57" s="30">
        <f t="shared" si="10"/>
        <v>11583</v>
      </c>
      <c r="S57" s="30">
        <f t="shared" si="10"/>
        <v>16310</v>
      </c>
      <c r="T57" s="30">
        <f t="shared" si="10"/>
        <v>26856</v>
      </c>
      <c r="U57" s="30">
        <f t="shared" si="10"/>
        <v>12067</v>
      </c>
      <c r="V57" s="30">
        <f t="shared" si="10"/>
        <v>4041</v>
      </c>
      <c r="W57" s="30">
        <f t="shared" si="10"/>
        <v>16361</v>
      </c>
      <c r="X57" s="30">
        <f t="shared" si="10"/>
        <v>10510</v>
      </c>
      <c r="Y57" s="30">
        <f t="shared" si="10"/>
        <v>14253</v>
      </c>
      <c r="Z57" s="30">
        <f t="shared" si="10"/>
        <v>3719</v>
      </c>
      <c r="AA57" s="30">
        <f t="shared" si="10"/>
        <v>7098</v>
      </c>
      <c r="AB57" s="30">
        <f t="shared" si="10"/>
        <v>13142</v>
      </c>
      <c r="AC57" s="30">
        <f t="shared" si="10"/>
        <v>10246</v>
      </c>
      <c r="AD57" s="30">
        <f t="shared" si="10"/>
        <v>4439</v>
      </c>
      <c r="AE57" s="30">
        <f t="shared" si="10"/>
        <v>4424</v>
      </c>
      <c r="AF57" s="30">
        <f t="shared" si="10"/>
        <v>416</v>
      </c>
      <c r="AG57" s="30">
        <f t="shared" si="10"/>
        <v>8754</v>
      </c>
      <c r="AH57" s="30">
        <f t="shared" si="10"/>
        <v>12992</v>
      </c>
      <c r="AI57" s="30">
        <f t="shared" si="10"/>
        <v>85645</v>
      </c>
      <c r="AJ57" s="30">
        <f t="shared" si="10"/>
        <v>5410</v>
      </c>
      <c r="AK57" s="30">
        <f t="shared" si="10"/>
        <v>1336</v>
      </c>
      <c r="AL57" s="30">
        <f t="shared" si="10"/>
        <v>3996</v>
      </c>
      <c r="AM57" s="30">
        <f t="shared" si="10"/>
        <v>10443</v>
      </c>
      <c r="AN57" s="30">
        <f t="shared" si="10"/>
        <v>11445</v>
      </c>
      <c r="AO57" s="30">
        <f t="shared" si="10"/>
        <v>6571</v>
      </c>
      <c r="AP57" s="30">
        <f>SUM(AP7:AP56)</f>
        <v>408785</v>
      </c>
    </row>
    <row r="58" spans="4:42" ht="13.5">
      <c r="D58"/>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4:22" ht="13.5">
      <c r="D59" t="s">
        <v>43</v>
      </c>
      <c r="S59" s="49"/>
      <c r="T59" s="49"/>
      <c r="U59" s="49"/>
      <c r="V59" t="s">
        <v>50</v>
      </c>
    </row>
    <row r="60" spans="4:9" ht="13.5">
      <c r="D60" s="21" t="s">
        <v>45</v>
      </c>
      <c r="I60" s="21" t="s">
        <v>46</v>
      </c>
    </row>
    <row r="61" spans="4:9" ht="13.5">
      <c r="D61" s="21"/>
      <c r="I61" s="21"/>
    </row>
    <row r="62" spans="4:9" ht="13.5">
      <c r="D62" s="21"/>
      <c r="I62" s="21"/>
    </row>
    <row r="63" spans="4:9" ht="13.5">
      <c r="D63" s="21"/>
      <c r="I63" s="21"/>
    </row>
    <row r="64" spans="4:9" ht="13.5">
      <c r="D64" s="21"/>
      <c r="I64" s="21"/>
    </row>
    <row r="65" spans="4:9" ht="13.5">
      <c r="D65" s="21"/>
      <c r="I65" s="21"/>
    </row>
    <row r="66" spans="4:9" ht="13.5">
      <c r="D66" s="21"/>
      <c r="I66" s="21"/>
    </row>
    <row r="67" spans="3:42" ht="13.5">
      <c r="C67" s="73" t="s">
        <v>71</v>
      </c>
      <c r="D67" s="38" t="s">
        <v>41</v>
      </c>
      <c r="E67" s="75">
        <f>-(E19-E43)/E19</f>
        <v>-0.0637329286798179</v>
      </c>
      <c r="F67" s="75">
        <f aca="true" t="shared" si="11" ref="F67:AP67">-(F19-F43)/F19</f>
        <v>-0.44266666666666665</v>
      </c>
      <c r="G67" s="75">
        <f t="shared" si="11"/>
        <v>-0.14349775784753363</v>
      </c>
      <c r="H67" s="75">
        <f t="shared" si="11"/>
        <v>-0.4781144781144781</v>
      </c>
      <c r="I67" s="75">
        <f t="shared" si="11"/>
        <v>0.0030211480362537764</v>
      </c>
      <c r="J67" s="75">
        <f t="shared" si="11"/>
        <v>-0.48165869218500795</v>
      </c>
      <c r="K67" s="75">
        <f t="shared" si="11"/>
        <v>-0.21739130434782608</v>
      </c>
      <c r="L67" s="75">
        <f t="shared" si="11"/>
        <v>-0.5925925925925926</v>
      </c>
      <c r="M67" s="75">
        <f t="shared" si="11"/>
        <v>0.375</v>
      </c>
      <c r="N67" s="75">
        <f t="shared" si="11"/>
        <v>0.2784256559766764</v>
      </c>
      <c r="O67" s="75">
        <f t="shared" si="11"/>
        <v>-0.5576923076923077</v>
      </c>
      <c r="P67" s="75">
        <f t="shared" si="11"/>
        <v>23.6875</v>
      </c>
      <c r="Q67" s="111"/>
      <c r="R67" s="75">
        <f t="shared" si="11"/>
        <v>-0.8163265306122449</v>
      </c>
      <c r="S67" s="75">
        <f t="shared" si="11"/>
        <v>-0.17827868852459017</v>
      </c>
      <c r="T67" s="75">
        <f t="shared" si="11"/>
        <v>0.9726205997392438</v>
      </c>
      <c r="U67" s="75">
        <f t="shared" si="11"/>
        <v>0.9026548672566371</v>
      </c>
      <c r="V67" s="75">
        <f t="shared" si="11"/>
        <v>-0.176056338028169</v>
      </c>
      <c r="W67" s="75">
        <f t="shared" si="11"/>
        <v>0.5043478260869565</v>
      </c>
      <c r="X67" s="75">
        <f t="shared" si="11"/>
        <v>-0.5016181229773463</v>
      </c>
      <c r="Y67" s="75">
        <f t="shared" si="11"/>
        <v>0.19248826291079812</v>
      </c>
      <c r="Z67" s="75">
        <f t="shared" si="11"/>
        <v>0.15463917525773196</v>
      </c>
      <c r="AA67" s="75">
        <f t="shared" si="11"/>
        <v>-0.7645161290322581</v>
      </c>
      <c r="AB67" s="75">
        <f t="shared" si="11"/>
        <v>-0.3834355828220859</v>
      </c>
      <c r="AC67" s="75">
        <f t="shared" si="11"/>
        <v>0.6460905349794238</v>
      </c>
      <c r="AD67" s="75">
        <f t="shared" si="11"/>
        <v>-0.43125</v>
      </c>
      <c r="AE67" s="75">
        <f t="shared" si="11"/>
        <v>0.004545454545454545</v>
      </c>
      <c r="AF67" s="111"/>
      <c r="AG67" s="75">
        <f t="shared" si="11"/>
        <v>0.0944206008583691</v>
      </c>
      <c r="AH67" s="75">
        <f t="shared" si="11"/>
        <v>-0.2515151515151515</v>
      </c>
      <c r="AI67" s="75">
        <f t="shared" si="11"/>
        <v>1.0019828155981494</v>
      </c>
      <c r="AJ67" s="75">
        <f t="shared" si="11"/>
        <v>-0.6654411764705882</v>
      </c>
      <c r="AK67" s="111"/>
      <c r="AL67" s="75">
        <f t="shared" si="11"/>
        <v>-0.17197452229299362</v>
      </c>
      <c r="AM67" s="75">
        <f t="shared" si="11"/>
        <v>-0.9368635437881874</v>
      </c>
      <c r="AN67" s="75">
        <f t="shared" si="11"/>
        <v>0.015209125475285171</v>
      </c>
      <c r="AO67" s="75">
        <f t="shared" si="11"/>
        <v>0.04054054054054054</v>
      </c>
      <c r="AP67" s="75">
        <f t="shared" si="11"/>
        <v>0.061546418412205844</v>
      </c>
    </row>
    <row r="68" spans="4:42" ht="13.5">
      <c r="D68" s="39" t="s">
        <v>42</v>
      </c>
      <c r="E68" s="75">
        <f>-(E20-E44)/E20</f>
        <v>1.192488262910798</v>
      </c>
      <c r="F68" s="75">
        <f aca="true" t="shared" si="12" ref="F68:AP68">-(F20-F44)/F20</f>
        <v>-0.4110738255033557</v>
      </c>
      <c r="G68" s="75">
        <f t="shared" si="12"/>
        <v>0.10357142857142858</v>
      </c>
      <c r="H68" s="75">
        <f t="shared" si="12"/>
        <v>-0.35494880546075086</v>
      </c>
      <c r="I68" s="75">
        <f t="shared" si="12"/>
        <v>-0.3225806451612903</v>
      </c>
      <c r="J68" s="75">
        <f t="shared" si="12"/>
        <v>-0.721</v>
      </c>
      <c r="K68" s="75">
        <f t="shared" si="12"/>
        <v>0.5384615384615384</v>
      </c>
      <c r="L68" s="75">
        <f t="shared" si="12"/>
        <v>-0.42258064516129035</v>
      </c>
      <c r="M68" s="111"/>
      <c r="N68" s="75">
        <f t="shared" si="12"/>
        <v>-0.043933054393305436</v>
      </c>
      <c r="O68" s="75">
        <f t="shared" si="12"/>
        <v>-0.0891089108910891</v>
      </c>
      <c r="P68" s="75">
        <f t="shared" si="12"/>
        <v>0.20512820512820512</v>
      </c>
      <c r="Q68" s="111"/>
      <c r="R68" s="75">
        <f t="shared" si="12"/>
        <v>-0.8260869565217391</v>
      </c>
      <c r="S68" s="75">
        <f t="shared" si="12"/>
        <v>1.2722772277227723</v>
      </c>
      <c r="T68" s="75">
        <f t="shared" si="12"/>
        <v>0.8642857142857143</v>
      </c>
      <c r="U68" s="75">
        <f t="shared" si="12"/>
        <v>0.8004115226337448</v>
      </c>
      <c r="V68" s="75">
        <f t="shared" si="12"/>
        <v>0.0625</v>
      </c>
      <c r="W68" s="75">
        <f t="shared" si="12"/>
        <v>-0.15813953488372093</v>
      </c>
      <c r="X68" s="75">
        <f t="shared" si="12"/>
        <v>0.46006389776357826</v>
      </c>
      <c r="Y68" s="75">
        <f t="shared" si="12"/>
        <v>0.015555555555555555</v>
      </c>
      <c r="Z68" s="75">
        <f t="shared" si="12"/>
        <v>0.559322033898305</v>
      </c>
      <c r="AA68" s="75">
        <f t="shared" si="12"/>
        <v>-0.7062314540059347</v>
      </c>
      <c r="AB68" s="75">
        <f t="shared" si="12"/>
        <v>-0.56884561891516</v>
      </c>
      <c r="AC68" s="75">
        <f t="shared" si="12"/>
        <v>0.9227272727272727</v>
      </c>
      <c r="AD68" s="75">
        <f t="shared" si="12"/>
        <v>-1</v>
      </c>
      <c r="AE68" s="75">
        <f t="shared" si="12"/>
        <v>0.5873015873015873</v>
      </c>
      <c r="AF68" s="111"/>
      <c r="AG68" s="75">
        <f t="shared" si="12"/>
        <v>-0.011560693641618497</v>
      </c>
      <c r="AH68" s="75">
        <f t="shared" si="12"/>
        <v>-0.22924901185770752</v>
      </c>
      <c r="AI68" s="75">
        <f t="shared" si="12"/>
        <v>0.13681948424068768</v>
      </c>
      <c r="AJ68" s="75">
        <f t="shared" si="12"/>
        <v>-0.4375</v>
      </c>
      <c r="AK68" s="111"/>
      <c r="AL68" s="75">
        <f t="shared" si="12"/>
        <v>-0.42028985507246375</v>
      </c>
      <c r="AM68" s="75">
        <f t="shared" si="12"/>
        <v>-0.08713692946058091</v>
      </c>
      <c r="AN68" s="75">
        <f t="shared" si="12"/>
        <v>0.13247863247863248</v>
      </c>
      <c r="AO68" s="75">
        <f t="shared" si="12"/>
        <v>-0.1437908496732026</v>
      </c>
      <c r="AP68" s="75">
        <f t="shared" si="12"/>
        <v>-0.016939964764873288</v>
      </c>
    </row>
    <row r="69" spans="4:42" ht="13.5">
      <c r="D69" s="9" t="s">
        <v>73</v>
      </c>
      <c r="E69" s="74">
        <f>-((E19+E20)-(E43+E44))/(E19+E20)</f>
        <v>0.24311926605504589</v>
      </c>
      <c r="F69" s="74">
        <f aca="true" t="shared" si="13" ref="F69:AP69">-((F19+F20)-(F43+F44))/(F19+F20)</f>
        <v>-0.4232749742533471</v>
      </c>
      <c r="G69" s="74">
        <f t="shared" si="13"/>
        <v>-0.030919446704637917</v>
      </c>
      <c r="H69" s="74">
        <f t="shared" si="13"/>
        <v>-0.41694915254237286</v>
      </c>
      <c r="I69" s="74">
        <f t="shared" si="13"/>
        <v>-0.08571428571428572</v>
      </c>
      <c r="J69" s="74">
        <f t="shared" si="13"/>
        <v>-0.6287645974185617</v>
      </c>
      <c r="K69" s="74">
        <f t="shared" si="13"/>
        <v>0.05555555555555555</v>
      </c>
      <c r="L69" s="74">
        <f t="shared" si="13"/>
        <v>-0.47415730337078654</v>
      </c>
      <c r="M69" s="74">
        <f t="shared" si="13"/>
        <v>-0.45</v>
      </c>
      <c r="N69" s="74">
        <f t="shared" si="13"/>
        <v>0.14604810996563575</v>
      </c>
      <c r="O69" s="74">
        <f t="shared" si="13"/>
        <v>-0.4045307443365696</v>
      </c>
      <c r="P69" s="74">
        <f t="shared" si="13"/>
        <v>4.202127659574468</v>
      </c>
      <c r="Q69" s="112"/>
      <c r="R69" s="74">
        <f t="shared" si="13"/>
        <v>-0.8216911764705882</v>
      </c>
      <c r="S69" s="74">
        <f t="shared" si="13"/>
        <v>0.2463768115942029</v>
      </c>
      <c r="T69" s="74">
        <f t="shared" si="13"/>
        <v>0.9269027882441597</v>
      </c>
      <c r="U69" s="74">
        <f t="shared" si="13"/>
        <v>0.8196994991652755</v>
      </c>
      <c r="V69" s="74">
        <f t="shared" si="13"/>
        <v>-0.04966887417218543</v>
      </c>
      <c r="W69" s="74">
        <f t="shared" si="13"/>
        <v>-0.01834862385321101</v>
      </c>
      <c r="X69" s="74">
        <f t="shared" si="13"/>
        <v>-0.017684887459807074</v>
      </c>
      <c r="Y69" s="74">
        <f t="shared" si="13"/>
        <v>0.07239819004524888</v>
      </c>
      <c r="Z69" s="74">
        <f t="shared" si="13"/>
        <v>0.3767441860465116</v>
      </c>
      <c r="AA69" s="74">
        <f t="shared" si="13"/>
        <v>-0.7341576506955177</v>
      </c>
      <c r="AB69" s="74">
        <f t="shared" si="13"/>
        <v>-0.5110047846889952</v>
      </c>
      <c r="AC69" s="74">
        <f t="shared" si="13"/>
        <v>0.7775377969762419</v>
      </c>
      <c r="AD69" s="74">
        <f t="shared" si="13"/>
        <v>-0.5645933014354066</v>
      </c>
      <c r="AE69" s="74">
        <f t="shared" si="13"/>
        <v>0.13427561837455831</v>
      </c>
      <c r="AF69" s="112"/>
      <c r="AG69" s="74">
        <f t="shared" si="13"/>
        <v>0.04926108374384237</v>
      </c>
      <c r="AH69" s="74">
        <f t="shared" si="13"/>
        <v>-0.23803827751196172</v>
      </c>
      <c r="AI69" s="74">
        <f t="shared" si="13"/>
        <v>0.36642694264164183</v>
      </c>
      <c r="AJ69" s="74">
        <f t="shared" si="13"/>
        <v>-0.55859375</v>
      </c>
      <c r="AK69" s="112"/>
      <c r="AL69" s="74">
        <f t="shared" si="13"/>
        <v>-0.3131868131868132</v>
      </c>
      <c r="AM69" s="74">
        <f t="shared" si="13"/>
        <v>-0.657103825136612</v>
      </c>
      <c r="AN69" s="74">
        <f t="shared" si="13"/>
        <v>0.07042253521126761</v>
      </c>
      <c r="AO69" s="74">
        <f t="shared" si="13"/>
        <v>-0.06628787878787878</v>
      </c>
      <c r="AP69" s="74">
        <f t="shared" si="13"/>
        <v>0.01760309571683296</v>
      </c>
    </row>
    <row r="71" spans="3:42" ht="13.5">
      <c r="C71" s="73" t="s">
        <v>72</v>
      </c>
      <c r="D71" s="38" t="s">
        <v>41</v>
      </c>
      <c r="E71" s="75">
        <f>-(E21-E45)/E21</f>
        <v>-0.16533864541832669</v>
      </c>
      <c r="F71" s="75">
        <f aca="true" t="shared" si="14" ref="F71:AP71">-(F21-F45)/F21</f>
        <v>-0.0984251968503937</v>
      </c>
      <c r="G71" s="75">
        <f t="shared" si="14"/>
        <v>-0.1579778830963665</v>
      </c>
      <c r="H71" s="75">
        <f t="shared" si="14"/>
        <v>-0.4147465437788018</v>
      </c>
      <c r="I71" s="75">
        <f t="shared" si="14"/>
        <v>-0.4855305466237942</v>
      </c>
      <c r="J71" s="75">
        <f t="shared" si="14"/>
        <v>0.8084112149532711</v>
      </c>
      <c r="K71" s="75">
        <f t="shared" si="14"/>
        <v>0.5</v>
      </c>
      <c r="L71" s="75">
        <f t="shared" si="14"/>
        <v>-0.9180327868852459</v>
      </c>
      <c r="M71" s="75">
        <f t="shared" si="14"/>
        <v>3.6666666666666665</v>
      </c>
      <c r="N71" s="75">
        <f t="shared" si="14"/>
        <v>-0.492091388400703</v>
      </c>
      <c r="O71" s="75">
        <f t="shared" si="14"/>
        <v>-0.6916666666666667</v>
      </c>
      <c r="P71" s="75">
        <f t="shared" si="14"/>
        <v>-0.10638297872340426</v>
      </c>
      <c r="Q71" s="111"/>
      <c r="R71" s="75">
        <f t="shared" si="14"/>
        <v>1.8201438848920863</v>
      </c>
      <c r="S71" s="75">
        <f t="shared" si="14"/>
        <v>-0.10601719197707736</v>
      </c>
      <c r="T71" s="75">
        <f t="shared" si="14"/>
        <v>1.5854430379746836</v>
      </c>
      <c r="U71" s="75">
        <f t="shared" si="14"/>
        <v>-0.6487804878048781</v>
      </c>
      <c r="V71" s="75">
        <f t="shared" si="14"/>
        <v>-0.12359550561797752</v>
      </c>
      <c r="W71" s="75">
        <f t="shared" si="14"/>
        <v>-0.6431654676258993</v>
      </c>
      <c r="X71" s="75">
        <f t="shared" si="14"/>
        <v>-0.5862068965517241</v>
      </c>
      <c r="Y71" s="75">
        <f t="shared" si="14"/>
        <v>-0.6411960132890365</v>
      </c>
      <c r="Z71" s="75">
        <f t="shared" si="14"/>
        <v>-0.0379746835443038</v>
      </c>
      <c r="AA71" s="75">
        <f t="shared" si="14"/>
        <v>-0.7868217054263565</v>
      </c>
      <c r="AB71" s="75">
        <f t="shared" si="14"/>
        <v>-0.5986622073578596</v>
      </c>
      <c r="AC71" s="75">
        <f t="shared" si="14"/>
        <v>-0.5971428571428572</v>
      </c>
      <c r="AD71" s="75">
        <f t="shared" si="14"/>
        <v>0.0273972602739726</v>
      </c>
      <c r="AE71" s="75">
        <f t="shared" si="14"/>
        <v>-0.3</v>
      </c>
      <c r="AF71" s="111"/>
      <c r="AG71" s="75">
        <f t="shared" si="14"/>
        <v>0.1368421052631579</v>
      </c>
      <c r="AH71" s="75">
        <f t="shared" si="14"/>
        <v>-0.42905405405405406</v>
      </c>
      <c r="AI71" s="75">
        <f t="shared" si="14"/>
        <v>-0.17935808684707363</v>
      </c>
      <c r="AJ71" s="75">
        <f t="shared" si="14"/>
        <v>-0.13402061855670103</v>
      </c>
      <c r="AK71" s="111"/>
      <c r="AL71" s="75">
        <f t="shared" si="14"/>
        <v>0.37037037037037035</v>
      </c>
      <c r="AM71" s="75">
        <f t="shared" si="14"/>
        <v>-0.4339250493096647</v>
      </c>
      <c r="AN71" s="75">
        <f t="shared" si="14"/>
        <v>-0.0045871559633027525</v>
      </c>
      <c r="AO71" s="75">
        <f t="shared" si="14"/>
        <v>-0.0392156862745098</v>
      </c>
      <c r="AP71" s="75">
        <f t="shared" si="14"/>
        <v>-0.23117062124643104</v>
      </c>
    </row>
    <row r="72" spans="4:42" ht="13.5">
      <c r="D72" s="39" t="s">
        <v>42</v>
      </c>
      <c r="E72" s="75">
        <f>-(E22-E46)/E22</f>
        <v>-0.27099236641221375</v>
      </c>
      <c r="F72" s="75">
        <f aca="true" t="shared" si="15" ref="F72:AP72">-(F22-F46)/F22</f>
        <v>-0.25667351129363447</v>
      </c>
      <c r="G72" s="75">
        <f t="shared" si="15"/>
        <v>0.40336134453781514</v>
      </c>
      <c r="H72" s="75">
        <f t="shared" si="15"/>
        <v>0.1402439024390244</v>
      </c>
      <c r="I72" s="75">
        <f t="shared" si="15"/>
        <v>-0.3761467889908257</v>
      </c>
      <c r="J72" s="75">
        <f t="shared" si="15"/>
        <v>0.023376623376623377</v>
      </c>
      <c r="K72" s="75">
        <f t="shared" si="15"/>
        <v>-0.5789473684210527</v>
      </c>
      <c r="L72" s="75">
        <f t="shared" si="15"/>
        <v>-0.8429752066115702</v>
      </c>
      <c r="M72" s="111"/>
      <c r="N72" s="75">
        <f t="shared" si="15"/>
        <v>0.11834319526627218</v>
      </c>
      <c r="O72" s="75">
        <f t="shared" si="15"/>
        <v>-0.4537037037037037</v>
      </c>
      <c r="P72" s="75">
        <f t="shared" si="15"/>
        <v>-0.17543859649122806</v>
      </c>
      <c r="Q72" s="111"/>
      <c r="R72" s="75">
        <f t="shared" si="15"/>
        <v>1.0909090909090908</v>
      </c>
      <c r="S72" s="75">
        <f t="shared" si="15"/>
        <v>-0.47737556561085975</v>
      </c>
      <c r="T72" s="75">
        <f t="shared" si="15"/>
        <v>1.7845528455284554</v>
      </c>
      <c r="U72" s="75">
        <f t="shared" si="15"/>
        <v>1.032</v>
      </c>
      <c r="V72" s="75">
        <f t="shared" si="15"/>
        <v>-0.23846153846153847</v>
      </c>
      <c r="W72" s="75">
        <f t="shared" si="15"/>
        <v>-0.385049365303244</v>
      </c>
      <c r="X72" s="75">
        <f t="shared" si="15"/>
        <v>-0.3436960276338515</v>
      </c>
      <c r="Y72" s="75">
        <f t="shared" si="15"/>
        <v>-0.5652173913043478</v>
      </c>
      <c r="Z72" s="75">
        <f t="shared" si="15"/>
        <v>-0.11702127659574468</v>
      </c>
      <c r="AA72" s="75">
        <f t="shared" si="15"/>
        <v>-0.5714285714285714</v>
      </c>
      <c r="AB72" s="75">
        <f t="shared" si="15"/>
        <v>-0.533678756476684</v>
      </c>
      <c r="AC72" s="75">
        <f t="shared" si="15"/>
        <v>-0.18611111111111112</v>
      </c>
      <c r="AD72" s="75">
        <f t="shared" si="15"/>
        <v>-0.1</v>
      </c>
      <c r="AE72" s="75">
        <f t="shared" si="15"/>
        <v>0.7</v>
      </c>
      <c r="AF72" s="111"/>
      <c r="AG72" s="75">
        <f t="shared" si="15"/>
        <v>-0.02158273381294964</v>
      </c>
      <c r="AH72" s="75">
        <f t="shared" si="15"/>
        <v>-0.22321428571428573</v>
      </c>
      <c r="AI72" s="75">
        <f t="shared" si="15"/>
        <v>-0.4233349305222808</v>
      </c>
      <c r="AJ72" s="75">
        <f t="shared" si="15"/>
        <v>-0.3852813852813853</v>
      </c>
      <c r="AK72" s="111"/>
      <c r="AL72" s="75">
        <f t="shared" si="15"/>
        <v>-0.15894039735099338</v>
      </c>
      <c r="AM72" s="75">
        <f t="shared" si="15"/>
        <v>-0.42</v>
      </c>
      <c r="AN72" s="75">
        <f t="shared" si="15"/>
        <v>-0.03194888178913738</v>
      </c>
      <c r="AO72" s="75">
        <f t="shared" si="15"/>
        <v>-0.18556701030927836</v>
      </c>
      <c r="AP72" s="75">
        <f t="shared" si="15"/>
        <v>-0.2547344439698135</v>
      </c>
    </row>
    <row r="73" spans="4:42" ht="13.5">
      <c r="D73" s="9" t="s">
        <v>73</v>
      </c>
      <c r="E73" s="74">
        <f>-((E21+E22)-(E45+E46))/(E21+E22)</f>
        <v>-0.21929824561403508</v>
      </c>
      <c r="F73" s="74">
        <f aca="true" t="shared" si="16" ref="F73:AP73">-((F21+F22)-(F45+F46))/(F21+F22)</f>
        <v>-0.20242914979757085</v>
      </c>
      <c r="G73" s="74">
        <f t="shared" si="16"/>
        <v>0.044444444444444446</v>
      </c>
      <c r="H73" s="74">
        <f t="shared" si="16"/>
        <v>-0.17585301837270342</v>
      </c>
      <c r="I73" s="74">
        <f t="shared" si="16"/>
        <v>-0.45714285714285713</v>
      </c>
      <c r="J73" s="74">
        <f t="shared" si="16"/>
        <v>0.3038397328881469</v>
      </c>
      <c r="K73" s="74">
        <f t="shared" si="16"/>
        <v>-0.12121212121212122</v>
      </c>
      <c r="L73" s="74">
        <f t="shared" si="16"/>
        <v>-0.8681318681318682</v>
      </c>
      <c r="M73" s="74">
        <f t="shared" si="16"/>
        <v>3.6666666666666665</v>
      </c>
      <c r="N73" s="74">
        <f t="shared" si="16"/>
        <v>-0.26460859977949286</v>
      </c>
      <c r="O73" s="74">
        <f t="shared" si="16"/>
        <v>-0.5789473684210527</v>
      </c>
      <c r="P73" s="74">
        <f t="shared" si="16"/>
        <v>-0.13245033112582782</v>
      </c>
      <c r="Q73" s="112"/>
      <c r="R73" s="74">
        <f t="shared" si="16"/>
        <v>1.3916913946587537</v>
      </c>
      <c r="S73" s="74">
        <f t="shared" si="16"/>
        <v>-0.3722627737226277</v>
      </c>
      <c r="T73" s="74">
        <f t="shared" si="16"/>
        <v>1.6725978647686832</v>
      </c>
      <c r="U73" s="74">
        <f t="shared" si="16"/>
        <v>-0.012121212121212121</v>
      </c>
      <c r="V73" s="74">
        <f t="shared" si="16"/>
        <v>-0.1917808219178082</v>
      </c>
      <c r="W73" s="74">
        <f t="shared" si="16"/>
        <v>-0.5128205128205128</v>
      </c>
      <c r="X73" s="74">
        <f t="shared" si="16"/>
        <v>-0.41904761904761906</v>
      </c>
      <c r="Y73" s="74">
        <f t="shared" si="16"/>
        <v>-0.5894179894179894</v>
      </c>
      <c r="Z73" s="74">
        <f t="shared" si="16"/>
        <v>-0.08092485549132948</v>
      </c>
      <c r="AA73" s="74">
        <f t="shared" si="16"/>
        <v>-0.6957494407158836</v>
      </c>
      <c r="AB73" s="74">
        <f t="shared" si="16"/>
        <v>-0.5518207282913166</v>
      </c>
      <c r="AC73" s="74">
        <f t="shared" si="16"/>
        <v>-0.38873239436619716</v>
      </c>
      <c r="AD73" s="74">
        <f t="shared" si="16"/>
        <v>-0.0211864406779661</v>
      </c>
      <c r="AE73" s="74">
        <f t="shared" si="16"/>
        <v>-0.08947368421052632</v>
      </c>
      <c r="AF73" s="112"/>
      <c r="AG73" s="74">
        <f t="shared" si="16"/>
        <v>0.06990881458966565</v>
      </c>
      <c r="AH73" s="74">
        <f t="shared" si="16"/>
        <v>-0.30510752688172044</v>
      </c>
      <c r="AI73" s="74">
        <f t="shared" si="16"/>
        <v>-0.3560645497136908</v>
      </c>
      <c r="AJ73" s="74">
        <f t="shared" si="16"/>
        <v>-0.27058823529411763</v>
      </c>
      <c r="AK73" s="112"/>
      <c r="AL73" s="74">
        <f t="shared" si="16"/>
        <v>0.02586206896551724</v>
      </c>
      <c r="AM73" s="74">
        <f t="shared" si="16"/>
        <v>-0.42874845105328374</v>
      </c>
      <c r="AN73" s="74">
        <f t="shared" si="16"/>
        <v>-0.02071563088512241</v>
      </c>
      <c r="AO73" s="74">
        <f t="shared" si="16"/>
        <v>-0.13513513513513514</v>
      </c>
      <c r="AP73" s="74">
        <f t="shared" si="16"/>
        <v>-0.24484568028756765</v>
      </c>
    </row>
    <row r="75" spans="3:42" ht="13.5">
      <c r="C75" s="73" t="s">
        <v>70</v>
      </c>
      <c r="D75" s="38" t="s">
        <v>41</v>
      </c>
      <c r="E75" s="75">
        <f>-(E23-E47)/E23</f>
        <v>-0.7907907907907908</v>
      </c>
      <c r="F75" s="75">
        <f aca="true" t="shared" si="17" ref="F75:AP75">-(F23-F47)/F23</f>
        <v>-0.04854368932038835</v>
      </c>
      <c r="G75" s="75">
        <f t="shared" si="17"/>
        <v>-0.524300441826215</v>
      </c>
      <c r="H75" s="75">
        <f t="shared" si="17"/>
        <v>-0.6583710407239819</v>
      </c>
      <c r="I75" s="75">
        <f t="shared" si="17"/>
        <v>-0.4032697547683924</v>
      </c>
      <c r="J75" s="75">
        <f t="shared" si="17"/>
        <v>-0.5847589424572317</v>
      </c>
      <c r="K75" s="75">
        <f t="shared" si="17"/>
        <v>0</v>
      </c>
      <c r="L75" s="75">
        <f t="shared" si="17"/>
        <v>-0.9361702127659575</v>
      </c>
      <c r="M75" s="75">
        <f t="shared" si="17"/>
        <v>16</v>
      </c>
      <c r="N75" s="75">
        <f t="shared" si="17"/>
        <v>-0.7475728155339806</v>
      </c>
      <c r="O75" s="75">
        <f t="shared" si="17"/>
        <v>-0.8707482993197279</v>
      </c>
      <c r="P75" s="75">
        <f t="shared" si="17"/>
        <v>-0.5870967741935483</v>
      </c>
      <c r="Q75" s="111"/>
      <c r="R75" s="75">
        <f t="shared" si="17"/>
        <v>0.14285714285714285</v>
      </c>
      <c r="S75" s="75">
        <f t="shared" si="17"/>
        <v>0.40654205607476634</v>
      </c>
      <c r="T75" s="75">
        <f t="shared" si="17"/>
        <v>-0.4935940660822657</v>
      </c>
      <c r="U75" s="75">
        <f t="shared" si="17"/>
        <v>0.425531914893617</v>
      </c>
      <c r="V75" s="75">
        <f t="shared" si="17"/>
        <v>-0.8626609442060086</v>
      </c>
      <c r="W75" s="75">
        <f t="shared" si="17"/>
        <v>-0.7570247933884298</v>
      </c>
      <c r="X75" s="75">
        <f t="shared" si="17"/>
        <v>-0.7024608501118568</v>
      </c>
      <c r="Y75" s="75">
        <f t="shared" si="17"/>
        <v>-0.5610561056105611</v>
      </c>
      <c r="Z75" s="75">
        <f t="shared" si="17"/>
        <v>0.4727272727272727</v>
      </c>
      <c r="AA75" s="75">
        <f t="shared" si="17"/>
        <v>-0.13313609467455623</v>
      </c>
      <c r="AB75" s="75">
        <f t="shared" si="17"/>
        <v>-0.8285024154589372</v>
      </c>
      <c r="AC75" s="75">
        <f t="shared" si="17"/>
        <v>-0.8654822335025381</v>
      </c>
      <c r="AD75" s="75">
        <f t="shared" si="17"/>
        <v>-0.5384615384615384</v>
      </c>
      <c r="AE75" s="75">
        <f t="shared" si="17"/>
        <v>-0.7455621301775148</v>
      </c>
      <c r="AF75" s="111"/>
      <c r="AG75" s="75">
        <f t="shared" si="17"/>
        <v>-0.6972972972972973</v>
      </c>
      <c r="AH75" s="75">
        <f t="shared" si="17"/>
        <v>-0.4681818181818182</v>
      </c>
      <c r="AI75" s="75">
        <f t="shared" si="17"/>
        <v>-0.698382492863939</v>
      </c>
      <c r="AJ75" s="75">
        <f t="shared" si="17"/>
        <v>-0.17766497461928935</v>
      </c>
      <c r="AK75" s="75">
        <f t="shared" si="17"/>
        <v>-0.8790035587188612</v>
      </c>
      <c r="AL75" s="75">
        <f t="shared" si="17"/>
        <v>-0.432</v>
      </c>
      <c r="AM75" s="75">
        <f t="shared" si="17"/>
        <v>-0.2034313725490196</v>
      </c>
      <c r="AN75" s="75">
        <f t="shared" si="17"/>
        <v>-0.4090909090909091</v>
      </c>
      <c r="AO75" s="75">
        <f t="shared" si="17"/>
        <v>0.2857142857142857</v>
      </c>
      <c r="AP75" s="75">
        <f t="shared" si="17"/>
        <v>-0.5611843951726073</v>
      </c>
    </row>
    <row r="76" spans="4:42" ht="13.5">
      <c r="D76" s="39" t="s">
        <v>42</v>
      </c>
      <c r="E76" s="75">
        <f>-(E24-E48)/E24</f>
        <v>-0.2909090909090909</v>
      </c>
      <c r="F76" s="75">
        <f aca="true" t="shared" si="18" ref="F76:AP76">-(F24-F48)/F24</f>
        <v>-0.6875</v>
      </c>
      <c r="G76" s="75">
        <f t="shared" si="18"/>
        <v>-0.35908141962421714</v>
      </c>
      <c r="H76" s="75">
        <f t="shared" si="18"/>
        <v>-0.7109375</v>
      </c>
      <c r="I76" s="75">
        <f t="shared" si="18"/>
        <v>-0.5319148936170213</v>
      </c>
      <c r="J76" s="75">
        <f t="shared" si="18"/>
        <v>-0.5363372093023255</v>
      </c>
      <c r="K76" s="75">
        <f t="shared" si="18"/>
        <v>-1</v>
      </c>
      <c r="L76" s="75">
        <f t="shared" si="18"/>
        <v>-0.8083832335329342</v>
      </c>
      <c r="M76" s="75">
        <f t="shared" si="18"/>
        <v>-1</v>
      </c>
      <c r="N76" s="75">
        <f t="shared" si="18"/>
        <v>-0.6156521739130435</v>
      </c>
      <c r="O76" s="75">
        <f t="shared" si="18"/>
        <v>-0.688</v>
      </c>
      <c r="P76" s="75">
        <f t="shared" si="18"/>
        <v>-0.5803571428571429</v>
      </c>
      <c r="Q76" s="111"/>
      <c r="R76" s="75">
        <f t="shared" si="18"/>
        <v>0.4375</v>
      </c>
      <c r="S76" s="75">
        <f t="shared" si="18"/>
        <v>-0.1589648798521257</v>
      </c>
      <c r="T76" s="75">
        <f t="shared" si="18"/>
        <v>-0.5485347985347986</v>
      </c>
      <c r="U76" s="75">
        <f t="shared" si="18"/>
        <v>-0.19518072289156627</v>
      </c>
      <c r="V76" s="75">
        <f t="shared" si="18"/>
        <v>-0.3125</v>
      </c>
      <c r="W76" s="75">
        <f t="shared" si="18"/>
        <v>-0.6623655913978495</v>
      </c>
      <c r="X76" s="75">
        <f t="shared" si="18"/>
        <v>-0.7377551020408163</v>
      </c>
      <c r="Y76" s="75">
        <f t="shared" si="18"/>
        <v>-0.7015098722415796</v>
      </c>
      <c r="Z76" s="75">
        <f t="shared" si="18"/>
        <v>-0.4491525423728814</v>
      </c>
      <c r="AA76" s="75">
        <f t="shared" si="18"/>
        <v>-0.6234177215189873</v>
      </c>
      <c r="AB76" s="75">
        <f t="shared" si="18"/>
        <v>-0.8571428571428571</v>
      </c>
      <c r="AC76" s="75">
        <f t="shared" si="18"/>
        <v>-0.872113676731794</v>
      </c>
      <c r="AD76" s="75">
        <f t="shared" si="18"/>
        <v>-0.5405405405405406</v>
      </c>
      <c r="AE76" s="75">
        <f t="shared" si="18"/>
        <v>-0.9024390243902439</v>
      </c>
      <c r="AF76" s="111"/>
      <c r="AG76" s="75">
        <f t="shared" si="18"/>
        <v>-0.8244514106583072</v>
      </c>
      <c r="AH76" s="75">
        <f t="shared" si="18"/>
        <v>-0.5526695526695526</v>
      </c>
      <c r="AI76" s="75">
        <f t="shared" si="18"/>
        <v>-0.6427881830469202</v>
      </c>
      <c r="AJ76" s="75">
        <f t="shared" si="18"/>
        <v>-0.2887323943661972</v>
      </c>
      <c r="AK76" s="75">
        <f t="shared" si="18"/>
        <v>-1</v>
      </c>
      <c r="AL76" s="75">
        <f t="shared" si="18"/>
        <v>-0.49696969696969695</v>
      </c>
      <c r="AM76" s="75">
        <f t="shared" si="18"/>
        <v>-0.4925373134328358</v>
      </c>
      <c r="AN76" s="75">
        <f t="shared" si="18"/>
        <v>-0.3874538745387454</v>
      </c>
      <c r="AO76" s="75">
        <f t="shared" si="18"/>
        <v>-0.4797297297297297</v>
      </c>
      <c r="AP76" s="75">
        <f t="shared" si="18"/>
        <v>-0.5994390347163421</v>
      </c>
    </row>
    <row r="77" spans="4:42" ht="13.5">
      <c r="D77" s="9" t="s">
        <v>73</v>
      </c>
      <c r="E77" s="74">
        <f>-((E23+E24)-(E47+E48))/(E23+E24)</f>
        <v>-0.6251673360107095</v>
      </c>
      <c r="F77" s="74">
        <f aca="true" t="shared" si="19" ref="F77:AP77">-((F23+F24)-(F47+F48))/(F23+F24)</f>
        <v>-0.5501043841336117</v>
      </c>
      <c r="G77" s="74">
        <f t="shared" si="19"/>
        <v>-0.45595854922279794</v>
      </c>
      <c r="H77" s="74">
        <f t="shared" si="19"/>
        <v>-0.6828087167070218</v>
      </c>
      <c r="I77" s="74">
        <f t="shared" si="19"/>
        <v>-0.4389763779527559</v>
      </c>
      <c r="J77" s="74">
        <f t="shared" si="19"/>
        <v>-0.5597295266716754</v>
      </c>
      <c r="K77" s="74">
        <f t="shared" si="19"/>
        <v>-0.5333333333333333</v>
      </c>
      <c r="L77" s="74">
        <f t="shared" si="19"/>
        <v>-0.8544061302681992</v>
      </c>
      <c r="M77" s="74">
        <f t="shared" si="19"/>
        <v>2.4</v>
      </c>
      <c r="N77" s="74">
        <f t="shared" si="19"/>
        <v>-0.6933523945675483</v>
      </c>
      <c r="O77" s="74">
        <f t="shared" si="19"/>
        <v>-0.7867647058823529</v>
      </c>
      <c r="P77" s="74">
        <f t="shared" si="19"/>
        <v>-0.5842696629213483</v>
      </c>
      <c r="Q77" s="112"/>
      <c r="R77" s="74">
        <f t="shared" si="19"/>
        <v>0.277337559429477</v>
      </c>
      <c r="S77" s="74">
        <f t="shared" si="19"/>
        <v>0.0013245033112582781</v>
      </c>
      <c r="T77" s="74">
        <f t="shared" si="19"/>
        <v>-0.5168932038834951</v>
      </c>
      <c r="U77" s="74">
        <f t="shared" si="19"/>
        <v>-0.08055009823182711</v>
      </c>
      <c r="V77" s="74">
        <f t="shared" si="19"/>
        <v>-0.6525198938992043</v>
      </c>
      <c r="W77" s="74">
        <f t="shared" si="19"/>
        <v>-0.6996742671009772</v>
      </c>
      <c r="X77" s="74">
        <f t="shared" si="19"/>
        <v>-0.7266993693062369</v>
      </c>
      <c r="Y77" s="74">
        <f t="shared" si="19"/>
        <v>-0.6649484536082474</v>
      </c>
      <c r="Z77" s="74">
        <f t="shared" si="19"/>
        <v>-0.15606936416184972</v>
      </c>
      <c r="AA77" s="74">
        <f t="shared" si="19"/>
        <v>-0.37003058103975534</v>
      </c>
      <c r="AB77" s="74">
        <f t="shared" si="19"/>
        <v>-0.8493421052631579</v>
      </c>
      <c r="AC77" s="74">
        <f t="shared" si="19"/>
        <v>-0.8693834900731452</v>
      </c>
      <c r="AD77" s="74">
        <f t="shared" si="19"/>
        <v>-0.5391566265060241</v>
      </c>
      <c r="AE77" s="74">
        <f t="shared" si="19"/>
        <v>-0.796812749003984</v>
      </c>
      <c r="AF77" s="112"/>
      <c r="AG77" s="74">
        <f t="shared" si="19"/>
        <v>-0.7561683599419449</v>
      </c>
      <c r="AH77" s="74">
        <f t="shared" si="19"/>
        <v>-0.5198587819947044</v>
      </c>
      <c r="AI77" s="74">
        <f t="shared" si="19"/>
        <v>-0.6588380716934487</v>
      </c>
      <c r="AJ77" s="74">
        <f t="shared" si="19"/>
        <v>-0.22418879056047197</v>
      </c>
      <c r="AK77" s="74">
        <f t="shared" si="19"/>
        <v>-0.9395017793594306</v>
      </c>
      <c r="AL77" s="74">
        <f t="shared" si="19"/>
        <v>-0.4689655172413793</v>
      </c>
      <c r="AM77" s="74">
        <f t="shared" si="19"/>
        <v>-0.2988505747126437</v>
      </c>
      <c r="AN77" s="74">
        <f t="shared" si="19"/>
        <v>-0.39896373056994816</v>
      </c>
      <c r="AO77" s="74">
        <f t="shared" si="19"/>
        <v>-0.18828451882845187</v>
      </c>
      <c r="AP77" s="74">
        <f t="shared" si="19"/>
        <v>-0.5829914323639436</v>
      </c>
    </row>
    <row r="78" ht="13.5">
      <c r="D78" s="21"/>
    </row>
    <row r="79" spans="3:42" ht="13.5">
      <c r="C79" s="73" t="s">
        <v>93</v>
      </c>
      <c r="D79" s="38" t="s">
        <v>41</v>
      </c>
      <c r="E79" s="75">
        <f>-(E25-E49)/E25</f>
        <v>-0.524</v>
      </c>
      <c r="F79" s="75">
        <f aca="true" t="shared" si="20" ref="F79:AP79">-(F25-F49)/F25</f>
        <v>0.7333333333333333</v>
      </c>
      <c r="G79" s="111"/>
      <c r="H79" s="75">
        <f t="shared" si="20"/>
        <v>-0.6538461538461539</v>
      </c>
      <c r="I79" s="75">
        <f t="shared" si="20"/>
        <v>-0.02422145328719723</v>
      </c>
      <c r="J79" s="75">
        <f t="shared" si="20"/>
        <v>-0.8881469115191987</v>
      </c>
      <c r="K79" s="75">
        <f t="shared" si="20"/>
        <v>-0.4666666666666667</v>
      </c>
      <c r="L79" s="111"/>
      <c r="M79" s="75">
        <f t="shared" si="20"/>
        <v>-0.5</v>
      </c>
      <c r="N79" s="75">
        <f t="shared" si="20"/>
        <v>-0.5214723926380368</v>
      </c>
      <c r="O79" s="75">
        <f t="shared" si="20"/>
        <v>-0.7218543046357616</v>
      </c>
      <c r="P79" s="75">
        <f t="shared" si="20"/>
        <v>-0.48044692737430167</v>
      </c>
      <c r="Q79" s="111"/>
      <c r="R79" s="75">
        <f t="shared" si="20"/>
        <v>-0.23964497041420119</v>
      </c>
      <c r="S79" s="75">
        <f t="shared" si="20"/>
        <v>-0.31699346405228757</v>
      </c>
      <c r="T79" s="75">
        <f t="shared" si="20"/>
        <v>-0.2209737827715356</v>
      </c>
      <c r="U79" s="75">
        <f t="shared" si="20"/>
        <v>-0.9177679882525698</v>
      </c>
      <c r="V79" s="75">
        <f t="shared" si="20"/>
        <v>-0.5797101449275363</v>
      </c>
      <c r="W79" s="75">
        <f t="shared" si="20"/>
        <v>-0.7753743760399334</v>
      </c>
      <c r="X79" s="111"/>
      <c r="Y79" s="75">
        <f t="shared" si="20"/>
        <v>-0.7391304347826086</v>
      </c>
      <c r="Z79" s="75">
        <f t="shared" si="20"/>
        <v>-0.7066666666666667</v>
      </c>
      <c r="AA79" s="111"/>
      <c r="AB79" s="75">
        <f t="shared" si="20"/>
        <v>-0.6327272727272727</v>
      </c>
      <c r="AC79" s="75">
        <f t="shared" si="20"/>
        <v>-0.7755102040816326</v>
      </c>
      <c r="AD79" s="75">
        <f t="shared" si="20"/>
        <v>-0.4936708860759494</v>
      </c>
      <c r="AE79" s="75">
        <f t="shared" si="20"/>
        <v>-0.6682027649769585</v>
      </c>
      <c r="AF79" s="111"/>
      <c r="AG79" s="75">
        <f t="shared" si="20"/>
        <v>-0.5036231884057971</v>
      </c>
      <c r="AH79" s="75">
        <f t="shared" si="20"/>
        <v>-0.5188172043010753</v>
      </c>
      <c r="AI79" s="75">
        <f t="shared" si="20"/>
        <v>-0.43649258542875563</v>
      </c>
      <c r="AJ79" s="111"/>
      <c r="AK79" s="111"/>
      <c r="AL79" s="75">
        <f t="shared" si="20"/>
        <v>0.06315789473684211</v>
      </c>
      <c r="AM79" s="75">
        <f t="shared" si="20"/>
        <v>-0.6767676767676768</v>
      </c>
      <c r="AN79" s="75">
        <f t="shared" si="20"/>
        <v>-0.5034013605442177</v>
      </c>
      <c r="AO79" s="75">
        <f t="shared" si="20"/>
        <v>-0.3235294117647059</v>
      </c>
      <c r="AP79" s="75">
        <f t="shared" si="20"/>
        <v>-0.5914207214393336</v>
      </c>
    </row>
    <row r="80" spans="4:42" ht="13.5">
      <c r="D80" s="39" t="s">
        <v>42</v>
      </c>
      <c r="E80" s="75">
        <f>-(E26-E50)/E26</f>
        <v>-0.6282051282051282</v>
      </c>
      <c r="F80" s="75">
        <f aca="true" t="shared" si="21" ref="F80:AP80">-(F26-F50)/F26</f>
        <v>-0.4889937106918239</v>
      </c>
      <c r="G80" s="111"/>
      <c r="H80" s="75">
        <f t="shared" si="21"/>
        <v>-0.6901408450704225</v>
      </c>
      <c r="I80" s="75">
        <f t="shared" si="21"/>
        <v>-0.4878048780487805</v>
      </c>
      <c r="J80" s="75">
        <f t="shared" si="21"/>
        <v>-0.4068627450980392</v>
      </c>
      <c r="K80" s="75">
        <f t="shared" si="21"/>
        <v>-0.42105263157894735</v>
      </c>
      <c r="L80" s="111"/>
      <c r="M80" s="75">
        <f t="shared" si="21"/>
        <v>-1</v>
      </c>
      <c r="N80" s="75">
        <f t="shared" si="21"/>
        <v>-0.15542521994134897</v>
      </c>
      <c r="O80" s="75">
        <f t="shared" si="21"/>
        <v>-0.7704918032786885</v>
      </c>
      <c r="P80" s="75">
        <f t="shared" si="21"/>
        <v>-0.415929203539823</v>
      </c>
      <c r="Q80" s="111"/>
      <c r="R80" s="75">
        <f t="shared" si="21"/>
        <v>0.11714285714285715</v>
      </c>
      <c r="S80" s="75">
        <f t="shared" si="21"/>
        <v>-0.3942161339421613</v>
      </c>
      <c r="T80" s="75">
        <f t="shared" si="21"/>
        <v>-0.4671814671814672</v>
      </c>
      <c r="U80" s="75">
        <f t="shared" si="21"/>
        <v>0.2413793103448276</v>
      </c>
      <c r="V80" s="75">
        <f t="shared" si="21"/>
        <v>-0.4267241379310345</v>
      </c>
      <c r="W80" s="75">
        <f t="shared" si="21"/>
        <v>-0.6965601965601965</v>
      </c>
      <c r="X80" s="111"/>
      <c r="Y80" s="75">
        <f t="shared" si="21"/>
        <v>-0.6135593220338983</v>
      </c>
      <c r="Z80" s="75">
        <f t="shared" si="21"/>
        <v>-0.23255813953488372</v>
      </c>
      <c r="AA80" s="111"/>
      <c r="AB80" s="75">
        <f t="shared" si="21"/>
        <v>-0.7490774907749077</v>
      </c>
      <c r="AC80" s="75">
        <f t="shared" si="21"/>
        <v>-0.5281385281385281</v>
      </c>
      <c r="AD80" s="75">
        <f t="shared" si="21"/>
        <v>-0.5480769230769231</v>
      </c>
      <c r="AE80" s="75">
        <f t="shared" si="21"/>
        <v>-0.41836734693877553</v>
      </c>
      <c r="AF80" s="111"/>
      <c r="AG80" s="75">
        <f t="shared" si="21"/>
        <v>-0.5938864628820961</v>
      </c>
      <c r="AH80" s="75">
        <f t="shared" si="21"/>
        <v>-0.06234413965087282</v>
      </c>
      <c r="AI80" s="75">
        <f t="shared" si="21"/>
        <v>-0.7074923970141</v>
      </c>
      <c r="AJ80" s="111"/>
      <c r="AK80" s="111"/>
      <c r="AL80" s="75">
        <f t="shared" si="21"/>
        <v>-0.13043478260869565</v>
      </c>
      <c r="AM80" s="75">
        <f t="shared" si="21"/>
        <v>-0.6534653465346535</v>
      </c>
      <c r="AN80" s="75">
        <f t="shared" si="21"/>
        <v>-0.5236842105263158</v>
      </c>
      <c r="AO80" s="75">
        <f t="shared" si="21"/>
        <v>-0.5178571428571429</v>
      </c>
      <c r="AP80" s="75">
        <f t="shared" si="21"/>
        <v>-0.5874560132477747</v>
      </c>
    </row>
    <row r="81" spans="4:42" ht="13.5">
      <c r="D81" s="9" t="s">
        <v>73</v>
      </c>
      <c r="E81" s="74">
        <f>-((E25+E26)-(E49+E50))/(E25+E26)</f>
        <v>-0.5898379970544919</v>
      </c>
      <c r="F81" s="74">
        <f aca="true" t="shared" si="22" ref="F81:AP81">-((F25+F26)-(F49+F50))/(F25+F26)</f>
        <v>-0.3157894736842105</v>
      </c>
      <c r="G81" s="112"/>
      <c r="H81" s="74">
        <f t="shared" si="22"/>
        <v>-0.675561797752809</v>
      </c>
      <c r="I81" s="74">
        <f t="shared" si="22"/>
        <v>-0.16262135922330098</v>
      </c>
      <c r="J81" s="74">
        <f t="shared" si="22"/>
        <v>-0.6931479642502483</v>
      </c>
      <c r="K81" s="74">
        <f t="shared" si="22"/>
        <v>-0.4411764705882353</v>
      </c>
      <c r="L81" s="112"/>
      <c r="M81" s="74">
        <f t="shared" si="22"/>
        <v>-0.7878787878787878</v>
      </c>
      <c r="N81" s="74">
        <f t="shared" si="22"/>
        <v>-0.3710843373493976</v>
      </c>
      <c r="O81" s="74">
        <f t="shared" si="22"/>
        <v>-0.7435897435897436</v>
      </c>
      <c r="P81" s="74">
        <f t="shared" si="22"/>
        <v>-0.4554794520547945</v>
      </c>
      <c r="Q81" s="112"/>
      <c r="R81" s="74">
        <f t="shared" si="22"/>
        <v>-0.05813953488372093</v>
      </c>
      <c r="S81" s="74">
        <f t="shared" si="22"/>
        <v>-0.36967808930425755</v>
      </c>
      <c r="T81" s="74">
        <f t="shared" si="22"/>
        <v>-0.34220532319391633</v>
      </c>
      <c r="U81" s="74">
        <f t="shared" si="22"/>
        <v>-0.6515837104072398</v>
      </c>
      <c r="V81" s="74">
        <f t="shared" si="22"/>
        <v>-0.4837837837837838</v>
      </c>
      <c r="W81" s="74">
        <f t="shared" si="22"/>
        <v>-0.7300353356890459</v>
      </c>
      <c r="X81" s="112"/>
      <c r="Y81" s="74">
        <f t="shared" si="22"/>
        <v>-0.6512455516014235</v>
      </c>
      <c r="Z81" s="74">
        <f t="shared" si="22"/>
        <v>-0.453416149068323</v>
      </c>
      <c r="AA81" s="112"/>
      <c r="AB81" s="74">
        <f t="shared" si="22"/>
        <v>-0.7196691176470589</v>
      </c>
      <c r="AC81" s="74">
        <f t="shared" si="22"/>
        <v>-0.6416861826697893</v>
      </c>
      <c r="AD81" s="74">
        <f t="shared" si="22"/>
        <v>-0.5152671755725191</v>
      </c>
      <c r="AE81" s="74">
        <f t="shared" si="22"/>
        <v>-0.5904761904761905</v>
      </c>
      <c r="AF81" s="112"/>
      <c r="AG81" s="74">
        <f t="shared" si="22"/>
        <v>-0.5445544554455446</v>
      </c>
      <c r="AH81" s="74">
        <f t="shared" si="22"/>
        <v>-0.2820181112548512</v>
      </c>
      <c r="AI81" s="74">
        <f t="shared" si="22"/>
        <v>-0.6261609907120743</v>
      </c>
      <c r="AJ81" s="112"/>
      <c r="AK81" s="112"/>
      <c r="AL81" s="74">
        <f t="shared" si="22"/>
        <v>-0.04285714285714286</v>
      </c>
      <c r="AM81" s="74">
        <f t="shared" si="22"/>
        <v>-0.6688963210702341</v>
      </c>
      <c r="AN81" s="74">
        <f t="shared" si="22"/>
        <v>-0.5148367952522255</v>
      </c>
      <c r="AO81" s="74">
        <f t="shared" si="22"/>
        <v>-0.4444444444444444</v>
      </c>
      <c r="AP81" s="74">
        <f t="shared" si="22"/>
        <v>-0.589191495965239</v>
      </c>
    </row>
    <row r="83" spans="3:42" ht="13.5">
      <c r="C83" s="73" t="s">
        <v>90</v>
      </c>
      <c r="D83" s="38" t="s">
        <v>41</v>
      </c>
      <c r="E83" s="75">
        <f>-(E27-E51)/E27</f>
        <v>-0.5412474849094567</v>
      </c>
      <c r="F83" s="75">
        <f aca="true" t="shared" si="23" ref="F83:AP83">-(F27-F51)/F27</f>
        <v>0.09795918367346938</v>
      </c>
      <c r="G83" s="111"/>
      <c r="H83" s="75">
        <f t="shared" si="23"/>
        <v>-0.7640750670241286</v>
      </c>
      <c r="I83" s="75">
        <f t="shared" si="23"/>
        <v>-0.35714285714285715</v>
      </c>
      <c r="J83" s="75">
        <f t="shared" si="23"/>
        <v>-0.2391653290529695</v>
      </c>
      <c r="K83" s="75">
        <f t="shared" si="23"/>
        <v>-0.5</v>
      </c>
      <c r="L83" s="111"/>
      <c r="M83" s="75">
        <f t="shared" si="23"/>
        <v>-0.4375</v>
      </c>
      <c r="N83" s="75">
        <f t="shared" si="23"/>
        <v>-0.42917547568710357</v>
      </c>
      <c r="O83" s="75">
        <f t="shared" si="23"/>
        <v>-0.6240601503759399</v>
      </c>
      <c r="P83" s="75">
        <f t="shared" si="23"/>
        <v>-0.5352941176470588</v>
      </c>
      <c r="Q83" s="111"/>
      <c r="R83" s="75">
        <f t="shared" si="23"/>
        <v>-0.7247706422018348</v>
      </c>
      <c r="S83" s="75">
        <f t="shared" si="23"/>
        <v>-0.1568627450980392</v>
      </c>
      <c r="T83" s="75">
        <f t="shared" si="23"/>
        <v>-0.09759036144578313</v>
      </c>
      <c r="U83" s="75">
        <f t="shared" si="23"/>
        <v>-0.5955056179775281</v>
      </c>
      <c r="V83" s="75">
        <f t="shared" si="23"/>
        <v>-0.25</v>
      </c>
      <c r="W83" s="75">
        <f t="shared" si="23"/>
        <v>-0.6092307692307692</v>
      </c>
      <c r="X83" s="111"/>
      <c r="Y83" s="75">
        <f t="shared" si="23"/>
        <v>-0.6122448979591837</v>
      </c>
      <c r="Z83" s="75">
        <f t="shared" si="23"/>
        <v>-0.6923076923076923</v>
      </c>
      <c r="AA83" s="111"/>
      <c r="AB83" s="75">
        <f t="shared" si="23"/>
        <v>-0.726530612244898</v>
      </c>
      <c r="AC83" s="75">
        <f t="shared" si="23"/>
        <v>-0.7797356828193832</v>
      </c>
      <c r="AD83" s="75">
        <f t="shared" si="23"/>
        <v>-0.2754491017964072</v>
      </c>
      <c r="AE83" s="75">
        <f t="shared" si="23"/>
        <v>-0.5625</v>
      </c>
      <c r="AF83" s="111"/>
      <c r="AG83" s="75">
        <f t="shared" si="23"/>
        <v>-0.6422976501305483</v>
      </c>
      <c r="AH83" s="75">
        <f t="shared" si="23"/>
        <v>-0.3188405797101449</v>
      </c>
      <c r="AI83" s="75">
        <f t="shared" si="23"/>
        <v>-0.6618090452261306</v>
      </c>
      <c r="AJ83" s="111"/>
      <c r="AK83" s="111"/>
      <c r="AL83" s="75">
        <f t="shared" si="23"/>
        <v>-0.2018348623853211</v>
      </c>
      <c r="AM83" s="75">
        <f t="shared" si="23"/>
        <v>-0.373134328358209</v>
      </c>
      <c r="AN83" s="75">
        <f t="shared" si="23"/>
        <v>-0.42699724517906334</v>
      </c>
      <c r="AO83" s="75">
        <f t="shared" si="23"/>
        <v>0.21794871794871795</v>
      </c>
      <c r="AP83" s="75">
        <f t="shared" si="23"/>
        <v>-0.5289901097904002</v>
      </c>
    </row>
    <row r="84" spans="4:42" ht="13.5">
      <c r="D84" s="39" t="s">
        <v>42</v>
      </c>
      <c r="E84" s="75">
        <f>-(E28-E52)/E28</f>
        <v>-0.2907608695652174</v>
      </c>
      <c r="F84" s="75">
        <f aca="true" t="shared" si="24" ref="F84:AP84">-(F28-F52)/F28</f>
        <v>-0.4799465240641711</v>
      </c>
      <c r="G84" s="111"/>
      <c r="H84" s="75">
        <f t="shared" si="24"/>
        <v>-0.7180851063829787</v>
      </c>
      <c r="I84" s="75">
        <f t="shared" si="24"/>
        <v>-0.125</v>
      </c>
      <c r="J84" s="75">
        <f t="shared" si="24"/>
        <v>-0.4726277372262774</v>
      </c>
      <c r="K84" s="75">
        <f t="shared" si="24"/>
        <v>-0.07142857142857142</v>
      </c>
      <c r="L84" s="111"/>
      <c r="M84" s="75">
        <f t="shared" si="24"/>
        <v>-1</v>
      </c>
      <c r="N84" s="75">
        <f t="shared" si="24"/>
        <v>0.2824207492795389</v>
      </c>
      <c r="O84" s="75">
        <f t="shared" si="24"/>
        <v>-0.5795454545454546</v>
      </c>
      <c r="P84" s="75">
        <f t="shared" si="24"/>
        <v>-0.4943820224719101</v>
      </c>
      <c r="Q84" s="111"/>
      <c r="R84" s="75">
        <f t="shared" si="24"/>
        <v>-0.33865814696485624</v>
      </c>
      <c r="S84" s="75">
        <f t="shared" si="24"/>
        <v>-0.6621004566210046</v>
      </c>
      <c r="T84" s="75">
        <f t="shared" si="24"/>
        <v>-0.14467408585055644</v>
      </c>
      <c r="U84" s="75">
        <f t="shared" si="24"/>
        <v>-0.6016427104722792</v>
      </c>
      <c r="V84" s="75">
        <f t="shared" si="24"/>
        <v>-0.3744493392070485</v>
      </c>
      <c r="W84" s="75">
        <f t="shared" si="24"/>
        <v>-0.6336633663366337</v>
      </c>
      <c r="X84" s="111"/>
      <c r="Y84" s="75">
        <f t="shared" si="24"/>
        <v>-0.6010362694300518</v>
      </c>
      <c r="Z84" s="75">
        <f t="shared" si="24"/>
        <v>-0.7241379310344828</v>
      </c>
      <c r="AA84" s="111"/>
      <c r="AB84" s="75">
        <f t="shared" si="24"/>
        <v>-0.806697108066971</v>
      </c>
      <c r="AC84" s="75">
        <f t="shared" si="24"/>
        <v>-0.8726114649681529</v>
      </c>
      <c r="AD84" s="75">
        <f t="shared" si="24"/>
        <v>-0.4645669291338583</v>
      </c>
      <c r="AE84" s="75">
        <f t="shared" si="24"/>
        <v>-0.30864197530864196</v>
      </c>
      <c r="AF84" s="111"/>
      <c r="AG84" s="75">
        <f t="shared" si="24"/>
        <v>-0.6353790613718412</v>
      </c>
      <c r="AH84" s="75">
        <f t="shared" si="24"/>
        <v>-0.1641025641025641</v>
      </c>
      <c r="AI84" s="75">
        <f t="shared" si="24"/>
        <v>-0.6251851851851852</v>
      </c>
      <c r="AJ84" s="111"/>
      <c r="AK84" s="111"/>
      <c r="AL84" s="75">
        <f t="shared" si="24"/>
        <v>-0.4507042253521127</v>
      </c>
      <c r="AM84" s="75">
        <f t="shared" si="24"/>
        <v>-0.7231404958677686</v>
      </c>
      <c r="AN84" s="75">
        <f t="shared" si="24"/>
        <v>-0.4484304932735426</v>
      </c>
      <c r="AO84" s="75">
        <f t="shared" si="24"/>
        <v>-0.6460674157303371</v>
      </c>
      <c r="AP84" s="75">
        <f t="shared" si="24"/>
        <v>-0.5735672160895207</v>
      </c>
    </row>
    <row r="85" spans="4:42" ht="13.5">
      <c r="D85" s="9" t="s">
        <v>73</v>
      </c>
      <c r="E85" s="74">
        <f>-((E27+E28)-(E51+E52))/(E27+E28)</f>
        <v>-0.4346820809248555</v>
      </c>
      <c r="F85" s="74">
        <f aca="true" t="shared" si="25" ref="F85:AP85">-((F27+F28)-(F51+F52))/(F27+F28)</f>
        <v>-0.337361530715005</v>
      </c>
      <c r="G85" s="112"/>
      <c r="H85" s="74">
        <f t="shared" si="25"/>
        <v>-0.7409879839786382</v>
      </c>
      <c r="I85" s="74">
        <f t="shared" si="25"/>
        <v>-0.31226765799256506</v>
      </c>
      <c r="J85" s="74">
        <f t="shared" si="25"/>
        <v>-0.3484201537147737</v>
      </c>
      <c r="K85" s="74">
        <f t="shared" si="25"/>
        <v>-0.2692307692307692</v>
      </c>
      <c r="L85" s="112"/>
      <c r="M85" s="74">
        <f t="shared" si="25"/>
        <v>-0.64</v>
      </c>
      <c r="N85" s="74">
        <f t="shared" si="25"/>
        <v>-0.12804878048780488</v>
      </c>
      <c r="O85" s="74">
        <f t="shared" si="25"/>
        <v>-0.6063348416289592</v>
      </c>
      <c r="P85" s="74">
        <f t="shared" si="25"/>
        <v>-0.5212355212355212</v>
      </c>
      <c r="Q85" s="112"/>
      <c r="R85" s="74">
        <f t="shared" si="25"/>
        <v>-0.583916083916084</v>
      </c>
      <c r="S85" s="74">
        <f t="shared" si="25"/>
        <v>-0.5015576323987538</v>
      </c>
      <c r="T85" s="74">
        <f t="shared" si="25"/>
        <v>-0.11788896504455106</v>
      </c>
      <c r="U85" s="74">
        <f t="shared" si="25"/>
        <v>-0.6</v>
      </c>
      <c r="V85" s="74">
        <f t="shared" si="25"/>
        <v>-0.3385579937304075</v>
      </c>
      <c r="W85" s="74">
        <f t="shared" si="25"/>
        <v>-0.6251342642320086</v>
      </c>
      <c r="X85" s="112"/>
      <c r="Y85" s="74">
        <f t="shared" si="25"/>
        <v>-0.6038709677419355</v>
      </c>
      <c r="Z85" s="74">
        <f t="shared" si="25"/>
        <v>-0.7105263157894737</v>
      </c>
      <c r="AA85" s="112"/>
      <c r="AB85" s="74">
        <f t="shared" si="25"/>
        <v>-0.7849223946784922</v>
      </c>
      <c r="AC85" s="74">
        <f t="shared" si="25"/>
        <v>-0.833641404805915</v>
      </c>
      <c r="AD85" s="74">
        <f t="shared" si="25"/>
        <v>-0.35714285714285715</v>
      </c>
      <c r="AE85" s="74">
        <f t="shared" si="25"/>
        <v>-0.48249027237354086</v>
      </c>
      <c r="AF85" s="112"/>
      <c r="AG85" s="74">
        <f t="shared" si="25"/>
        <v>-0.6393939393939394</v>
      </c>
      <c r="AH85" s="74">
        <f t="shared" si="25"/>
        <v>-0.23673469387755103</v>
      </c>
      <c r="AI85" s="74">
        <f t="shared" si="25"/>
        <v>-0.6407249466950959</v>
      </c>
      <c r="AJ85" s="112"/>
      <c r="AK85" s="112"/>
      <c r="AL85" s="74">
        <f t="shared" si="25"/>
        <v>-0.3426294820717131</v>
      </c>
      <c r="AM85" s="74">
        <f t="shared" si="25"/>
        <v>-0.5392156862745098</v>
      </c>
      <c r="AN85" s="74">
        <f t="shared" si="25"/>
        <v>-0.4388133498145859</v>
      </c>
      <c r="AO85" s="74">
        <f t="shared" si="25"/>
        <v>-0.3828125</v>
      </c>
      <c r="AP85" s="74">
        <f t="shared" si="25"/>
        <v>-0.5533055635748753</v>
      </c>
    </row>
    <row r="87" spans="3:42" ht="13.5">
      <c r="C87" s="73" t="s">
        <v>92</v>
      </c>
      <c r="D87" s="38" t="s">
        <v>41</v>
      </c>
      <c r="E87" s="75">
        <f>-(E29-E53)/E29</f>
        <v>-0.49645390070921985</v>
      </c>
      <c r="F87" s="75">
        <f aca="true" t="shared" si="26" ref="F87:AP87">-(F29-F53)/F29</f>
        <v>-0.6470588235294118</v>
      </c>
      <c r="G87" s="111"/>
      <c r="H87" s="75">
        <f t="shared" si="26"/>
        <v>-0.7729257641921398</v>
      </c>
      <c r="I87" s="75">
        <f t="shared" si="26"/>
        <v>-0.3742138364779874</v>
      </c>
      <c r="J87" s="75">
        <f t="shared" si="26"/>
        <v>-0.14854111405835543</v>
      </c>
      <c r="K87" s="75">
        <f t="shared" si="26"/>
        <v>-0.7333333333333333</v>
      </c>
      <c r="L87" s="111"/>
      <c r="M87" s="75">
        <f t="shared" si="26"/>
        <v>0.5833333333333334</v>
      </c>
      <c r="N87" s="75">
        <f t="shared" si="26"/>
        <v>-0.4940239043824701</v>
      </c>
      <c r="O87" s="75">
        <f t="shared" si="26"/>
        <v>-0.3611111111111111</v>
      </c>
      <c r="P87" s="75">
        <f t="shared" si="26"/>
        <v>-0.5782312925170068</v>
      </c>
      <c r="Q87" s="111"/>
      <c r="R87" s="75">
        <f t="shared" si="26"/>
        <v>-0.5764411027568922</v>
      </c>
      <c r="S87" s="75">
        <f t="shared" si="26"/>
        <v>-0.25333333333333335</v>
      </c>
      <c r="T87" s="75">
        <f t="shared" si="26"/>
        <v>0.332657200811359</v>
      </c>
      <c r="U87" s="75">
        <f t="shared" si="26"/>
        <v>-0.43283582089552236</v>
      </c>
      <c r="V87" s="75">
        <f t="shared" si="26"/>
        <v>-0.7647058823529411</v>
      </c>
      <c r="W87" s="75">
        <f t="shared" si="26"/>
        <v>-0.11363636363636363</v>
      </c>
      <c r="X87" s="111"/>
      <c r="Y87" s="75">
        <f t="shared" si="26"/>
        <v>-0.5364583333333334</v>
      </c>
      <c r="Z87" s="75">
        <f t="shared" si="26"/>
        <v>-0.358974358974359</v>
      </c>
      <c r="AA87" s="111"/>
      <c r="AB87" s="75">
        <f t="shared" si="26"/>
        <v>-0.7239263803680982</v>
      </c>
      <c r="AC87" s="75">
        <f t="shared" si="26"/>
        <v>-0.8226600985221675</v>
      </c>
      <c r="AD87" s="75">
        <f t="shared" si="26"/>
        <v>-0.36645962732919257</v>
      </c>
      <c r="AE87" s="75">
        <f t="shared" si="26"/>
        <v>0.5317460317460317</v>
      </c>
      <c r="AF87" s="111"/>
      <c r="AG87" s="75">
        <f t="shared" si="26"/>
        <v>-0.6326530612244898</v>
      </c>
      <c r="AH87" s="75">
        <f t="shared" si="26"/>
        <v>-0.5144694533762058</v>
      </c>
      <c r="AI87" s="75">
        <f t="shared" si="26"/>
        <v>-0.7484848484848485</v>
      </c>
      <c r="AJ87" s="111"/>
      <c r="AK87" s="111"/>
      <c r="AL87" s="75">
        <f t="shared" si="26"/>
        <v>-0.28125</v>
      </c>
      <c r="AM87" s="75">
        <f t="shared" si="26"/>
        <v>-0.3557692307692308</v>
      </c>
      <c r="AN87" s="75">
        <f t="shared" si="26"/>
        <v>-0.49606299212598426</v>
      </c>
      <c r="AO87" s="75">
        <f t="shared" si="26"/>
        <v>-0.24489795918367346</v>
      </c>
      <c r="AP87" s="75">
        <f t="shared" si="26"/>
        <v>-0.5095999009042488</v>
      </c>
    </row>
    <row r="88" spans="4:42" ht="13.5">
      <c r="D88" s="39" t="s">
        <v>42</v>
      </c>
      <c r="E88" s="75">
        <f>-(E30-E54)/E30</f>
        <v>-0.3150984682713348</v>
      </c>
      <c r="F88" s="75">
        <f aca="true" t="shared" si="27" ref="F88:AP88">-(F30-F54)/F30</f>
        <v>-0.6317135549872123</v>
      </c>
      <c r="G88" s="111"/>
      <c r="H88" s="75">
        <f t="shared" si="27"/>
        <v>-0.6067415730337079</v>
      </c>
      <c r="I88" s="75">
        <f t="shared" si="27"/>
        <v>-0.2672413793103448</v>
      </c>
      <c r="J88" s="75">
        <f t="shared" si="27"/>
        <v>-0.38461538461538464</v>
      </c>
      <c r="K88" s="75">
        <f t="shared" si="27"/>
        <v>-0.6666666666666666</v>
      </c>
      <c r="L88" s="111"/>
      <c r="M88" s="111"/>
      <c r="N88" s="75">
        <f t="shared" si="27"/>
        <v>0.072</v>
      </c>
      <c r="O88" s="75">
        <f t="shared" si="27"/>
        <v>-0.4074074074074074</v>
      </c>
      <c r="P88" s="75">
        <f t="shared" si="27"/>
        <v>-0.46601941747572817</v>
      </c>
      <c r="Q88" s="111"/>
      <c r="R88" s="75">
        <f t="shared" si="27"/>
        <v>-0.34552845528455284</v>
      </c>
      <c r="S88" s="75">
        <f t="shared" si="27"/>
        <v>-0.5814360770577933</v>
      </c>
      <c r="T88" s="75">
        <f t="shared" si="27"/>
        <v>1.2903225806451613</v>
      </c>
      <c r="U88" s="75">
        <f t="shared" si="27"/>
        <v>-0.1694915254237288</v>
      </c>
      <c r="V88" s="75">
        <f t="shared" si="27"/>
        <v>-0.2857142857142857</v>
      </c>
      <c r="W88" s="75">
        <f t="shared" si="27"/>
        <v>1.0126582278481013</v>
      </c>
      <c r="X88" s="111"/>
      <c r="Y88" s="75">
        <f t="shared" si="27"/>
        <v>-0.48541666666666666</v>
      </c>
      <c r="Z88" s="75">
        <f t="shared" si="27"/>
        <v>-0.5853658536585366</v>
      </c>
      <c r="AA88" s="111"/>
      <c r="AB88" s="75">
        <f t="shared" si="27"/>
        <v>-0.845771144278607</v>
      </c>
      <c r="AC88" s="75">
        <f t="shared" si="27"/>
        <v>-0.8844621513944223</v>
      </c>
      <c r="AD88" s="75">
        <f t="shared" si="27"/>
        <v>-0.037037037037037035</v>
      </c>
      <c r="AE88" s="75">
        <f t="shared" si="27"/>
        <v>1.2916666666666667</v>
      </c>
      <c r="AF88" s="111"/>
      <c r="AG88" s="75">
        <f t="shared" si="27"/>
        <v>-0.6111111111111112</v>
      </c>
      <c r="AH88" s="75">
        <f t="shared" si="27"/>
        <v>-0.39348370927318294</v>
      </c>
      <c r="AI88" s="75">
        <f t="shared" si="27"/>
        <v>-0.8160688665710186</v>
      </c>
      <c r="AJ88" s="111"/>
      <c r="AK88" s="111"/>
      <c r="AL88" s="75">
        <f t="shared" si="27"/>
        <v>-0.27586206896551724</v>
      </c>
      <c r="AM88" s="75">
        <f t="shared" si="27"/>
        <v>-0.5947368421052631</v>
      </c>
      <c r="AN88" s="75">
        <f t="shared" si="27"/>
        <v>-0.34760705289672544</v>
      </c>
      <c r="AO88" s="75">
        <f t="shared" si="27"/>
        <v>-0.4266666666666667</v>
      </c>
      <c r="AP88" s="75">
        <f t="shared" si="27"/>
        <v>-0.5903503944230416</v>
      </c>
    </row>
    <row r="89" spans="4:42" ht="13.5">
      <c r="D89" s="9" t="s">
        <v>73</v>
      </c>
      <c r="E89" s="74">
        <f>-((E29+E30)-(E53+E54))/(E29+E30)</f>
        <v>-0.38430311231393777</v>
      </c>
      <c r="F89" s="74">
        <f aca="true" t="shared" si="28" ref="F89:AP89">-((F29+F30)-(F53+F54))/(F29+F30)</f>
        <v>-0.6372549019607843</v>
      </c>
      <c r="G89" s="112"/>
      <c r="H89" s="74">
        <f t="shared" si="28"/>
        <v>-0.6834677419354839</v>
      </c>
      <c r="I89" s="74">
        <f t="shared" si="28"/>
        <v>-0.3456221198156682</v>
      </c>
      <c r="J89" s="74">
        <f t="shared" si="28"/>
        <v>-0.25783475783475784</v>
      </c>
      <c r="K89" s="74">
        <f t="shared" si="28"/>
        <v>-0.7083333333333334</v>
      </c>
      <c r="L89" s="112"/>
      <c r="M89" s="74">
        <f t="shared" si="28"/>
        <v>0.5833333333333334</v>
      </c>
      <c r="N89" s="74">
        <f t="shared" si="28"/>
        <v>-0.3058510638297872</v>
      </c>
      <c r="O89" s="74">
        <f t="shared" si="28"/>
        <v>-0.38562091503267976</v>
      </c>
      <c r="P89" s="74">
        <f t="shared" si="28"/>
        <v>-0.532</v>
      </c>
      <c r="Q89" s="112"/>
      <c r="R89" s="74">
        <f t="shared" si="28"/>
        <v>-0.4883720930232558</v>
      </c>
      <c r="S89" s="74">
        <f t="shared" si="28"/>
        <v>-0.4886934673366834</v>
      </c>
      <c r="T89" s="74">
        <f t="shared" si="28"/>
        <v>0.6253521126760564</v>
      </c>
      <c r="U89" s="74">
        <f t="shared" si="28"/>
        <v>-0.24180327868852458</v>
      </c>
      <c r="V89" s="74">
        <f t="shared" si="28"/>
        <v>-0.5217391304347826</v>
      </c>
      <c r="W89" s="74">
        <f t="shared" si="28"/>
        <v>0.3080568720379147</v>
      </c>
      <c r="X89" s="112"/>
      <c r="Y89" s="74">
        <f t="shared" si="28"/>
        <v>-0.5</v>
      </c>
      <c r="Z89" s="74">
        <f t="shared" si="28"/>
        <v>-0.512396694214876</v>
      </c>
      <c r="AA89" s="112"/>
      <c r="AB89" s="74">
        <f t="shared" si="28"/>
        <v>-0.8106194690265487</v>
      </c>
      <c r="AC89" s="74">
        <f t="shared" si="28"/>
        <v>-0.8568281938325991</v>
      </c>
      <c r="AD89" s="74">
        <f t="shared" si="28"/>
        <v>-0.256198347107438</v>
      </c>
      <c r="AE89" s="74">
        <f t="shared" si="28"/>
        <v>0.6533333333333333</v>
      </c>
      <c r="AF89" s="112"/>
      <c r="AG89" s="74">
        <f t="shared" si="28"/>
        <v>-0.6227106227106227</v>
      </c>
      <c r="AH89" s="74">
        <f t="shared" si="28"/>
        <v>-0.44647887323943664</v>
      </c>
      <c r="AI89" s="74">
        <f t="shared" si="28"/>
        <v>-0.7975026014568158</v>
      </c>
      <c r="AJ89" s="112"/>
      <c r="AK89" s="112"/>
      <c r="AL89" s="74">
        <f t="shared" si="28"/>
        <v>-0.2783018867924528</v>
      </c>
      <c r="AM89" s="74">
        <f t="shared" si="28"/>
        <v>-0.44621513944223107</v>
      </c>
      <c r="AN89" s="74">
        <f t="shared" si="28"/>
        <v>-0.4203084832904884</v>
      </c>
      <c r="AO89" s="74">
        <f t="shared" si="28"/>
        <v>-0.3548387096774194</v>
      </c>
      <c r="AP89" s="74">
        <f t="shared" si="28"/>
        <v>-0.5559947299077734</v>
      </c>
    </row>
  </sheetData>
  <sheetProtection/>
  <mergeCells count="4">
    <mergeCell ref="E2:AO2"/>
    <mergeCell ref="E6:AO6"/>
    <mergeCell ref="AU5:AW5"/>
    <mergeCell ref="AX5:AZ5"/>
  </mergeCells>
  <printOptions/>
  <pageMargins left="0" right="0" top="0.75" bottom="0.75" header="0.3" footer="0.3"/>
  <pageSetup fitToHeight="2" horizontalDpi="600" verticalDpi="600" orientation="landscape" scale="39"/>
  <rowBreaks count="2" manualBreakCount="2">
    <brk id="60" min="1" max="44" man="1"/>
    <brk id="98" min="1" max="44" man="1"/>
  </rowBreaks>
  <ignoredErrors>
    <ignoredError sqref="AR7:AR36" formulaRange="1"/>
  </ignoredErrors>
  <drawing r:id="rId1"/>
</worksheet>
</file>

<file path=xl/worksheets/sheet2.xml><?xml version="1.0" encoding="utf-8"?>
<worksheet xmlns="http://schemas.openxmlformats.org/spreadsheetml/2006/main" xmlns:r="http://schemas.openxmlformats.org/officeDocument/2006/relationships">
  <dimension ref="A3:AS59"/>
  <sheetViews>
    <sheetView workbookViewId="0" topLeftCell="L15">
      <selection activeCell="N25" sqref="N25"/>
    </sheetView>
  </sheetViews>
  <sheetFormatPr defaultColWidth="8.8515625" defaultRowHeight="15"/>
  <cols>
    <col min="1" max="1" width="8.8515625" style="0" customWidth="1"/>
    <col min="2" max="2" width="15.7109375" style="0" customWidth="1"/>
    <col min="3" max="3" width="0.85546875" style="0" customWidth="1"/>
    <col min="4" max="4" width="14.7109375" style="0" customWidth="1"/>
    <col min="5" max="5" width="0.85546875" style="0" customWidth="1"/>
    <col min="6" max="8" width="8.7109375" style="0" customWidth="1"/>
    <col min="9" max="9" width="0.85546875" style="0" customWidth="1"/>
    <col min="10" max="10" width="12.00390625" style="0" bestFit="1" customWidth="1"/>
    <col min="11" max="11" width="12.00390625" style="0" customWidth="1"/>
    <col min="12" max="14" width="7.8515625" style="0" customWidth="1"/>
    <col min="15" max="15" width="15.7109375" style="0" customWidth="1"/>
    <col min="16" max="16" width="0.85546875" style="0" customWidth="1"/>
    <col min="17" max="17" width="14.7109375" style="0" customWidth="1"/>
    <col min="18" max="18" width="0.85546875" style="0" customWidth="1"/>
    <col min="19" max="21" width="8.7109375" style="0" customWidth="1"/>
    <col min="22" max="22" width="0.85546875" style="0" customWidth="1"/>
  </cols>
  <sheetData>
    <row r="3" spans="4:30" ht="60" customHeight="1">
      <c r="D3" s="84" t="s">
        <v>79</v>
      </c>
      <c r="E3" s="81"/>
      <c r="F3" s="73" t="s">
        <v>74</v>
      </c>
      <c r="G3" s="73" t="s">
        <v>75</v>
      </c>
      <c r="H3" s="73" t="s">
        <v>76</v>
      </c>
      <c r="I3" s="73"/>
      <c r="J3" s="73"/>
      <c r="K3" s="90">
        <f>J24</f>
        <v>40897</v>
      </c>
      <c r="Q3" s="84" t="s">
        <v>77</v>
      </c>
      <c r="S3" s="73" t="s">
        <v>74</v>
      </c>
      <c r="T3" s="73" t="s">
        <v>75</v>
      </c>
      <c r="U3" s="73" t="s">
        <v>76</v>
      </c>
      <c r="AD3" s="84"/>
    </row>
    <row r="5" spans="1:45" ht="13.5">
      <c r="A5">
        <v>1</v>
      </c>
      <c r="B5" s="94" t="s">
        <v>1</v>
      </c>
      <c r="D5">
        <v>1</v>
      </c>
      <c r="F5" s="74">
        <f>'MalariaData-Monthly'!F$69</f>
        <v>-0.4232749742533471</v>
      </c>
      <c r="G5" s="74">
        <f>'MalariaData-Monthly'!F$73</f>
        <v>-0.20242914979757085</v>
      </c>
      <c r="H5" s="74">
        <f>'MalariaData-Monthly'!F$77</f>
        <v>-0.5501043841336117</v>
      </c>
      <c r="I5" s="74"/>
      <c r="J5" s="86">
        <v>40947</v>
      </c>
      <c r="K5" s="88">
        <v>40947</v>
      </c>
      <c r="L5" s="91">
        <f>K5-$K$3</f>
        <v>50</v>
      </c>
      <c r="M5" s="91"/>
      <c r="N5" s="91"/>
      <c r="O5" s="93" t="s">
        <v>30</v>
      </c>
      <c r="Q5" s="86">
        <v>41004</v>
      </c>
      <c r="S5" s="74">
        <f>'MalariaData-Monthly'!AI$69</f>
        <v>0.36642694264164183</v>
      </c>
      <c r="T5" s="74"/>
      <c r="U5" s="74">
        <f>'MalariaData-Monthly'!AI$77</f>
        <v>-0.6588380716934487</v>
      </c>
      <c r="V5" s="80"/>
      <c r="W5" s="80"/>
      <c r="X5" s="80"/>
      <c r="Y5" s="80"/>
      <c r="Z5" s="80"/>
      <c r="AA5" s="80"/>
      <c r="AB5" s="80"/>
      <c r="AC5" s="80"/>
      <c r="AD5" s="80"/>
      <c r="AE5" s="80"/>
      <c r="AF5" s="80"/>
      <c r="AG5" s="80"/>
      <c r="AH5" s="80"/>
      <c r="AI5" s="80"/>
      <c r="AJ5" s="80"/>
      <c r="AK5" s="80"/>
      <c r="AL5" s="80"/>
      <c r="AM5" s="80"/>
      <c r="AN5" s="80"/>
      <c r="AO5" s="80"/>
      <c r="AP5" s="80"/>
      <c r="AQ5" s="80"/>
      <c r="AR5" s="80"/>
      <c r="AS5" s="80"/>
    </row>
    <row r="6" spans="1:21" ht="13.5">
      <c r="A6">
        <v>2</v>
      </c>
      <c r="B6" s="92" t="s">
        <v>7</v>
      </c>
      <c r="D6">
        <v>1</v>
      </c>
      <c r="F6" s="74">
        <f>'MalariaData-Monthly'!L$69</f>
        <v>-0.47415730337078654</v>
      </c>
      <c r="G6" s="74">
        <f>'MalariaData-Monthly'!L$73</f>
        <v>-0.8681318681318682</v>
      </c>
      <c r="H6" s="74">
        <f>'MalariaData-Monthly'!L$77</f>
        <v>-0.8544061302681992</v>
      </c>
      <c r="I6" s="74"/>
      <c r="J6" s="86">
        <v>40897</v>
      </c>
      <c r="K6" s="88">
        <v>40897</v>
      </c>
      <c r="L6" s="91">
        <f aca="true" t="shared" si="0" ref="L6:L41">K6-$K$3</f>
        <v>0</v>
      </c>
      <c r="M6" s="91"/>
      <c r="N6" s="91"/>
      <c r="O6" s="94" t="s">
        <v>1</v>
      </c>
      <c r="Q6" s="86">
        <v>40947</v>
      </c>
      <c r="S6" s="74">
        <f>'MalariaData-Monthly'!F$69</f>
        <v>-0.4232749742533471</v>
      </c>
      <c r="T6" s="74">
        <f>'MalariaData-Monthly'!F$73</f>
        <v>-0.20242914979757085</v>
      </c>
      <c r="U6" s="74">
        <f>'MalariaData-Monthly'!F$77</f>
        <v>-0.5501043841336117</v>
      </c>
    </row>
    <row r="7" spans="1:21" ht="13.5">
      <c r="A7">
        <v>3</v>
      </c>
      <c r="B7" s="94" t="s">
        <v>17</v>
      </c>
      <c r="D7">
        <v>1</v>
      </c>
      <c r="F7" s="74">
        <f>'MalariaData-Monthly'!V$69</f>
        <v>-0.04966887417218543</v>
      </c>
      <c r="G7" s="74">
        <f>'MalariaData-Monthly'!V$73</f>
        <v>-0.1917808219178082</v>
      </c>
      <c r="H7" s="74">
        <f>'MalariaData-Monthly'!V$77</f>
        <v>-0.6525198938992043</v>
      </c>
      <c r="I7" s="74"/>
      <c r="J7" s="86">
        <v>40946</v>
      </c>
      <c r="K7" s="88">
        <v>40946</v>
      </c>
      <c r="L7" s="91">
        <f t="shared" si="0"/>
        <v>49</v>
      </c>
      <c r="M7" s="91"/>
      <c r="N7" s="91"/>
      <c r="O7" s="94" t="s">
        <v>23</v>
      </c>
      <c r="Q7" s="86">
        <v>40947</v>
      </c>
      <c r="S7" s="74">
        <f>'MalariaData-Monthly'!AB$69</f>
        <v>-0.5110047846889952</v>
      </c>
      <c r="T7" s="74">
        <f>'MalariaData-Monthly'!AB$73</f>
        <v>-0.5518207282913166</v>
      </c>
      <c r="U7" s="74">
        <f>'MalariaData-Monthly'!AB$77</f>
        <v>-0.8493421052631579</v>
      </c>
    </row>
    <row r="8" spans="1:21" ht="13.5">
      <c r="A8">
        <v>4</v>
      </c>
      <c r="B8" s="94" t="s">
        <v>18</v>
      </c>
      <c r="D8">
        <v>1</v>
      </c>
      <c r="F8" s="74">
        <f>'MalariaData-Monthly'!W$69</f>
        <v>-0.01834862385321101</v>
      </c>
      <c r="G8" s="74">
        <f>'MalariaData-Monthly'!W$73</f>
        <v>-0.5128205128205128</v>
      </c>
      <c r="H8" s="74">
        <f>'MalariaData-Monthly'!W$77</f>
        <v>-0.6996742671009772</v>
      </c>
      <c r="I8" s="74"/>
      <c r="J8" s="86">
        <v>40946</v>
      </c>
      <c r="K8" s="88">
        <v>40946</v>
      </c>
      <c r="L8" s="91">
        <f t="shared" si="0"/>
        <v>49</v>
      </c>
      <c r="M8" s="91"/>
      <c r="N8" s="91"/>
      <c r="O8" s="94" t="s">
        <v>17</v>
      </c>
      <c r="Q8" s="86">
        <v>40946</v>
      </c>
      <c r="S8" s="74">
        <f>'MalariaData-Monthly'!V$69</f>
        <v>-0.04966887417218543</v>
      </c>
      <c r="T8" s="74">
        <f>'MalariaData-Monthly'!V$73</f>
        <v>-0.1917808219178082</v>
      </c>
      <c r="U8" s="74">
        <f>'MalariaData-Monthly'!V$77</f>
        <v>-0.6525198938992043</v>
      </c>
    </row>
    <row r="9" spans="1:21" ht="13.5">
      <c r="A9">
        <v>5</v>
      </c>
      <c r="B9" s="94" t="s">
        <v>20</v>
      </c>
      <c r="D9">
        <v>1</v>
      </c>
      <c r="F9" s="74">
        <f>'MalariaData-Monthly'!Y$69</f>
        <v>0.07239819004524888</v>
      </c>
      <c r="G9" s="74">
        <f>'MalariaData-Monthly'!Y$73</f>
        <v>-0.5894179894179894</v>
      </c>
      <c r="H9" s="74">
        <f>'MalariaData-Monthly'!Y$77</f>
        <v>-0.6649484536082474</v>
      </c>
      <c r="I9" s="74"/>
      <c r="J9" s="86">
        <v>40945</v>
      </c>
      <c r="K9" s="88">
        <v>40945</v>
      </c>
      <c r="L9" s="91">
        <f t="shared" si="0"/>
        <v>48</v>
      </c>
      <c r="M9" s="91"/>
      <c r="N9" s="91"/>
      <c r="O9" s="94" t="s">
        <v>18</v>
      </c>
      <c r="Q9" s="86">
        <v>40946</v>
      </c>
      <c r="S9" s="74">
        <f>'MalariaData-Monthly'!W$69</f>
        <v>-0.01834862385321101</v>
      </c>
      <c r="T9" s="74">
        <f>'MalariaData-Monthly'!W$73</f>
        <v>-0.5128205128205128</v>
      </c>
      <c r="U9" s="74">
        <f>'MalariaData-Monthly'!W$77</f>
        <v>-0.6996742671009772</v>
      </c>
    </row>
    <row r="10" spans="1:21" ht="13.5">
      <c r="A10">
        <v>6</v>
      </c>
      <c r="B10" s="94" t="s">
        <v>22</v>
      </c>
      <c r="D10">
        <v>1</v>
      </c>
      <c r="F10" s="74">
        <f>'MalariaData-Monthly'!AA$69</f>
        <v>-0.7341576506955177</v>
      </c>
      <c r="G10" s="74">
        <f>'MalariaData-Monthly'!AA$73</f>
        <v>-0.6957494407158836</v>
      </c>
      <c r="H10" s="74">
        <f>'MalariaData-Monthly'!AA$77</f>
        <v>-0.37003058103975534</v>
      </c>
      <c r="I10" s="74"/>
      <c r="J10" s="86">
        <v>40946</v>
      </c>
      <c r="K10" s="88">
        <v>40946</v>
      </c>
      <c r="L10" s="91">
        <f t="shared" si="0"/>
        <v>49</v>
      </c>
      <c r="M10" s="91"/>
      <c r="N10" s="91"/>
      <c r="O10" s="94" t="s">
        <v>22</v>
      </c>
      <c r="Q10" s="86">
        <v>40946</v>
      </c>
      <c r="S10" s="74">
        <f>'MalariaData-Monthly'!AA$69</f>
        <v>-0.7341576506955177</v>
      </c>
      <c r="T10" s="74">
        <f>'MalariaData-Monthly'!AA$73</f>
        <v>-0.6957494407158836</v>
      </c>
      <c r="U10" s="74">
        <f>'MalariaData-Monthly'!AA$77</f>
        <v>-0.37003058103975534</v>
      </c>
    </row>
    <row r="11" spans="1:21" ht="13.5">
      <c r="A11">
        <v>7</v>
      </c>
      <c r="B11" s="94" t="s">
        <v>23</v>
      </c>
      <c r="D11">
        <v>1</v>
      </c>
      <c r="F11" s="74">
        <f>'MalariaData-Monthly'!AB$69</f>
        <v>-0.5110047846889952</v>
      </c>
      <c r="G11" s="74">
        <f>'MalariaData-Monthly'!AB$73</f>
        <v>-0.5518207282913166</v>
      </c>
      <c r="H11" s="74">
        <f>'MalariaData-Monthly'!AB$77</f>
        <v>-0.8493421052631579</v>
      </c>
      <c r="I11" s="74"/>
      <c r="J11" s="86">
        <v>40947</v>
      </c>
      <c r="K11" s="88">
        <v>40947</v>
      </c>
      <c r="L11" s="91">
        <f t="shared" si="0"/>
        <v>50</v>
      </c>
      <c r="M11" s="91"/>
      <c r="N11" s="91"/>
      <c r="O11" s="94" t="s">
        <v>20</v>
      </c>
      <c r="Q11" s="86">
        <v>40945</v>
      </c>
      <c r="S11" s="74">
        <f>'MalariaData-Monthly'!Y$69</f>
        <v>0.07239819004524888</v>
      </c>
      <c r="T11" s="74">
        <f>'MalariaData-Monthly'!Y$73</f>
        <v>-0.5894179894179894</v>
      </c>
      <c r="U11" s="74">
        <f>'MalariaData-Monthly'!Y$77</f>
        <v>-0.6649484536082474</v>
      </c>
    </row>
    <row r="12" spans="1:21" ht="13.5">
      <c r="A12">
        <v>8</v>
      </c>
      <c r="B12" s="92" t="s">
        <v>31</v>
      </c>
      <c r="D12">
        <v>2</v>
      </c>
      <c r="F12" s="74">
        <f>'MalariaData-Monthly'!AJ$69</f>
        <v>-0.55859375</v>
      </c>
      <c r="G12" s="74">
        <f>'MalariaData-Monthly'!AJ$73</f>
        <v>-0.27058823529411763</v>
      </c>
      <c r="H12" s="74">
        <f>'MalariaData-Monthly'!AJ$77</f>
        <v>-0.22418879056047197</v>
      </c>
      <c r="I12" s="74"/>
      <c r="J12" s="86">
        <v>40918</v>
      </c>
      <c r="K12" s="88">
        <v>40918</v>
      </c>
      <c r="L12" s="91">
        <f t="shared" si="0"/>
        <v>21</v>
      </c>
      <c r="M12" s="91"/>
      <c r="N12" s="91"/>
      <c r="O12" s="93" t="s">
        <v>4</v>
      </c>
      <c r="Q12" s="86">
        <v>40942</v>
      </c>
      <c r="S12" s="74">
        <f>'MalariaData-Monthly'!I$69</f>
        <v>-0.08571428571428572</v>
      </c>
      <c r="T12" s="74">
        <f>'MalariaData-Monthly'!I$73</f>
        <v>-0.45714285714285713</v>
      </c>
      <c r="U12" s="74">
        <f>'MalariaData-Monthly'!I$77</f>
        <v>-0.4389763779527559</v>
      </c>
    </row>
    <row r="13" spans="1:21" ht="13.5">
      <c r="A13">
        <v>9</v>
      </c>
      <c r="B13" s="79" t="s">
        <v>8</v>
      </c>
      <c r="D13">
        <v>5</v>
      </c>
      <c r="F13" s="74">
        <f>'MalariaData-Monthly'!M$69</f>
        <v>-0.45</v>
      </c>
      <c r="G13" s="74"/>
      <c r="H13" s="74">
        <f>'MalariaData-Monthly'!M$77</f>
        <v>2.4</v>
      </c>
      <c r="I13" s="74"/>
      <c r="J13" s="86">
        <v>40917</v>
      </c>
      <c r="K13" s="88">
        <v>40917</v>
      </c>
      <c r="L13" s="91">
        <f t="shared" si="0"/>
        <v>20</v>
      </c>
      <c r="M13" s="91"/>
      <c r="N13" s="91"/>
      <c r="O13" s="79" t="s">
        <v>12</v>
      </c>
      <c r="Q13" s="86">
        <v>40942</v>
      </c>
      <c r="S13" s="74">
        <f>'MalariaData-Monthly'!Q$69</f>
        <v>0</v>
      </c>
      <c r="T13" s="74"/>
      <c r="U13" s="74">
        <f>'MalariaData-Monthly'!Q$77</f>
        <v>0</v>
      </c>
    </row>
    <row r="14" spans="1:21" ht="13.5">
      <c r="A14">
        <v>10</v>
      </c>
      <c r="B14" s="92" t="s">
        <v>11</v>
      </c>
      <c r="D14">
        <v>5</v>
      </c>
      <c r="F14" s="74">
        <f>'MalariaData-Monthly'!P$69</f>
        <v>4.202127659574468</v>
      </c>
      <c r="G14" s="74">
        <f>'MalariaData-Monthly'!P$73</f>
        <v>-0.13245033112582782</v>
      </c>
      <c r="H14" s="74">
        <f>'MalariaData-Monthly'!P$77</f>
        <v>-0.5842696629213483</v>
      </c>
      <c r="I14" s="74"/>
      <c r="J14" s="86">
        <v>40939</v>
      </c>
      <c r="K14" s="88">
        <v>40939</v>
      </c>
      <c r="L14" s="91">
        <f t="shared" si="0"/>
        <v>42</v>
      </c>
      <c r="M14" s="91"/>
      <c r="N14" s="91"/>
      <c r="O14" s="93" t="s">
        <v>10</v>
      </c>
      <c r="Q14" s="86">
        <v>40940</v>
      </c>
      <c r="S14" s="74">
        <f>'MalariaData-Monthly'!O$69</f>
        <v>-0.4045307443365696</v>
      </c>
      <c r="T14" s="74">
        <f>'MalariaData-Monthly'!O$73</f>
        <v>-0.5789473684210527</v>
      </c>
      <c r="U14" s="74">
        <f>'MalariaData-Monthly'!O$77</f>
        <v>-0.7867647058823529</v>
      </c>
    </row>
    <row r="15" spans="1:21" ht="13.5">
      <c r="A15">
        <v>11</v>
      </c>
      <c r="B15" s="79" t="s">
        <v>12</v>
      </c>
      <c r="D15">
        <v>5</v>
      </c>
      <c r="F15" s="74">
        <f>'MalariaData-Monthly'!Q$69</f>
        <v>0</v>
      </c>
      <c r="G15" s="74"/>
      <c r="H15" s="74">
        <f>'MalariaData-Monthly'!Q$77</f>
        <v>0</v>
      </c>
      <c r="I15" s="74"/>
      <c r="J15" s="86">
        <v>40942</v>
      </c>
      <c r="K15" s="88">
        <v>40942</v>
      </c>
      <c r="L15" s="91">
        <f t="shared" si="0"/>
        <v>45</v>
      </c>
      <c r="M15" s="91"/>
      <c r="N15" s="91"/>
      <c r="O15" s="93" t="s">
        <v>13</v>
      </c>
      <c r="Q15" s="86">
        <v>40940</v>
      </c>
      <c r="S15" s="74">
        <f>'MalariaData-Monthly'!R$69</f>
        <v>-0.8216911764705882</v>
      </c>
      <c r="T15" s="74"/>
      <c r="U15" s="74">
        <f>'MalariaData-Monthly'!R$77</f>
        <v>0.277337559429477</v>
      </c>
    </row>
    <row r="16" spans="1:21" ht="13.5">
      <c r="A16">
        <v>12</v>
      </c>
      <c r="B16" s="92" t="s">
        <v>16</v>
      </c>
      <c r="D16">
        <v>5</v>
      </c>
      <c r="F16" s="74">
        <f>'MalariaData-Monthly'!U$69</f>
        <v>0.8196994991652755</v>
      </c>
      <c r="G16" s="74">
        <f>'MalariaData-Monthly'!U$73</f>
        <v>-0.012121212121212121</v>
      </c>
      <c r="H16" s="74">
        <f>'MalariaData-Monthly'!U$77</f>
        <v>-0.08055009823182711</v>
      </c>
      <c r="I16" s="74"/>
      <c r="J16" s="86">
        <v>40917</v>
      </c>
      <c r="K16" s="88">
        <v>40917</v>
      </c>
      <c r="L16" s="91">
        <f t="shared" si="0"/>
        <v>20</v>
      </c>
      <c r="M16" s="91"/>
      <c r="N16" s="91"/>
      <c r="O16" s="92" t="s">
        <v>11</v>
      </c>
      <c r="Q16" s="86">
        <v>40939</v>
      </c>
      <c r="S16" s="74">
        <f>'MalariaData-Monthly'!P$69</f>
        <v>4.202127659574468</v>
      </c>
      <c r="T16" s="74">
        <f>'MalariaData-Monthly'!P$73</f>
        <v>-0.13245033112582782</v>
      </c>
      <c r="U16" s="74">
        <f>'MalariaData-Monthly'!P$77</f>
        <v>-0.5842696629213483</v>
      </c>
    </row>
    <row r="17" spans="1:21" ht="13.5">
      <c r="A17">
        <v>13</v>
      </c>
      <c r="B17" s="78" t="s">
        <v>36</v>
      </c>
      <c r="D17">
        <v>5</v>
      </c>
      <c r="F17" s="74">
        <f>'MalariaData-Monthly'!AO$69</f>
        <v>-0.06628787878787878</v>
      </c>
      <c r="G17" s="74">
        <f>'MalariaData-Monthly'!AO$73</f>
        <v>-0.13513513513513514</v>
      </c>
      <c r="H17" s="74">
        <f>'MalariaData-Monthly'!AO$77</f>
        <v>-0.18828451882845187</v>
      </c>
      <c r="I17" s="74"/>
      <c r="J17" s="86">
        <v>40897</v>
      </c>
      <c r="K17" s="88">
        <v>40897</v>
      </c>
      <c r="L17" s="91">
        <f t="shared" si="0"/>
        <v>0</v>
      </c>
      <c r="M17" s="91">
        <f>SUM(L5:L17)/COUNT(L5:L17)</f>
        <v>34.07692307692308</v>
      </c>
      <c r="N17" s="91"/>
      <c r="O17" s="78" t="s">
        <v>26</v>
      </c>
      <c r="Q17" s="86">
        <v>40938</v>
      </c>
      <c r="S17" s="74">
        <f>'MalariaData-Monthly'!AE$69</f>
        <v>0.13427561837455831</v>
      </c>
      <c r="T17" s="74">
        <f>'MalariaData-Monthly'!AE$73</f>
        <v>-0.08947368421052632</v>
      </c>
      <c r="U17" s="74">
        <f>'MalariaData-Monthly'!AE$77</f>
        <v>-0.796812749003984</v>
      </c>
    </row>
    <row r="18" spans="1:21" ht="13.5">
      <c r="A18">
        <v>14</v>
      </c>
      <c r="B18" s="93" t="s">
        <v>4</v>
      </c>
      <c r="D18">
        <v>10</v>
      </c>
      <c r="F18" s="74">
        <f>'MalariaData-Monthly'!I$69</f>
        <v>-0.08571428571428572</v>
      </c>
      <c r="G18" s="74">
        <f>'MalariaData-Monthly'!I$73</f>
        <v>-0.45714285714285713</v>
      </c>
      <c r="H18" s="74">
        <f>'MalariaData-Monthly'!I$77</f>
        <v>-0.4389763779527559</v>
      </c>
      <c r="I18" s="74"/>
      <c r="J18" s="86">
        <v>40942</v>
      </c>
      <c r="K18" s="88">
        <v>40942</v>
      </c>
      <c r="L18" s="91">
        <f t="shared" si="0"/>
        <v>45</v>
      </c>
      <c r="M18" s="91"/>
      <c r="N18" s="91"/>
      <c r="O18" s="78" t="s">
        <v>6</v>
      </c>
      <c r="Q18" s="86">
        <v>40935</v>
      </c>
      <c r="S18" s="74">
        <f>'MalariaData-Monthly'!K$69</f>
        <v>0.05555555555555555</v>
      </c>
      <c r="T18" s="74">
        <f>'MalariaData-Monthly'!K$73</f>
        <v>-0.12121212121212122</v>
      </c>
      <c r="U18" s="74">
        <f>'MalariaData-Monthly'!K$77</f>
        <v>-0.5333333333333333</v>
      </c>
    </row>
    <row r="19" spans="1:21" ht="13.5">
      <c r="A19">
        <v>15</v>
      </c>
      <c r="B19" s="78" t="s">
        <v>6</v>
      </c>
      <c r="D19">
        <v>10</v>
      </c>
      <c r="F19" s="74">
        <f>'MalariaData-Monthly'!K$69</f>
        <v>0.05555555555555555</v>
      </c>
      <c r="G19" s="74">
        <f>'MalariaData-Monthly'!K$73</f>
        <v>-0.12121212121212122</v>
      </c>
      <c r="H19" s="74">
        <f>'MalariaData-Monthly'!K$77</f>
        <v>-0.5333333333333333</v>
      </c>
      <c r="I19" s="74"/>
      <c r="J19" s="86">
        <v>40935</v>
      </c>
      <c r="K19" s="88">
        <v>40935</v>
      </c>
      <c r="L19" s="91">
        <f t="shared" si="0"/>
        <v>38</v>
      </c>
      <c r="M19" s="91"/>
      <c r="N19" s="91"/>
      <c r="O19" s="78" t="s">
        <v>24</v>
      </c>
      <c r="Q19" s="86">
        <v>40935</v>
      </c>
      <c r="S19" s="74">
        <f>'MalariaData-Monthly'!AC$69</f>
        <v>0.7775377969762419</v>
      </c>
      <c r="T19" s="74">
        <f>'MalariaData-Monthly'!AC$73</f>
        <v>-0.38873239436619716</v>
      </c>
      <c r="U19" s="74">
        <f>'MalariaData-Monthly'!AC$77</f>
        <v>-0.8693834900731452</v>
      </c>
    </row>
    <row r="20" spans="1:21" ht="13.5">
      <c r="A20">
        <v>16</v>
      </c>
      <c r="B20" s="93" t="s">
        <v>10</v>
      </c>
      <c r="D20">
        <v>10</v>
      </c>
      <c r="F20" s="74">
        <f>'MalariaData-Monthly'!O$69</f>
        <v>-0.4045307443365696</v>
      </c>
      <c r="G20" s="74"/>
      <c r="H20" s="74">
        <f>'MalariaData-Monthly'!O$77</f>
        <v>-0.7867647058823529</v>
      </c>
      <c r="I20" s="74"/>
      <c r="J20" s="86">
        <v>40940</v>
      </c>
      <c r="K20" s="88">
        <v>40940</v>
      </c>
      <c r="L20" s="91">
        <f t="shared" si="0"/>
        <v>43</v>
      </c>
      <c r="M20" s="91"/>
      <c r="N20" s="91"/>
      <c r="O20" s="78" t="s">
        <v>15</v>
      </c>
      <c r="Q20" s="86">
        <v>40933</v>
      </c>
      <c r="S20" s="74">
        <f>'MalariaData-Monthly'!T$69</f>
        <v>0.9269027882441597</v>
      </c>
      <c r="T20" s="74"/>
      <c r="U20" s="74">
        <f>'MalariaData-Monthly'!T$77</f>
        <v>-0.5168932038834951</v>
      </c>
    </row>
    <row r="21" spans="1:21" ht="13.5">
      <c r="A21">
        <v>17</v>
      </c>
      <c r="B21" s="93" t="s">
        <v>13</v>
      </c>
      <c r="D21">
        <v>10</v>
      </c>
      <c r="F21" s="74">
        <f>'MalariaData-Monthly'!R$69</f>
        <v>-0.8216911764705882</v>
      </c>
      <c r="G21" s="74"/>
      <c r="H21" s="74">
        <f>'MalariaData-Monthly'!R$77</f>
        <v>0.277337559429477</v>
      </c>
      <c r="I21" s="74"/>
      <c r="J21" s="86">
        <v>40940</v>
      </c>
      <c r="K21" s="88">
        <v>40940</v>
      </c>
      <c r="L21" s="91">
        <f t="shared" si="0"/>
        <v>43</v>
      </c>
      <c r="M21" s="91"/>
      <c r="N21" s="91"/>
      <c r="O21" s="78" t="s">
        <v>34</v>
      </c>
      <c r="Q21" s="86">
        <v>40932</v>
      </c>
      <c r="S21" s="74">
        <f>'MalariaData-Monthly'!AM$69</f>
        <v>-0.657103825136612</v>
      </c>
      <c r="T21" s="74"/>
      <c r="U21" s="74">
        <f>'MalariaData-Monthly'!AM$77</f>
        <v>-0.2988505747126437</v>
      </c>
    </row>
    <row r="22" spans="1:21" ht="13.5">
      <c r="A22">
        <v>18</v>
      </c>
      <c r="B22" s="78" t="s">
        <v>26</v>
      </c>
      <c r="D22">
        <v>10</v>
      </c>
      <c r="F22" s="74">
        <f>'MalariaData-Monthly'!AE$69</f>
        <v>0.13427561837455831</v>
      </c>
      <c r="G22" s="74">
        <f>'MalariaData-Monthly'!AE$73</f>
        <v>-0.08947368421052632</v>
      </c>
      <c r="H22" s="74">
        <f>'MalariaData-Monthly'!AE$77</f>
        <v>-0.796812749003984</v>
      </c>
      <c r="I22" s="74"/>
      <c r="J22" s="86">
        <v>40938</v>
      </c>
      <c r="K22" s="88">
        <v>40938</v>
      </c>
      <c r="L22" s="91">
        <f t="shared" si="0"/>
        <v>41</v>
      </c>
      <c r="M22" s="91"/>
      <c r="N22" s="91"/>
      <c r="O22" s="78" t="s">
        <v>2</v>
      </c>
      <c r="Q22" s="86">
        <v>40931</v>
      </c>
      <c r="S22" s="74">
        <f>'MalariaData-Monthly'!G$69</f>
        <v>-0.030919446704637917</v>
      </c>
      <c r="T22" s="74">
        <f>'MalariaData-Monthly'!G$73</f>
        <v>0.044444444444444446</v>
      </c>
      <c r="U22" s="74">
        <f>'MalariaData-Monthly'!G$77</f>
        <v>-0.45595854922279794</v>
      </c>
    </row>
    <row r="23" spans="1:21" ht="13.5">
      <c r="A23">
        <v>19</v>
      </c>
      <c r="B23" s="93" t="s">
        <v>30</v>
      </c>
      <c r="D23">
        <v>10</v>
      </c>
      <c r="F23" s="74">
        <f>'MalariaData-Monthly'!AI$69</f>
        <v>0.36642694264164183</v>
      </c>
      <c r="G23" s="74">
        <f>'MalariaData-Monthly'!AI$73</f>
        <v>-0.3560645497136908</v>
      </c>
      <c r="H23" s="74">
        <f>'MalariaData-Monthly'!AI$77</f>
        <v>-0.6588380716934487</v>
      </c>
      <c r="I23" s="74"/>
      <c r="J23" s="86">
        <v>41004</v>
      </c>
      <c r="K23" s="88">
        <v>41004</v>
      </c>
      <c r="L23" s="91">
        <f t="shared" si="0"/>
        <v>107</v>
      </c>
      <c r="M23" s="91"/>
      <c r="N23" s="91"/>
      <c r="O23" s="78" t="s">
        <v>9</v>
      </c>
      <c r="Q23" s="86">
        <v>40928</v>
      </c>
      <c r="S23" s="74">
        <f>'MalariaData-Monthly'!N$69</f>
        <v>0.14604810996563575</v>
      </c>
      <c r="T23" s="74">
        <f>'MalariaData-Monthly'!N$73</f>
        <v>-0.26460859977949286</v>
      </c>
      <c r="U23" s="74">
        <f>'MalariaData-Monthly'!N$77</f>
        <v>-0.6933523945675483</v>
      </c>
    </row>
    <row r="24" spans="1:21" ht="13.5">
      <c r="A24">
        <v>20</v>
      </c>
      <c r="B24" s="78" t="s">
        <v>21</v>
      </c>
      <c r="D24">
        <v>15</v>
      </c>
      <c r="F24" s="74">
        <f>'MalariaData-Monthly'!Z$69</f>
        <v>0.3767441860465116</v>
      </c>
      <c r="G24" s="74">
        <f>'MalariaData-Monthly'!Z$73</f>
        <v>-0.08092485549132948</v>
      </c>
      <c r="H24" s="74">
        <f>'MalariaData-Monthly'!Z$77</f>
        <v>-0.15606936416184972</v>
      </c>
      <c r="I24" s="74"/>
      <c r="J24" s="86">
        <v>40897</v>
      </c>
      <c r="K24" s="88">
        <v>40897</v>
      </c>
      <c r="L24" s="91">
        <f t="shared" si="0"/>
        <v>0</v>
      </c>
      <c r="M24" s="91"/>
      <c r="N24" s="91"/>
      <c r="O24" s="85" t="s">
        <v>0</v>
      </c>
      <c r="P24" s="80"/>
      <c r="Q24" s="87">
        <v>40926</v>
      </c>
      <c r="R24" s="80"/>
      <c r="S24" s="74">
        <f>'MalariaData-Monthly'!E$69</f>
        <v>0.24311926605504589</v>
      </c>
      <c r="T24" s="74">
        <f>'MalariaData-Monthly'!E$73</f>
        <v>-0.21929824561403508</v>
      </c>
      <c r="U24" s="74">
        <f>'MalariaData-Monthly'!E$77</f>
        <v>-0.6251673360107095</v>
      </c>
    </row>
    <row r="25" spans="1:21" ht="13.5">
      <c r="A25">
        <v>21</v>
      </c>
      <c r="B25" s="78" t="s">
        <v>24</v>
      </c>
      <c r="D25">
        <v>15</v>
      </c>
      <c r="F25" s="74">
        <f>'MalariaData-Monthly'!AC$69</f>
        <v>0.7775377969762419</v>
      </c>
      <c r="G25" s="74">
        <f>'MalariaData-Monthly'!AC$73</f>
        <v>-0.38873239436619716</v>
      </c>
      <c r="H25" s="74">
        <f>'MalariaData-Monthly'!AC$77</f>
        <v>-0.8693834900731452</v>
      </c>
      <c r="I25" s="74"/>
      <c r="J25" s="86">
        <v>40935</v>
      </c>
      <c r="K25" s="88">
        <v>40935</v>
      </c>
      <c r="L25" s="91">
        <f t="shared" si="0"/>
        <v>38</v>
      </c>
      <c r="M25" s="91">
        <f>SUM(L18:L25)/COUNT(L18:L25)</f>
        <v>44.375</v>
      </c>
      <c r="N25" s="91"/>
      <c r="O25" s="78" t="s">
        <v>19</v>
      </c>
      <c r="Q25" s="86">
        <v>40925</v>
      </c>
      <c r="S25" s="74">
        <f>'MalariaData-Monthly'!X$69</f>
        <v>-0.017684887459807074</v>
      </c>
      <c r="T25" s="74">
        <f>'MalariaData-Monthly'!X$73</f>
        <v>-0.41904761904761906</v>
      </c>
      <c r="U25" s="74">
        <f>'MalariaData-Monthly'!X$77</f>
        <v>-0.7266993693062369</v>
      </c>
    </row>
    <row r="26" spans="1:21" ht="13.5">
      <c r="A26">
        <v>22</v>
      </c>
      <c r="B26" s="78" t="s">
        <v>3</v>
      </c>
      <c r="D26">
        <v>20</v>
      </c>
      <c r="F26" s="74">
        <f>'MalariaData-Monthly'!H$69</f>
        <v>-0.41694915254237286</v>
      </c>
      <c r="G26" s="74">
        <f>'MalariaData-Monthly'!H$73</f>
        <v>-0.17585301837270342</v>
      </c>
      <c r="H26" s="74">
        <f>'MalariaData-Monthly'!H$77</f>
        <v>-0.6828087167070218</v>
      </c>
      <c r="I26" s="74"/>
      <c r="J26" s="86">
        <v>40919</v>
      </c>
      <c r="K26" s="88">
        <v>40919</v>
      </c>
      <c r="L26" s="91">
        <f t="shared" si="0"/>
        <v>22</v>
      </c>
      <c r="M26" s="91"/>
      <c r="N26" s="91"/>
      <c r="O26" s="78" t="s">
        <v>29</v>
      </c>
      <c r="Q26" s="86">
        <v>40925</v>
      </c>
      <c r="S26" s="74">
        <f>'MalariaData-Monthly'!AH$69</f>
        <v>-0.23803827751196172</v>
      </c>
      <c r="T26" s="74">
        <f>'MalariaData-Monthly'!AH$73</f>
        <v>-0.30510752688172044</v>
      </c>
      <c r="U26" s="74">
        <f>'MalariaData-Monthly'!AH$77</f>
        <v>-0.5198587819947044</v>
      </c>
    </row>
    <row r="27" spans="1:21" ht="13.5">
      <c r="A27">
        <v>23</v>
      </c>
      <c r="B27" s="78" t="s">
        <v>9</v>
      </c>
      <c r="D27">
        <v>20</v>
      </c>
      <c r="F27" s="74">
        <f>'MalariaData-Monthly'!N$69</f>
        <v>0.14604810996563575</v>
      </c>
      <c r="G27" s="74">
        <f>'MalariaData-Monthly'!N$73</f>
        <v>-0.26460859977949286</v>
      </c>
      <c r="H27" s="74">
        <f>'MalariaData-Monthly'!N$77</f>
        <v>-0.6933523945675483</v>
      </c>
      <c r="I27" s="74"/>
      <c r="J27" s="86">
        <v>40928</v>
      </c>
      <c r="K27" s="88">
        <v>40928</v>
      </c>
      <c r="L27" s="91">
        <f t="shared" si="0"/>
        <v>31</v>
      </c>
      <c r="M27" s="91"/>
      <c r="N27" s="91"/>
      <c r="O27" s="78" t="s">
        <v>35</v>
      </c>
      <c r="Q27" s="86">
        <v>40925</v>
      </c>
      <c r="S27" s="74">
        <f>'MalariaData-Monthly'!AN$69</f>
        <v>0.07042253521126761</v>
      </c>
      <c r="T27" s="74">
        <f>'MalariaData-Monthly'!AN$73</f>
        <v>-0.02071563088512241</v>
      </c>
      <c r="U27" s="74">
        <f>'MalariaData-Monthly'!AN$77</f>
        <v>-0.39896373056994816</v>
      </c>
    </row>
    <row r="28" spans="1:21" ht="13.5">
      <c r="A28">
        <v>24</v>
      </c>
      <c r="B28" s="78" t="s">
        <v>14</v>
      </c>
      <c r="D28">
        <v>20</v>
      </c>
      <c r="F28" s="74">
        <f>'MalariaData-Monthly'!S$69</f>
        <v>0.2463768115942029</v>
      </c>
      <c r="G28" s="74">
        <f>'MalariaData-Monthly'!S$73</f>
        <v>-0.3722627737226277</v>
      </c>
      <c r="H28" s="74">
        <f>'MalariaData-Monthly'!S$77</f>
        <v>0.0013245033112582781</v>
      </c>
      <c r="I28" s="74"/>
      <c r="J28" s="86">
        <v>40919</v>
      </c>
      <c r="K28" s="88">
        <v>40919</v>
      </c>
      <c r="L28" s="91">
        <f t="shared" si="0"/>
        <v>22</v>
      </c>
      <c r="M28" s="91"/>
      <c r="N28" s="91"/>
      <c r="O28" s="78" t="s">
        <v>25</v>
      </c>
      <c r="Q28" s="86">
        <v>40921</v>
      </c>
      <c r="S28" s="74">
        <f>'MalariaData-Monthly'!AD$69</f>
        <v>-0.5645933014354066</v>
      </c>
      <c r="T28" s="74">
        <f>'MalariaData-Monthly'!AD$73</f>
        <v>-0.0211864406779661</v>
      </c>
      <c r="U28" s="74">
        <f>'MalariaData-Monthly'!AD$77</f>
        <v>-0.5391566265060241</v>
      </c>
    </row>
    <row r="29" spans="1:21" ht="13.5">
      <c r="A29">
        <v>25</v>
      </c>
      <c r="B29" s="78" t="s">
        <v>15</v>
      </c>
      <c r="D29">
        <v>20</v>
      </c>
      <c r="F29" s="74">
        <f>'MalariaData-Monthly'!T$69</f>
        <v>0.9269027882441597</v>
      </c>
      <c r="G29" s="74"/>
      <c r="H29" s="74">
        <f>'MalariaData-Monthly'!T$77</f>
        <v>-0.5168932038834951</v>
      </c>
      <c r="I29" s="74"/>
      <c r="J29" s="86">
        <v>40933</v>
      </c>
      <c r="K29" s="88">
        <v>40933</v>
      </c>
      <c r="L29" s="91">
        <f t="shared" si="0"/>
        <v>36</v>
      </c>
      <c r="M29" s="91"/>
      <c r="N29" s="91"/>
      <c r="O29" s="79" t="s">
        <v>27</v>
      </c>
      <c r="Q29" s="86">
        <v>40921</v>
      </c>
      <c r="S29" s="74">
        <f>'MalariaData-Monthly'!AF$69</f>
        <v>0</v>
      </c>
      <c r="T29" s="74"/>
      <c r="U29" s="74">
        <f>'MalariaData-Monthly'!AF$77</f>
        <v>0</v>
      </c>
    </row>
    <row r="30" spans="1:21" ht="13.5">
      <c r="A30">
        <v>26</v>
      </c>
      <c r="B30" s="78" t="s">
        <v>25</v>
      </c>
      <c r="D30">
        <v>20</v>
      </c>
      <c r="F30" s="74">
        <f>'MalariaData-Monthly'!AD$69</f>
        <v>-0.5645933014354066</v>
      </c>
      <c r="G30" s="74">
        <f>'MalariaData-Monthly'!AD$73</f>
        <v>-0.0211864406779661</v>
      </c>
      <c r="H30" s="74">
        <f>'MalariaData-Monthly'!AD$77</f>
        <v>-0.5391566265060241</v>
      </c>
      <c r="I30" s="74"/>
      <c r="J30" s="86">
        <v>40921</v>
      </c>
      <c r="K30" s="88">
        <v>40921</v>
      </c>
      <c r="L30" s="91">
        <f t="shared" si="0"/>
        <v>24</v>
      </c>
      <c r="M30" s="91"/>
      <c r="N30" s="91"/>
      <c r="O30" s="78" t="s">
        <v>33</v>
      </c>
      <c r="Q30" s="86">
        <v>40920</v>
      </c>
      <c r="S30" s="74">
        <f>'MalariaData-Monthly'!AL$69</f>
        <v>-0.3131868131868132</v>
      </c>
      <c r="T30" s="74">
        <f>'MalariaData-Monthly'!AL$73</f>
        <v>0.02586206896551724</v>
      </c>
      <c r="U30" s="74">
        <f>'MalariaData-Monthly'!AL$77</f>
        <v>-0.4689655172413793</v>
      </c>
    </row>
    <row r="31" spans="1:25" ht="13.5">
      <c r="A31">
        <v>27</v>
      </c>
      <c r="B31" s="78" t="s">
        <v>28</v>
      </c>
      <c r="D31">
        <v>20</v>
      </c>
      <c r="F31" s="74">
        <f>'MalariaData-Monthly'!AG$69</f>
        <v>0.04926108374384237</v>
      </c>
      <c r="G31" s="74">
        <f>'MalariaData-Monthly'!AG$73</f>
        <v>0.06990881458966565</v>
      </c>
      <c r="H31" s="74">
        <f>'MalariaData-Monthly'!AG$77</f>
        <v>-0.7561683599419449</v>
      </c>
      <c r="I31" s="74"/>
      <c r="J31" s="86">
        <v>40918</v>
      </c>
      <c r="K31" s="88">
        <v>40918</v>
      </c>
      <c r="L31" s="91">
        <f t="shared" si="0"/>
        <v>21</v>
      </c>
      <c r="M31" s="91"/>
      <c r="N31" s="91"/>
      <c r="O31" s="78" t="s">
        <v>3</v>
      </c>
      <c r="Q31" s="86">
        <v>40919</v>
      </c>
      <c r="S31" s="74">
        <f>'MalariaData-Monthly'!H$69</f>
        <v>-0.41694915254237286</v>
      </c>
      <c r="T31" s="74">
        <f>'MalariaData-Monthly'!H$73</f>
        <v>-0.17585301837270342</v>
      </c>
      <c r="U31" s="74">
        <f>'MalariaData-Monthly'!H$77</f>
        <v>-0.6828087167070218</v>
      </c>
      <c r="Y31" t="s">
        <v>80</v>
      </c>
    </row>
    <row r="32" spans="1:21" ht="13.5">
      <c r="A32">
        <v>28</v>
      </c>
      <c r="B32" s="79" t="s">
        <v>27</v>
      </c>
      <c r="D32">
        <v>25</v>
      </c>
      <c r="F32" s="74">
        <f>'MalariaData-Monthly'!AF$69</f>
        <v>0</v>
      </c>
      <c r="G32" s="74"/>
      <c r="H32" s="74">
        <f>'MalariaData-Monthly'!AF$77</f>
        <v>0</v>
      </c>
      <c r="I32" s="74"/>
      <c r="J32" s="86">
        <v>40921</v>
      </c>
      <c r="K32" s="88">
        <v>40921</v>
      </c>
      <c r="L32" s="91">
        <f t="shared" si="0"/>
        <v>24</v>
      </c>
      <c r="M32" s="91"/>
      <c r="N32" s="91"/>
      <c r="O32" s="78" t="s">
        <v>14</v>
      </c>
      <c r="Q32" s="86">
        <v>40919</v>
      </c>
      <c r="S32" s="74">
        <f>'MalariaData-Monthly'!S$69</f>
        <v>0.2463768115942029</v>
      </c>
      <c r="T32" s="74">
        <f>'MalariaData-Monthly'!S$73</f>
        <v>-0.3722627737226277</v>
      </c>
      <c r="U32" s="74">
        <f>'MalariaData-Monthly'!S$77</f>
        <v>0.0013245033112582781</v>
      </c>
    </row>
    <row r="33" spans="1:21" ht="13.5">
      <c r="A33">
        <v>29</v>
      </c>
      <c r="B33" s="85" t="s">
        <v>0</v>
      </c>
      <c r="C33" s="80"/>
      <c r="D33" s="80">
        <v>30</v>
      </c>
      <c r="E33" s="80"/>
      <c r="F33" s="74">
        <f>'MalariaData-Monthly'!E$69</f>
        <v>0.24311926605504589</v>
      </c>
      <c r="G33" s="74">
        <f>'MalariaData-Monthly'!E$73</f>
        <v>-0.21929824561403508</v>
      </c>
      <c r="H33" s="74">
        <f>'MalariaData-Monthly'!E$77</f>
        <v>-0.6251673360107095</v>
      </c>
      <c r="I33" s="74"/>
      <c r="J33" s="87">
        <v>40926</v>
      </c>
      <c r="K33" s="89">
        <v>40926</v>
      </c>
      <c r="L33" s="91">
        <f t="shared" si="0"/>
        <v>29</v>
      </c>
      <c r="M33" s="91"/>
      <c r="N33" s="91"/>
      <c r="O33" s="78" t="s">
        <v>28</v>
      </c>
      <c r="Q33" s="86">
        <v>40918</v>
      </c>
      <c r="S33" s="74">
        <f>'MalariaData-Monthly'!AG$69</f>
        <v>0.04926108374384237</v>
      </c>
      <c r="T33" s="74">
        <f>'MalariaData-Monthly'!AG$73</f>
        <v>0.06990881458966565</v>
      </c>
      <c r="U33" s="74">
        <f>'MalariaData-Monthly'!AG$77</f>
        <v>-0.7561683599419449</v>
      </c>
    </row>
    <row r="34" spans="1:21" ht="13.5">
      <c r="A34">
        <v>30</v>
      </c>
      <c r="B34" s="78" t="s">
        <v>2</v>
      </c>
      <c r="D34">
        <v>30</v>
      </c>
      <c r="F34" s="74">
        <f>'MalariaData-Monthly'!G$69</f>
        <v>-0.030919446704637917</v>
      </c>
      <c r="G34" s="74">
        <f>'MalariaData-Monthly'!G$73</f>
        <v>0.044444444444444446</v>
      </c>
      <c r="H34" s="74">
        <f>'MalariaData-Monthly'!G$77</f>
        <v>-0.45595854922279794</v>
      </c>
      <c r="I34" s="74"/>
      <c r="J34" s="86">
        <v>40931</v>
      </c>
      <c r="K34" s="88">
        <v>40931</v>
      </c>
      <c r="L34" s="91">
        <f t="shared" si="0"/>
        <v>34</v>
      </c>
      <c r="M34" s="91"/>
      <c r="N34" s="91"/>
      <c r="O34" s="92" t="s">
        <v>31</v>
      </c>
      <c r="Q34" s="86">
        <v>40918</v>
      </c>
      <c r="S34" s="74">
        <f>'MalariaData-Monthly'!AJ$69</f>
        <v>-0.55859375</v>
      </c>
      <c r="T34" s="74">
        <f>'MalariaData-Monthly'!AJ$73</f>
        <v>-0.27058823529411763</v>
      </c>
      <c r="U34" s="74">
        <f>'MalariaData-Monthly'!AJ$77</f>
        <v>-0.22418879056047197</v>
      </c>
    </row>
    <row r="35" spans="1:21" ht="13.5">
      <c r="A35">
        <v>31</v>
      </c>
      <c r="B35" s="78" t="s">
        <v>19</v>
      </c>
      <c r="D35">
        <v>30</v>
      </c>
      <c r="F35" s="74">
        <f>'MalariaData-Monthly'!X$69</f>
        <v>-0.017684887459807074</v>
      </c>
      <c r="G35" s="74"/>
      <c r="H35" s="74">
        <f>'MalariaData-Monthly'!X$77</f>
        <v>-0.7266993693062369</v>
      </c>
      <c r="I35" s="74"/>
      <c r="J35" s="86">
        <v>40925</v>
      </c>
      <c r="K35" s="88">
        <v>40925</v>
      </c>
      <c r="L35" s="91">
        <f t="shared" si="0"/>
        <v>28</v>
      </c>
      <c r="M35" s="91"/>
      <c r="N35" s="91"/>
      <c r="O35" s="79" t="s">
        <v>8</v>
      </c>
      <c r="Q35" s="86">
        <v>40917</v>
      </c>
      <c r="S35" s="74">
        <f>'MalariaData-Monthly'!M$69</f>
        <v>-0.45</v>
      </c>
      <c r="T35" s="74"/>
      <c r="U35" s="74"/>
    </row>
    <row r="36" spans="1:21" ht="13.5">
      <c r="A36">
        <v>32</v>
      </c>
      <c r="B36" s="78" t="s">
        <v>34</v>
      </c>
      <c r="D36">
        <v>30</v>
      </c>
      <c r="F36" s="74">
        <f>'MalariaData-Monthly'!AM$69</f>
        <v>-0.657103825136612</v>
      </c>
      <c r="G36" s="74">
        <f>'MalariaData-Monthly'!AM$73</f>
        <v>-0.42874845105328374</v>
      </c>
      <c r="H36" s="74">
        <f>'MalariaData-Monthly'!AM$77</f>
        <v>-0.2988505747126437</v>
      </c>
      <c r="I36" s="74"/>
      <c r="J36" s="86">
        <v>40932</v>
      </c>
      <c r="K36" s="88">
        <v>40932</v>
      </c>
      <c r="L36" s="91">
        <f t="shared" si="0"/>
        <v>35</v>
      </c>
      <c r="M36" s="91"/>
      <c r="N36" s="91"/>
      <c r="O36" s="92" t="s">
        <v>16</v>
      </c>
      <c r="Q36" s="86">
        <v>40917</v>
      </c>
      <c r="S36" s="74">
        <f>'MalariaData-Monthly'!U$69</f>
        <v>0.8196994991652755</v>
      </c>
      <c r="T36" s="74">
        <f>'MalariaData-Monthly'!U$73</f>
        <v>-0.012121212121212121</v>
      </c>
      <c r="U36" s="74">
        <f>'MalariaData-Monthly'!U$77</f>
        <v>-0.08055009823182711</v>
      </c>
    </row>
    <row r="37" spans="1:21" ht="13.5">
      <c r="A37">
        <v>33</v>
      </c>
      <c r="B37" s="78" t="s">
        <v>35</v>
      </c>
      <c r="D37">
        <v>30</v>
      </c>
      <c r="F37" s="74">
        <f>'MalariaData-Monthly'!AN$69</f>
        <v>0.07042253521126761</v>
      </c>
      <c r="G37" s="74">
        <f>'MalariaData-Monthly'!AN$73</f>
        <v>-0.02071563088512241</v>
      </c>
      <c r="H37" s="74">
        <f>'MalariaData-Monthly'!AN$77</f>
        <v>-0.39896373056994816</v>
      </c>
      <c r="I37" s="74"/>
      <c r="J37" s="86">
        <v>40925</v>
      </c>
      <c r="K37" s="88">
        <v>40925</v>
      </c>
      <c r="L37" s="91">
        <f t="shared" si="0"/>
        <v>28</v>
      </c>
      <c r="M37" s="91"/>
      <c r="N37" s="91"/>
      <c r="O37" s="78" t="s">
        <v>5</v>
      </c>
      <c r="Q37" s="86">
        <v>40897</v>
      </c>
      <c r="S37" s="74">
        <f>'MalariaData-Monthly'!J$69</f>
        <v>-0.6287645974185617</v>
      </c>
      <c r="T37" s="74">
        <f>'MalariaData-Monthly'!J$73</f>
        <v>0.3038397328881469</v>
      </c>
      <c r="U37" s="74">
        <f>'MalariaData-Monthly'!J$77</f>
        <v>-0.5597295266716754</v>
      </c>
    </row>
    <row r="38" spans="1:21" ht="13.5">
      <c r="A38">
        <v>34</v>
      </c>
      <c r="B38" s="78" t="s">
        <v>29</v>
      </c>
      <c r="D38">
        <v>35</v>
      </c>
      <c r="F38" s="74">
        <f>'MalariaData-Monthly'!AH$69</f>
        <v>-0.23803827751196172</v>
      </c>
      <c r="G38" s="74"/>
      <c r="H38" s="74">
        <f>'MalariaData-Monthly'!AH$77</f>
        <v>-0.5198587819947044</v>
      </c>
      <c r="I38" s="74"/>
      <c r="J38" s="86">
        <v>40925</v>
      </c>
      <c r="K38" s="88">
        <v>40925</v>
      </c>
      <c r="L38" s="91">
        <f t="shared" si="0"/>
        <v>28</v>
      </c>
      <c r="M38" s="91"/>
      <c r="N38" s="91"/>
      <c r="O38" s="92" t="s">
        <v>7</v>
      </c>
      <c r="Q38" s="86">
        <v>40897</v>
      </c>
      <c r="S38" s="74">
        <f>'MalariaData-Monthly'!L$69</f>
        <v>-0.47415730337078654</v>
      </c>
      <c r="T38" s="74"/>
      <c r="U38" s="74">
        <f>'MalariaData-Monthly'!L$77</f>
        <v>-0.8544061302681992</v>
      </c>
    </row>
    <row r="39" spans="1:21" ht="13.5">
      <c r="A39">
        <v>35</v>
      </c>
      <c r="B39" s="78" t="s">
        <v>5</v>
      </c>
      <c r="D39">
        <v>40</v>
      </c>
      <c r="F39" s="74">
        <f>'MalariaData-Monthly'!J$69</f>
        <v>-0.6287645974185617</v>
      </c>
      <c r="G39" s="74">
        <f>'MalariaData-Monthly'!J$73</f>
        <v>0.3038397328881469</v>
      </c>
      <c r="H39" s="74">
        <f>'MalariaData-Monthly'!J$77</f>
        <v>-0.5597295266716754</v>
      </c>
      <c r="I39" s="74"/>
      <c r="J39" s="86">
        <v>40897</v>
      </c>
      <c r="K39" s="88">
        <v>40897</v>
      </c>
      <c r="L39" s="91">
        <f t="shared" si="0"/>
        <v>0</v>
      </c>
      <c r="M39" s="91"/>
      <c r="N39" s="91"/>
      <c r="O39" s="78" t="s">
        <v>21</v>
      </c>
      <c r="Q39" s="86">
        <v>40897</v>
      </c>
      <c r="S39" s="74">
        <f>'MalariaData-Monthly'!Z$69</f>
        <v>0.3767441860465116</v>
      </c>
      <c r="T39" s="74">
        <f>'MalariaData-Monthly'!Z$73</f>
        <v>-0.08092485549132948</v>
      </c>
      <c r="U39" s="74">
        <f>'MalariaData-Monthly'!Z$77</f>
        <v>-0.15606936416184972</v>
      </c>
    </row>
    <row r="40" spans="1:21" ht="13.5">
      <c r="A40">
        <v>36</v>
      </c>
      <c r="B40" s="79" t="s">
        <v>32</v>
      </c>
      <c r="D40">
        <v>40</v>
      </c>
      <c r="F40" s="74">
        <f>'MalariaData-Monthly'!AK$69</f>
        <v>0</v>
      </c>
      <c r="G40" s="74"/>
      <c r="H40" s="74">
        <f>'MalariaData-Monthly'!AK$77</f>
        <v>-0.9395017793594306</v>
      </c>
      <c r="I40" s="74"/>
      <c r="J40" s="86">
        <v>40897</v>
      </c>
      <c r="K40" s="88">
        <v>40897</v>
      </c>
      <c r="L40" s="91">
        <f t="shared" si="0"/>
        <v>0</v>
      </c>
      <c r="M40" s="91"/>
      <c r="N40" s="91"/>
      <c r="O40" s="79" t="s">
        <v>32</v>
      </c>
      <c r="Q40" s="86">
        <v>40897</v>
      </c>
      <c r="S40" s="74">
        <f>'MalariaData-Monthly'!AK$69</f>
        <v>0</v>
      </c>
      <c r="T40" s="74"/>
      <c r="U40" s="74">
        <f>'MalariaData-Monthly'!AK$77</f>
        <v>-0.9395017793594306</v>
      </c>
    </row>
    <row r="41" spans="1:21" ht="13.5">
      <c r="A41">
        <v>37</v>
      </c>
      <c r="B41" s="78" t="s">
        <v>33</v>
      </c>
      <c r="D41">
        <v>40</v>
      </c>
      <c r="F41" s="74">
        <f>'MalariaData-Monthly'!AL$69</f>
        <v>-0.3131868131868132</v>
      </c>
      <c r="G41" s="74">
        <f>'MalariaData-Monthly'!AL$73</f>
        <v>0.02586206896551724</v>
      </c>
      <c r="H41" s="74">
        <f>'MalariaData-Monthly'!AL$77</f>
        <v>-0.4689655172413793</v>
      </c>
      <c r="I41" s="74"/>
      <c r="J41" s="86">
        <v>40920</v>
      </c>
      <c r="K41" s="88">
        <v>40920</v>
      </c>
      <c r="L41" s="91">
        <f t="shared" si="0"/>
        <v>23</v>
      </c>
      <c r="M41" s="91">
        <f>SUM(L26:L41)/COUNT(L26:L41)</f>
        <v>24.0625</v>
      </c>
      <c r="N41" s="91"/>
      <c r="O41" s="78" t="s">
        <v>36</v>
      </c>
      <c r="Q41" s="86">
        <v>40897</v>
      </c>
      <c r="S41" s="74">
        <f>'MalariaData-Monthly'!AO$69</f>
        <v>-0.06628787878787878</v>
      </c>
      <c r="T41" s="74">
        <f>'MalariaData-Monthly'!AO$73</f>
        <v>-0.13513513513513514</v>
      </c>
      <c r="U41" s="74">
        <f>'MalariaData-Monthly'!AO$77</f>
        <v>-0.18828451882845187</v>
      </c>
    </row>
    <row r="43" spans="2:15" ht="13.5">
      <c r="B43" s="82" t="s">
        <v>78</v>
      </c>
      <c r="F43" s="83">
        <f>'MalariaData-Monthly'!AP69</f>
        <v>0.01760309571683296</v>
      </c>
      <c r="G43" s="83">
        <f>'MalariaData-Monthly'!AP73</f>
        <v>-0.24484568028756765</v>
      </c>
      <c r="H43" s="83">
        <f>'MalariaData-Monthly'!AP77</f>
        <v>-0.5829914323639436</v>
      </c>
      <c r="I43" s="83"/>
      <c r="J43" s="83"/>
      <c r="K43" s="83"/>
      <c r="O43" s="82" t="s">
        <v>78</v>
      </c>
    </row>
    <row r="59" ht="13.5">
      <c r="Y59" t="s">
        <v>81</v>
      </c>
    </row>
  </sheetData>
  <sheetProtection/>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C1:BD192"/>
  <sheetViews>
    <sheetView tabSelected="1" zoomScaleSheetLayoutView="100" workbookViewId="0" topLeftCell="C14">
      <pane ySplit="3400" topLeftCell="BM88" activePane="bottomLeft" state="split"/>
      <selection pane="topLeft" activeCell="AV76" sqref="AV76"/>
      <selection pane="bottomLeft" activeCell="H88" sqref="H88"/>
    </sheetView>
  </sheetViews>
  <sheetFormatPr defaultColWidth="8.8515625" defaultRowHeight="15"/>
  <cols>
    <col min="1" max="1" width="8.8515625" style="0" customWidth="1"/>
    <col min="2" max="2" width="11.421875" style="0" customWidth="1"/>
    <col min="3" max="3" width="12.421875" style="0" customWidth="1"/>
    <col min="4" max="4" width="8.8515625" style="9" customWidth="1"/>
    <col min="5" max="41" width="7.421875" style="0" customWidth="1"/>
    <col min="42" max="42" width="9.28125" style="0" bestFit="1" customWidth="1"/>
    <col min="43" max="43" width="0.85546875" style="0" customWidth="1"/>
    <col min="44" max="44" width="6.140625" style="17" bestFit="1" customWidth="1"/>
    <col min="45" max="45" width="9.140625" style="17" customWidth="1"/>
    <col min="46" max="46" width="9.8515625" style="0" bestFit="1" customWidth="1"/>
    <col min="47" max="52" width="10.7109375" style="0" customWidth="1"/>
  </cols>
  <sheetData>
    <row r="1" spans="3:45" s="13" customFormat="1" ht="15" thickBot="1">
      <c r="C1" s="13" t="s">
        <v>38</v>
      </c>
      <c r="D1" s="14"/>
      <c r="AR1" s="16"/>
      <c r="AS1" s="16"/>
    </row>
    <row r="2" spans="5:41" ht="15" thickBot="1">
      <c r="E2" s="167" t="s">
        <v>39</v>
      </c>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9"/>
    </row>
    <row r="3" spans="5:41" ht="13.5">
      <c r="E3" s="20">
        <v>1</v>
      </c>
      <c r="F3" s="20">
        <v>2</v>
      </c>
      <c r="G3" s="20">
        <v>3</v>
      </c>
      <c r="H3" s="20">
        <v>4</v>
      </c>
      <c r="I3" s="20">
        <v>5</v>
      </c>
      <c r="J3" s="20">
        <v>6</v>
      </c>
      <c r="K3" s="20">
        <v>7</v>
      </c>
      <c r="L3" s="20">
        <v>8</v>
      </c>
      <c r="M3" s="20">
        <v>9</v>
      </c>
      <c r="N3" s="20">
        <v>10</v>
      </c>
      <c r="O3" s="20">
        <v>11</v>
      </c>
      <c r="P3" s="20">
        <v>12</v>
      </c>
      <c r="Q3" s="20">
        <v>13</v>
      </c>
      <c r="R3" s="20">
        <v>14</v>
      </c>
      <c r="S3" s="20">
        <v>15</v>
      </c>
      <c r="T3" s="20">
        <v>16</v>
      </c>
      <c r="U3" s="20">
        <v>17</v>
      </c>
      <c r="V3" s="20">
        <v>18</v>
      </c>
      <c r="W3" s="20">
        <v>19</v>
      </c>
      <c r="X3" s="20">
        <v>20</v>
      </c>
      <c r="Y3" s="20">
        <v>21</v>
      </c>
      <c r="Z3" s="20">
        <v>22</v>
      </c>
      <c r="AA3" s="20">
        <v>23</v>
      </c>
      <c r="AB3" s="20">
        <v>24</v>
      </c>
      <c r="AC3" s="20">
        <v>25</v>
      </c>
      <c r="AD3" s="20">
        <v>26</v>
      </c>
      <c r="AE3" s="20">
        <v>27</v>
      </c>
      <c r="AF3" s="20">
        <v>28</v>
      </c>
      <c r="AG3" s="20">
        <v>29</v>
      </c>
      <c r="AH3" s="20">
        <v>30</v>
      </c>
      <c r="AI3" s="20">
        <v>31</v>
      </c>
      <c r="AJ3" s="20">
        <v>32</v>
      </c>
      <c r="AK3" s="20">
        <v>33</v>
      </c>
      <c r="AL3" s="20">
        <v>34</v>
      </c>
      <c r="AM3" s="20">
        <v>35</v>
      </c>
      <c r="AN3" s="20">
        <v>36</v>
      </c>
      <c r="AO3" s="20">
        <v>37</v>
      </c>
    </row>
    <row r="4" spans="3:44" ht="83.25" customHeight="1">
      <c r="C4" s="22" t="s">
        <v>40</v>
      </c>
      <c r="E4" s="26" t="s">
        <v>0</v>
      </c>
      <c r="F4" s="15" t="s">
        <v>1</v>
      </c>
      <c r="G4" s="15" t="s">
        <v>2</v>
      </c>
      <c r="H4" s="15" t="s">
        <v>3</v>
      </c>
      <c r="I4" s="15" t="s">
        <v>4</v>
      </c>
      <c r="J4" s="15" t="s">
        <v>5</v>
      </c>
      <c r="K4" s="15" t="s">
        <v>6</v>
      </c>
      <c r="L4" s="15" t="s">
        <v>7</v>
      </c>
      <c r="M4" s="51" t="s">
        <v>8</v>
      </c>
      <c r="N4" s="15" t="s">
        <v>9</v>
      </c>
      <c r="O4" s="15" t="s">
        <v>10</v>
      </c>
      <c r="P4" s="15" t="s">
        <v>11</v>
      </c>
      <c r="Q4" s="51" t="s">
        <v>12</v>
      </c>
      <c r="R4" s="15" t="s">
        <v>13</v>
      </c>
      <c r="S4" s="15" t="s">
        <v>14</v>
      </c>
      <c r="T4" s="15" t="s">
        <v>15</v>
      </c>
      <c r="U4" s="15" t="s">
        <v>16</v>
      </c>
      <c r="V4" s="15" t="s">
        <v>17</v>
      </c>
      <c r="W4" s="15" t="s">
        <v>18</v>
      </c>
      <c r="X4" s="15" t="s">
        <v>19</v>
      </c>
      <c r="Y4" s="15" t="s">
        <v>20</v>
      </c>
      <c r="Z4" s="15" t="s">
        <v>21</v>
      </c>
      <c r="AA4" s="15" t="s">
        <v>22</v>
      </c>
      <c r="AB4" s="15" t="s">
        <v>23</v>
      </c>
      <c r="AC4" s="15" t="s">
        <v>24</v>
      </c>
      <c r="AD4" s="15" t="s">
        <v>25</v>
      </c>
      <c r="AE4" s="15" t="s">
        <v>26</v>
      </c>
      <c r="AF4" s="51" t="s">
        <v>27</v>
      </c>
      <c r="AG4" s="15" t="s">
        <v>28</v>
      </c>
      <c r="AH4" s="15" t="s">
        <v>29</v>
      </c>
      <c r="AI4" s="15" t="s">
        <v>30</v>
      </c>
      <c r="AJ4" s="15" t="s">
        <v>31</v>
      </c>
      <c r="AK4" s="51" t="s">
        <v>32</v>
      </c>
      <c r="AL4" s="15" t="s">
        <v>33</v>
      </c>
      <c r="AM4" s="15" t="s">
        <v>34</v>
      </c>
      <c r="AN4" s="15" t="s">
        <v>35</v>
      </c>
      <c r="AO4" s="15" t="s">
        <v>36</v>
      </c>
      <c r="AP4" s="8" t="s">
        <v>37</v>
      </c>
      <c r="AR4" s="19" t="s">
        <v>44</v>
      </c>
    </row>
    <row r="5" spans="3:44" ht="12.75" customHeight="1">
      <c r="C5" s="13"/>
      <c r="D5" s="23" t="s">
        <v>47</v>
      </c>
      <c r="E5" s="28" t="s">
        <v>49</v>
      </c>
      <c r="F5" s="27" t="s">
        <v>49</v>
      </c>
      <c r="G5" s="27" t="s">
        <v>49</v>
      </c>
      <c r="H5" s="27" t="s">
        <v>49</v>
      </c>
      <c r="I5" s="27" t="s">
        <v>49</v>
      </c>
      <c r="J5" s="27" t="s">
        <v>49</v>
      </c>
      <c r="K5" s="27" t="s">
        <v>49</v>
      </c>
      <c r="L5" s="27" t="s">
        <v>49</v>
      </c>
      <c r="M5" s="27" t="s">
        <v>55</v>
      </c>
      <c r="N5" s="27" t="s">
        <v>49</v>
      </c>
      <c r="O5" s="27" t="s">
        <v>49</v>
      </c>
      <c r="P5" s="27" t="s">
        <v>49</v>
      </c>
      <c r="Q5" s="27" t="s">
        <v>55</v>
      </c>
      <c r="R5" s="27" t="s">
        <v>49</v>
      </c>
      <c r="S5" s="27" t="s">
        <v>49</v>
      </c>
      <c r="T5" s="27" t="s">
        <v>49</v>
      </c>
      <c r="U5" s="27" t="s">
        <v>49</v>
      </c>
      <c r="V5" s="27" t="s">
        <v>49</v>
      </c>
      <c r="W5" s="27" t="s">
        <v>49</v>
      </c>
      <c r="X5" s="27" t="s">
        <v>49</v>
      </c>
      <c r="Y5" s="27" t="s">
        <v>49</v>
      </c>
      <c r="Z5" s="27" t="s">
        <v>49</v>
      </c>
      <c r="AA5" s="27" t="s">
        <v>49</v>
      </c>
      <c r="AB5" s="27" t="s">
        <v>49</v>
      </c>
      <c r="AC5" s="27" t="s">
        <v>49</v>
      </c>
      <c r="AD5" s="27" t="s">
        <v>49</v>
      </c>
      <c r="AE5" s="27" t="s">
        <v>49</v>
      </c>
      <c r="AF5" s="27" t="s">
        <v>55</v>
      </c>
      <c r="AG5" s="27" t="s">
        <v>49</v>
      </c>
      <c r="AH5" s="27" t="s">
        <v>49</v>
      </c>
      <c r="AI5" s="27" t="s">
        <v>49</v>
      </c>
      <c r="AJ5" s="27" t="s">
        <v>49</v>
      </c>
      <c r="AK5" s="27" t="s">
        <v>55</v>
      </c>
      <c r="AL5" s="27" t="s">
        <v>49</v>
      </c>
      <c r="AM5" s="27" t="s">
        <v>49</v>
      </c>
      <c r="AN5" s="27" t="s">
        <v>49</v>
      </c>
      <c r="AO5" s="29" t="s">
        <v>49</v>
      </c>
      <c r="AP5" s="25"/>
      <c r="AR5" s="19"/>
    </row>
    <row r="6" spans="3:44" ht="12.75" customHeight="1">
      <c r="C6" s="13"/>
      <c r="D6" s="24" t="s">
        <v>48</v>
      </c>
      <c r="E6" s="170" t="s">
        <v>54</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2"/>
      <c r="AP6" s="8"/>
      <c r="AR6" s="19"/>
    </row>
    <row r="7" spans="3:46" ht="13.5">
      <c r="C7" s="1">
        <v>40360</v>
      </c>
      <c r="D7" s="10" t="s">
        <v>41</v>
      </c>
      <c r="E7" s="4">
        <v>253</v>
      </c>
      <c r="F7" s="5">
        <v>104</v>
      </c>
      <c r="G7" s="5">
        <v>352</v>
      </c>
      <c r="H7" s="32">
        <v>0</v>
      </c>
      <c r="I7" s="32">
        <v>88</v>
      </c>
      <c r="J7" s="32">
        <v>237</v>
      </c>
      <c r="K7" s="32">
        <v>13</v>
      </c>
      <c r="L7" s="32">
        <v>61</v>
      </c>
      <c r="M7" s="52">
        <v>10</v>
      </c>
      <c r="N7" s="32">
        <v>208</v>
      </c>
      <c r="O7" s="32">
        <v>123</v>
      </c>
      <c r="P7" s="32">
        <v>96</v>
      </c>
      <c r="Q7" s="52">
        <v>0</v>
      </c>
      <c r="R7" s="32">
        <v>224</v>
      </c>
      <c r="S7" s="32">
        <v>194</v>
      </c>
      <c r="T7" s="32">
        <v>1062</v>
      </c>
      <c r="U7" s="32">
        <v>179</v>
      </c>
      <c r="V7" s="32">
        <v>72</v>
      </c>
      <c r="W7" s="32">
        <v>228</v>
      </c>
      <c r="X7" s="32">
        <v>246</v>
      </c>
      <c r="Y7" s="32">
        <v>136</v>
      </c>
      <c r="Z7" s="32">
        <v>34</v>
      </c>
      <c r="AA7" s="5">
        <v>96</v>
      </c>
      <c r="AB7" s="5">
        <v>105</v>
      </c>
      <c r="AC7" s="5">
        <v>215</v>
      </c>
      <c r="AD7" s="5">
        <v>90</v>
      </c>
      <c r="AE7" s="5">
        <v>51</v>
      </c>
      <c r="AF7" s="52">
        <v>37</v>
      </c>
      <c r="AG7" s="5">
        <v>243</v>
      </c>
      <c r="AH7" s="5">
        <v>297</v>
      </c>
      <c r="AI7" s="5">
        <v>1100</v>
      </c>
      <c r="AJ7" s="5">
        <v>33</v>
      </c>
      <c r="AK7" s="52">
        <v>102</v>
      </c>
      <c r="AL7" s="5">
        <v>49</v>
      </c>
      <c r="AM7" s="5">
        <v>539</v>
      </c>
      <c r="AN7" s="5">
        <v>190</v>
      </c>
      <c r="AO7" s="5">
        <v>50</v>
      </c>
      <c r="AP7" s="40">
        <f>SUM(E7:AO7)</f>
        <v>7117</v>
      </c>
      <c r="AR7" s="18">
        <f>SUM(E7:AO7)</f>
        <v>7117</v>
      </c>
      <c r="AS7" s="17" t="str">
        <f>IF(AR7-AP7&gt;0.5,"NO","OK")</f>
        <v>OK</v>
      </c>
      <c r="AT7" s="30">
        <f aca="true" t="shared" si="0" ref="AT7:AT35">AP7-AK7-AJ7-AA7-X7-L7-G7</f>
        <v>6227</v>
      </c>
    </row>
    <row r="8" spans="3:47" ht="13.5">
      <c r="C8" s="2"/>
      <c r="D8" s="11" t="s">
        <v>42</v>
      </c>
      <c r="E8" s="6">
        <v>351</v>
      </c>
      <c r="F8" s="7">
        <v>329</v>
      </c>
      <c r="G8" s="7">
        <v>210</v>
      </c>
      <c r="H8" s="33">
        <v>0</v>
      </c>
      <c r="I8" s="33">
        <v>57</v>
      </c>
      <c r="J8" s="33">
        <v>451</v>
      </c>
      <c r="K8" s="33">
        <v>18</v>
      </c>
      <c r="L8" s="33">
        <v>176</v>
      </c>
      <c r="M8" s="53">
        <v>5</v>
      </c>
      <c r="N8" s="33">
        <v>479</v>
      </c>
      <c r="O8" s="33">
        <v>96</v>
      </c>
      <c r="P8" s="33">
        <v>63</v>
      </c>
      <c r="Q8" s="53">
        <v>0</v>
      </c>
      <c r="R8" s="33">
        <v>380</v>
      </c>
      <c r="S8" s="33">
        <v>245</v>
      </c>
      <c r="T8" s="33">
        <v>708</v>
      </c>
      <c r="U8" s="33">
        <v>401</v>
      </c>
      <c r="V8" s="33">
        <v>72</v>
      </c>
      <c r="W8" s="33">
        <v>417</v>
      </c>
      <c r="X8" s="33">
        <v>387</v>
      </c>
      <c r="Y8" s="33">
        <v>378</v>
      </c>
      <c r="Z8" s="33">
        <v>28</v>
      </c>
      <c r="AA8" s="7">
        <v>82</v>
      </c>
      <c r="AB8" s="7">
        <v>175</v>
      </c>
      <c r="AC8" s="7">
        <v>254</v>
      </c>
      <c r="AD8" s="7">
        <v>85</v>
      </c>
      <c r="AE8" s="7">
        <v>21</v>
      </c>
      <c r="AF8" s="53">
        <v>0</v>
      </c>
      <c r="AG8" s="7">
        <v>178</v>
      </c>
      <c r="AH8" s="7">
        <v>466</v>
      </c>
      <c r="AI8" s="7">
        <v>2491</v>
      </c>
      <c r="AJ8" s="7">
        <v>35</v>
      </c>
      <c r="AK8" s="53">
        <v>0</v>
      </c>
      <c r="AL8" s="7">
        <v>42</v>
      </c>
      <c r="AM8" s="7">
        <v>392</v>
      </c>
      <c r="AN8" s="7">
        <v>203</v>
      </c>
      <c r="AO8" s="7">
        <v>69</v>
      </c>
      <c r="AP8" s="41">
        <f>SUM(E8:AO8)</f>
        <v>9744</v>
      </c>
      <c r="AR8" s="18">
        <f aca="true" t="shared" si="1" ref="AR8:AR48">SUM(E8:AO8)</f>
        <v>9744</v>
      </c>
      <c r="AS8" s="17" t="str">
        <f aca="true" t="shared" si="2" ref="AS8:AS48">IF(AR8-AP8&gt;0.5,"NO","OK")</f>
        <v>OK</v>
      </c>
      <c r="AT8" s="30">
        <f t="shared" si="0"/>
        <v>8854</v>
      </c>
      <c r="AU8" s="30">
        <f>AT8+AT7</f>
        <v>15081</v>
      </c>
    </row>
    <row r="9" spans="3:46" ht="13.5">
      <c r="C9" s="1">
        <v>40391</v>
      </c>
      <c r="D9" s="10" t="s">
        <v>41</v>
      </c>
      <c r="E9" s="4">
        <v>212</v>
      </c>
      <c r="F9" s="5">
        <v>94</v>
      </c>
      <c r="G9" s="5">
        <v>365</v>
      </c>
      <c r="H9" s="32">
        <v>0</v>
      </c>
      <c r="I9" s="32">
        <v>110</v>
      </c>
      <c r="J9" s="32">
        <v>185</v>
      </c>
      <c r="K9" s="32">
        <v>16</v>
      </c>
      <c r="L9" s="32">
        <v>101</v>
      </c>
      <c r="M9" s="52">
        <v>12</v>
      </c>
      <c r="N9" s="32">
        <v>287</v>
      </c>
      <c r="O9" s="32">
        <v>123</v>
      </c>
      <c r="P9" s="32">
        <v>63</v>
      </c>
      <c r="Q9" s="52">
        <v>0</v>
      </c>
      <c r="R9" s="32">
        <v>210</v>
      </c>
      <c r="S9" s="32">
        <v>209</v>
      </c>
      <c r="T9" s="32">
        <v>781</v>
      </c>
      <c r="U9" s="32">
        <v>158</v>
      </c>
      <c r="V9" s="32">
        <v>60</v>
      </c>
      <c r="W9" s="32">
        <v>395</v>
      </c>
      <c r="X9" s="32">
        <v>237</v>
      </c>
      <c r="Y9" s="32">
        <v>163</v>
      </c>
      <c r="Z9" s="32">
        <v>43</v>
      </c>
      <c r="AA9" s="5">
        <v>64</v>
      </c>
      <c r="AB9" s="5">
        <v>152</v>
      </c>
      <c r="AC9" s="5">
        <v>170</v>
      </c>
      <c r="AD9" s="5">
        <v>66</v>
      </c>
      <c r="AE9" s="5">
        <v>72</v>
      </c>
      <c r="AF9" s="52">
        <v>14</v>
      </c>
      <c r="AG9" s="5">
        <v>169</v>
      </c>
      <c r="AH9" s="5">
        <v>346</v>
      </c>
      <c r="AI9" s="5">
        <v>570</v>
      </c>
      <c r="AJ9" s="5">
        <v>78</v>
      </c>
      <c r="AK9" s="52">
        <v>47</v>
      </c>
      <c r="AL9" s="5">
        <v>36</v>
      </c>
      <c r="AM9" s="5">
        <v>593</v>
      </c>
      <c r="AN9" s="5">
        <v>163</v>
      </c>
      <c r="AO9" s="5">
        <v>62</v>
      </c>
      <c r="AP9" s="40">
        <f aca="true" t="shared" si="3" ref="AP9:AP54">SUM(E9:AO9)</f>
        <v>6426</v>
      </c>
      <c r="AR9" s="18">
        <f t="shared" si="1"/>
        <v>6426</v>
      </c>
      <c r="AS9" s="17" t="str">
        <f t="shared" si="2"/>
        <v>OK</v>
      </c>
      <c r="AT9" s="30">
        <f t="shared" si="0"/>
        <v>5534</v>
      </c>
    </row>
    <row r="10" spans="3:47" ht="13.5">
      <c r="C10" s="2"/>
      <c r="D10" s="11" t="s">
        <v>42</v>
      </c>
      <c r="E10" s="6">
        <v>360</v>
      </c>
      <c r="F10" s="7">
        <v>221</v>
      </c>
      <c r="G10" s="7">
        <v>233</v>
      </c>
      <c r="H10" s="33">
        <v>0</v>
      </c>
      <c r="I10" s="33">
        <v>114</v>
      </c>
      <c r="J10" s="33">
        <v>362</v>
      </c>
      <c r="K10" s="33">
        <v>10</v>
      </c>
      <c r="L10" s="33">
        <v>168</v>
      </c>
      <c r="M10" s="53">
        <v>5</v>
      </c>
      <c r="N10" s="33">
        <v>392</v>
      </c>
      <c r="O10" s="33">
        <v>61</v>
      </c>
      <c r="P10" s="33">
        <v>46</v>
      </c>
      <c r="Q10" s="53">
        <v>0</v>
      </c>
      <c r="R10" s="33">
        <v>314</v>
      </c>
      <c r="S10" s="33">
        <v>386</v>
      </c>
      <c r="T10" s="33">
        <v>603</v>
      </c>
      <c r="U10" s="33">
        <v>413</v>
      </c>
      <c r="V10" s="33">
        <v>65</v>
      </c>
      <c r="W10" s="33">
        <v>650</v>
      </c>
      <c r="X10" s="33">
        <v>394</v>
      </c>
      <c r="Y10" s="33">
        <v>507</v>
      </c>
      <c r="Z10" s="33">
        <v>56</v>
      </c>
      <c r="AA10" s="7">
        <v>78</v>
      </c>
      <c r="AB10" s="7">
        <v>296</v>
      </c>
      <c r="AC10" s="7">
        <v>238</v>
      </c>
      <c r="AD10" s="7">
        <v>51</v>
      </c>
      <c r="AE10" s="7">
        <v>34</v>
      </c>
      <c r="AF10" s="53">
        <v>0</v>
      </c>
      <c r="AG10" s="7">
        <v>208</v>
      </c>
      <c r="AH10" s="7">
        <v>408</v>
      </c>
      <c r="AI10" s="7">
        <v>2379</v>
      </c>
      <c r="AJ10" s="7">
        <v>91</v>
      </c>
      <c r="AK10" s="53">
        <v>0</v>
      </c>
      <c r="AL10" s="7">
        <v>42</v>
      </c>
      <c r="AM10" s="7">
        <v>256</v>
      </c>
      <c r="AN10" s="7">
        <v>216</v>
      </c>
      <c r="AO10" s="7">
        <v>59</v>
      </c>
      <c r="AP10" s="41">
        <f t="shared" si="3"/>
        <v>9716</v>
      </c>
      <c r="AR10" s="18">
        <f t="shared" si="1"/>
        <v>9716</v>
      </c>
      <c r="AS10" s="17" t="str">
        <f t="shared" si="2"/>
        <v>OK</v>
      </c>
      <c r="AT10" s="30">
        <f t="shared" si="0"/>
        <v>8752</v>
      </c>
      <c r="AU10" s="30">
        <f>AT10+AT9</f>
        <v>14286</v>
      </c>
    </row>
    <row r="11" spans="3:46" ht="13.5">
      <c r="C11" s="1">
        <v>40422</v>
      </c>
      <c r="D11" s="10" t="s">
        <v>41</v>
      </c>
      <c r="E11" s="4">
        <v>278</v>
      </c>
      <c r="F11" s="5">
        <v>128</v>
      </c>
      <c r="G11" s="5">
        <v>272</v>
      </c>
      <c r="H11" s="32">
        <v>0</v>
      </c>
      <c r="I11" s="32">
        <v>107</v>
      </c>
      <c r="J11" s="32">
        <v>237</v>
      </c>
      <c r="K11" s="32">
        <v>4</v>
      </c>
      <c r="L11" s="32">
        <v>129</v>
      </c>
      <c r="M11" s="52">
        <v>0</v>
      </c>
      <c r="N11" s="32">
        <v>273</v>
      </c>
      <c r="O11" s="32">
        <v>57</v>
      </c>
      <c r="P11" s="32">
        <v>60</v>
      </c>
      <c r="Q11" s="52">
        <v>0</v>
      </c>
      <c r="R11" s="32">
        <v>205</v>
      </c>
      <c r="S11" s="32">
        <v>215</v>
      </c>
      <c r="T11" s="32">
        <v>701</v>
      </c>
      <c r="U11" s="32">
        <v>173</v>
      </c>
      <c r="V11" s="32">
        <v>41</v>
      </c>
      <c r="W11" s="32">
        <v>337</v>
      </c>
      <c r="X11" s="32">
        <v>360</v>
      </c>
      <c r="Y11" s="32">
        <v>166</v>
      </c>
      <c r="Z11" s="32">
        <v>38</v>
      </c>
      <c r="AA11" s="5">
        <v>66</v>
      </c>
      <c r="AB11" s="5">
        <v>136</v>
      </c>
      <c r="AC11" s="5">
        <v>158</v>
      </c>
      <c r="AD11" s="5">
        <v>44</v>
      </c>
      <c r="AE11" s="5">
        <v>28</v>
      </c>
      <c r="AF11" s="52">
        <v>37</v>
      </c>
      <c r="AG11" s="5">
        <v>127</v>
      </c>
      <c r="AH11" s="5">
        <v>265</v>
      </c>
      <c r="AI11" s="5">
        <v>920</v>
      </c>
      <c r="AJ11" s="5">
        <v>88</v>
      </c>
      <c r="AK11" s="52">
        <v>45</v>
      </c>
      <c r="AL11" s="5">
        <v>54</v>
      </c>
      <c r="AM11" s="5">
        <v>387</v>
      </c>
      <c r="AN11" s="5">
        <v>142</v>
      </c>
      <c r="AO11" s="5">
        <v>57</v>
      </c>
      <c r="AP11" s="40">
        <f t="shared" si="3"/>
        <v>6335</v>
      </c>
      <c r="AR11" s="18">
        <f t="shared" si="1"/>
        <v>6335</v>
      </c>
      <c r="AS11" s="17" t="str">
        <f t="shared" si="2"/>
        <v>OK</v>
      </c>
      <c r="AT11" s="30">
        <f t="shared" si="0"/>
        <v>5375</v>
      </c>
    </row>
    <row r="12" spans="3:47" ht="13.5">
      <c r="C12" s="2"/>
      <c r="D12" s="11" t="s">
        <v>42</v>
      </c>
      <c r="E12" s="6">
        <v>464</v>
      </c>
      <c r="F12" s="7">
        <v>259</v>
      </c>
      <c r="G12" s="7">
        <v>258</v>
      </c>
      <c r="H12" s="33">
        <v>0</v>
      </c>
      <c r="I12" s="33">
        <v>140</v>
      </c>
      <c r="J12" s="33">
        <v>379</v>
      </c>
      <c r="K12" s="33">
        <v>12</v>
      </c>
      <c r="L12" s="33">
        <v>247</v>
      </c>
      <c r="M12" s="53">
        <v>0</v>
      </c>
      <c r="N12" s="33">
        <v>147</v>
      </c>
      <c r="O12" s="33">
        <v>43</v>
      </c>
      <c r="P12" s="33">
        <v>26</v>
      </c>
      <c r="Q12" s="53">
        <v>0</v>
      </c>
      <c r="R12" s="33">
        <v>333</v>
      </c>
      <c r="S12" s="33">
        <v>291</v>
      </c>
      <c r="T12" s="33">
        <v>643</v>
      </c>
      <c r="U12" s="33">
        <v>297</v>
      </c>
      <c r="V12" s="33">
        <v>55</v>
      </c>
      <c r="W12" s="33">
        <v>607</v>
      </c>
      <c r="X12" s="33">
        <v>380</v>
      </c>
      <c r="Y12" s="33">
        <v>576</v>
      </c>
      <c r="Z12" s="33">
        <v>76</v>
      </c>
      <c r="AA12" s="7">
        <v>86</v>
      </c>
      <c r="AB12" s="7">
        <v>201</v>
      </c>
      <c r="AC12" s="7">
        <v>237</v>
      </c>
      <c r="AD12" s="7">
        <v>36</v>
      </c>
      <c r="AE12" s="7">
        <v>43</v>
      </c>
      <c r="AF12" s="53">
        <v>0</v>
      </c>
      <c r="AG12" s="7">
        <v>147</v>
      </c>
      <c r="AH12" s="7">
        <v>276</v>
      </c>
      <c r="AI12" s="7">
        <v>2100</v>
      </c>
      <c r="AJ12" s="7">
        <v>50</v>
      </c>
      <c r="AK12" s="53">
        <v>0</v>
      </c>
      <c r="AL12" s="7">
        <v>30</v>
      </c>
      <c r="AM12" s="7">
        <v>219</v>
      </c>
      <c r="AN12" s="7">
        <v>191</v>
      </c>
      <c r="AO12" s="7">
        <v>86</v>
      </c>
      <c r="AP12" s="41">
        <f t="shared" si="3"/>
        <v>8935</v>
      </c>
      <c r="AR12" s="18">
        <f t="shared" si="1"/>
        <v>8935</v>
      </c>
      <c r="AS12" s="17" t="str">
        <f t="shared" si="2"/>
        <v>OK</v>
      </c>
      <c r="AT12" s="30">
        <f t="shared" si="0"/>
        <v>7914</v>
      </c>
      <c r="AU12" s="30">
        <f>AT12+AT11</f>
        <v>13289</v>
      </c>
    </row>
    <row r="13" spans="3:46" ht="13.5">
      <c r="C13" s="1">
        <v>40452</v>
      </c>
      <c r="D13" s="10" t="s">
        <v>41</v>
      </c>
      <c r="E13" s="4">
        <v>381</v>
      </c>
      <c r="F13" s="5">
        <v>148</v>
      </c>
      <c r="G13" s="5">
        <v>231</v>
      </c>
      <c r="H13" s="32">
        <v>211</v>
      </c>
      <c r="I13" s="32">
        <v>99</v>
      </c>
      <c r="J13" s="32">
        <v>235</v>
      </c>
      <c r="K13" s="32">
        <v>12</v>
      </c>
      <c r="L13" s="32">
        <v>153</v>
      </c>
      <c r="M13" s="52">
        <v>19</v>
      </c>
      <c r="N13" s="32">
        <v>271</v>
      </c>
      <c r="O13" s="32">
        <v>102</v>
      </c>
      <c r="P13" s="32">
        <v>93</v>
      </c>
      <c r="Q13" s="52">
        <v>0</v>
      </c>
      <c r="R13" s="32">
        <v>233</v>
      </c>
      <c r="S13" s="32">
        <v>289</v>
      </c>
      <c r="T13" s="32">
        <v>645</v>
      </c>
      <c r="U13" s="32">
        <v>181</v>
      </c>
      <c r="V13" s="32">
        <v>25</v>
      </c>
      <c r="W13" s="32">
        <v>315</v>
      </c>
      <c r="X13" s="32">
        <v>393</v>
      </c>
      <c r="Y13" s="32">
        <v>184</v>
      </c>
      <c r="Z13" s="32">
        <v>64</v>
      </c>
      <c r="AA13" s="5">
        <v>91</v>
      </c>
      <c r="AB13" s="5">
        <v>174</v>
      </c>
      <c r="AC13" s="5">
        <v>148</v>
      </c>
      <c r="AD13" s="5">
        <v>87</v>
      </c>
      <c r="AE13" s="5">
        <v>72</v>
      </c>
      <c r="AF13" s="52">
        <v>19</v>
      </c>
      <c r="AG13" s="5">
        <v>131</v>
      </c>
      <c r="AH13" s="5">
        <v>102</v>
      </c>
      <c r="AI13" s="5">
        <v>1078</v>
      </c>
      <c r="AJ13" s="5">
        <v>137</v>
      </c>
      <c r="AK13" s="52">
        <v>37</v>
      </c>
      <c r="AL13" s="5">
        <v>37</v>
      </c>
      <c r="AM13" s="5">
        <v>198</v>
      </c>
      <c r="AN13" s="5">
        <v>160</v>
      </c>
      <c r="AO13" s="5">
        <v>260</v>
      </c>
      <c r="AP13" s="40">
        <f t="shared" si="3"/>
        <v>7015</v>
      </c>
      <c r="AR13" s="18">
        <f t="shared" si="1"/>
        <v>7015</v>
      </c>
      <c r="AS13" s="17" t="str">
        <f t="shared" si="2"/>
        <v>OK</v>
      </c>
      <c r="AT13" s="30">
        <f t="shared" si="0"/>
        <v>5973</v>
      </c>
    </row>
    <row r="14" spans="3:47" ht="13.5">
      <c r="C14" s="2"/>
      <c r="D14" s="11" t="s">
        <v>42</v>
      </c>
      <c r="E14" s="6">
        <v>290</v>
      </c>
      <c r="F14" s="7">
        <v>279</v>
      </c>
      <c r="G14" s="7">
        <v>208</v>
      </c>
      <c r="H14" s="33">
        <v>467</v>
      </c>
      <c r="I14" s="33">
        <v>60</v>
      </c>
      <c r="J14" s="33">
        <v>385</v>
      </c>
      <c r="K14" s="33">
        <v>11</v>
      </c>
      <c r="L14" s="33">
        <v>380</v>
      </c>
      <c r="M14" s="53">
        <v>17</v>
      </c>
      <c r="N14" s="33">
        <v>188</v>
      </c>
      <c r="O14" s="33">
        <v>55</v>
      </c>
      <c r="P14" s="33">
        <v>59</v>
      </c>
      <c r="Q14" s="53">
        <v>0</v>
      </c>
      <c r="R14" s="33">
        <v>336</v>
      </c>
      <c r="S14" s="33">
        <v>462</v>
      </c>
      <c r="T14" s="33">
        <v>337</v>
      </c>
      <c r="U14" s="33">
        <v>417</v>
      </c>
      <c r="V14" s="33">
        <v>44</v>
      </c>
      <c r="W14" s="33">
        <v>0</v>
      </c>
      <c r="X14" s="33">
        <v>0</v>
      </c>
      <c r="Y14" s="33">
        <v>437</v>
      </c>
      <c r="Z14" s="33">
        <v>93</v>
      </c>
      <c r="AA14" s="7">
        <v>88</v>
      </c>
      <c r="AB14" s="7">
        <v>376</v>
      </c>
      <c r="AC14" s="7">
        <v>265</v>
      </c>
      <c r="AD14" s="7">
        <v>35</v>
      </c>
      <c r="AE14" s="7">
        <v>13</v>
      </c>
      <c r="AF14" s="53">
        <v>0</v>
      </c>
      <c r="AG14" s="7">
        <v>119</v>
      </c>
      <c r="AH14" s="7">
        <v>116</v>
      </c>
      <c r="AI14" s="7">
        <v>2999</v>
      </c>
      <c r="AJ14" s="7">
        <v>67</v>
      </c>
      <c r="AK14" s="53">
        <v>0</v>
      </c>
      <c r="AL14" s="7">
        <v>51</v>
      </c>
      <c r="AM14" s="7">
        <v>115</v>
      </c>
      <c r="AN14" s="7">
        <v>185</v>
      </c>
      <c r="AO14" s="7">
        <v>289</v>
      </c>
      <c r="AP14" s="41">
        <f t="shared" si="3"/>
        <v>9243</v>
      </c>
      <c r="AR14" s="18">
        <f t="shared" si="1"/>
        <v>9243</v>
      </c>
      <c r="AS14" s="17" t="str">
        <f t="shared" si="2"/>
        <v>OK</v>
      </c>
      <c r="AT14" s="30">
        <f t="shared" si="0"/>
        <v>8500</v>
      </c>
      <c r="AU14" s="30">
        <f>AT14+AT13</f>
        <v>14473</v>
      </c>
    </row>
    <row r="15" spans="3:46" ht="13.5">
      <c r="C15" s="1">
        <v>40483</v>
      </c>
      <c r="D15" s="10" t="s">
        <v>41</v>
      </c>
      <c r="E15" s="4">
        <v>335</v>
      </c>
      <c r="F15" s="5">
        <v>330</v>
      </c>
      <c r="G15" s="5">
        <v>329</v>
      </c>
      <c r="H15" s="32">
        <v>268</v>
      </c>
      <c r="I15" s="32">
        <v>146</v>
      </c>
      <c r="J15" s="32">
        <v>198</v>
      </c>
      <c r="K15" s="32">
        <v>11</v>
      </c>
      <c r="L15" s="32">
        <v>171</v>
      </c>
      <c r="M15" s="52">
        <v>7</v>
      </c>
      <c r="N15" s="32">
        <v>379</v>
      </c>
      <c r="O15" s="32">
        <v>70</v>
      </c>
      <c r="P15" s="32">
        <v>91</v>
      </c>
      <c r="Q15" s="52">
        <v>0</v>
      </c>
      <c r="R15" s="32">
        <v>403</v>
      </c>
      <c r="S15" s="32">
        <v>249</v>
      </c>
      <c r="T15" s="32">
        <v>237</v>
      </c>
      <c r="U15" s="32">
        <v>142</v>
      </c>
      <c r="V15" s="32">
        <v>26</v>
      </c>
      <c r="W15" s="32">
        <v>253</v>
      </c>
      <c r="X15" s="32">
        <v>348</v>
      </c>
      <c r="Y15" s="32">
        <v>310</v>
      </c>
      <c r="Z15" s="32">
        <v>81</v>
      </c>
      <c r="AA15" s="5">
        <v>139</v>
      </c>
      <c r="AB15" s="5">
        <v>265</v>
      </c>
      <c r="AC15" s="5">
        <v>475</v>
      </c>
      <c r="AD15" s="5">
        <v>64</v>
      </c>
      <c r="AE15" s="5">
        <v>106</v>
      </c>
      <c r="AF15" s="52">
        <v>24</v>
      </c>
      <c r="AG15" s="5">
        <v>169</v>
      </c>
      <c r="AH15" s="5">
        <v>125</v>
      </c>
      <c r="AI15" s="5">
        <v>1607</v>
      </c>
      <c r="AJ15" s="5">
        <v>128</v>
      </c>
      <c r="AK15" s="52">
        <v>0</v>
      </c>
      <c r="AL15" s="5">
        <v>32</v>
      </c>
      <c r="AM15" s="5">
        <v>181</v>
      </c>
      <c r="AN15" s="5">
        <v>135</v>
      </c>
      <c r="AO15" s="5">
        <v>85</v>
      </c>
      <c r="AP15" s="40">
        <f t="shared" si="3"/>
        <v>7919</v>
      </c>
      <c r="AR15" s="18">
        <f t="shared" si="1"/>
        <v>7919</v>
      </c>
      <c r="AS15" s="17" t="str">
        <f t="shared" si="2"/>
        <v>OK</v>
      </c>
      <c r="AT15" s="30">
        <f t="shared" si="0"/>
        <v>6804</v>
      </c>
    </row>
    <row r="16" spans="3:47" ht="13.5">
      <c r="C16" s="2"/>
      <c r="D16" s="11" t="s">
        <v>42</v>
      </c>
      <c r="E16" s="6">
        <v>0</v>
      </c>
      <c r="F16" s="7">
        <v>362</v>
      </c>
      <c r="G16" s="7">
        <v>160</v>
      </c>
      <c r="H16" s="33">
        <v>538</v>
      </c>
      <c r="I16" s="33">
        <v>77</v>
      </c>
      <c r="J16" s="33">
        <v>344</v>
      </c>
      <c r="K16" s="33">
        <v>14</v>
      </c>
      <c r="L16" s="33">
        <v>249</v>
      </c>
      <c r="M16" s="53">
        <v>7</v>
      </c>
      <c r="N16" s="33">
        <v>179</v>
      </c>
      <c r="O16" s="33">
        <v>33</v>
      </c>
      <c r="P16" s="33">
        <v>42</v>
      </c>
      <c r="Q16" s="53">
        <v>0</v>
      </c>
      <c r="R16" s="33">
        <v>452</v>
      </c>
      <c r="S16" s="33">
        <v>419</v>
      </c>
      <c r="T16" s="33">
        <v>166</v>
      </c>
      <c r="U16" s="33">
        <v>358</v>
      </c>
      <c r="V16" s="33">
        <v>72</v>
      </c>
      <c r="W16" s="33">
        <v>0</v>
      </c>
      <c r="X16" s="33">
        <v>0</v>
      </c>
      <c r="Y16" s="33">
        <v>663</v>
      </c>
      <c r="Z16" s="33">
        <v>103</v>
      </c>
      <c r="AA16" s="7">
        <v>154</v>
      </c>
      <c r="AB16" s="7">
        <v>481</v>
      </c>
      <c r="AC16" s="7">
        <v>567</v>
      </c>
      <c r="AD16" s="7">
        <v>80</v>
      </c>
      <c r="AE16" s="7">
        <v>128</v>
      </c>
      <c r="AF16" s="53">
        <v>0</v>
      </c>
      <c r="AG16" s="7">
        <v>100</v>
      </c>
      <c r="AH16" s="7">
        <v>140</v>
      </c>
      <c r="AI16" s="7">
        <v>2401</v>
      </c>
      <c r="AJ16" s="7">
        <v>74</v>
      </c>
      <c r="AK16" s="53">
        <v>0</v>
      </c>
      <c r="AL16" s="7">
        <v>37</v>
      </c>
      <c r="AM16" s="7">
        <v>101</v>
      </c>
      <c r="AN16" s="7">
        <v>195</v>
      </c>
      <c r="AO16" s="7">
        <v>204</v>
      </c>
      <c r="AP16" s="41">
        <f t="shared" si="3"/>
        <v>8900</v>
      </c>
      <c r="AR16" s="18">
        <f t="shared" si="1"/>
        <v>8900</v>
      </c>
      <c r="AS16" s="17" t="str">
        <f t="shared" si="2"/>
        <v>OK</v>
      </c>
      <c r="AT16" s="30">
        <f t="shared" si="0"/>
        <v>8263</v>
      </c>
      <c r="AU16" s="30">
        <f>AT16+AT15</f>
        <v>15067</v>
      </c>
    </row>
    <row r="17" spans="3:46" ht="13.5">
      <c r="C17" s="1">
        <v>40513</v>
      </c>
      <c r="D17" s="10" t="s">
        <v>41</v>
      </c>
      <c r="E17" s="4">
        <v>343</v>
      </c>
      <c r="F17" s="5">
        <v>151</v>
      </c>
      <c r="G17" s="5">
        <v>356</v>
      </c>
      <c r="H17" s="32">
        <v>166</v>
      </c>
      <c r="I17" s="32">
        <v>158</v>
      </c>
      <c r="J17" s="32">
        <v>243</v>
      </c>
      <c r="K17" s="32">
        <v>31</v>
      </c>
      <c r="L17" s="32">
        <v>172</v>
      </c>
      <c r="M17" s="52">
        <v>0</v>
      </c>
      <c r="N17" s="32">
        <v>660</v>
      </c>
      <c r="O17" s="32">
        <v>264</v>
      </c>
      <c r="P17" s="32">
        <v>155</v>
      </c>
      <c r="Q17" s="52">
        <v>0</v>
      </c>
      <c r="R17" s="32">
        <v>351</v>
      </c>
      <c r="S17" s="32">
        <v>369</v>
      </c>
      <c r="T17" s="32">
        <v>239</v>
      </c>
      <c r="U17" s="32">
        <v>151</v>
      </c>
      <c r="V17" s="32">
        <v>49</v>
      </c>
      <c r="W17" s="32">
        <v>490</v>
      </c>
      <c r="X17" s="32">
        <v>141</v>
      </c>
      <c r="Y17" s="32">
        <v>270</v>
      </c>
      <c r="Z17" s="32">
        <v>103</v>
      </c>
      <c r="AA17" s="5">
        <v>227</v>
      </c>
      <c r="AB17" s="5">
        <v>546</v>
      </c>
      <c r="AC17" s="5">
        <v>351</v>
      </c>
      <c r="AD17" s="5">
        <v>76</v>
      </c>
      <c r="AE17" s="5">
        <v>181</v>
      </c>
      <c r="AF17" s="52">
        <v>48</v>
      </c>
      <c r="AG17" s="5">
        <v>345</v>
      </c>
      <c r="AH17" s="5">
        <v>257</v>
      </c>
      <c r="AI17" s="5">
        <v>2089</v>
      </c>
      <c r="AJ17" s="5">
        <v>162</v>
      </c>
      <c r="AK17" s="52">
        <v>0</v>
      </c>
      <c r="AL17" s="5">
        <v>88</v>
      </c>
      <c r="AM17" s="5">
        <v>159</v>
      </c>
      <c r="AN17" s="5">
        <v>173</v>
      </c>
      <c r="AO17" s="5">
        <v>216</v>
      </c>
      <c r="AP17" s="40">
        <f t="shared" si="3"/>
        <v>9780</v>
      </c>
      <c r="AR17" s="18">
        <f t="shared" si="1"/>
        <v>9780</v>
      </c>
      <c r="AS17" s="17" t="str">
        <f t="shared" si="2"/>
        <v>OK</v>
      </c>
      <c r="AT17" s="30">
        <f t="shared" si="0"/>
        <v>8722</v>
      </c>
    </row>
    <row r="18" spans="3:47" ht="13.5">
      <c r="C18" s="2"/>
      <c r="D18" s="11" t="s">
        <v>42</v>
      </c>
      <c r="E18" s="6">
        <v>169</v>
      </c>
      <c r="F18" s="7">
        <v>312</v>
      </c>
      <c r="G18" s="7">
        <v>296</v>
      </c>
      <c r="H18" s="33">
        <v>270</v>
      </c>
      <c r="I18" s="33">
        <v>107</v>
      </c>
      <c r="J18" s="33">
        <v>405</v>
      </c>
      <c r="K18" s="33">
        <v>13</v>
      </c>
      <c r="L18" s="33">
        <v>293</v>
      </c>
      <c r="M18" s="53">
        <v>0</v>
      </c>
      <c r="N18" s="33">
        <v>352</v>
      </c>
      <c r="O18" s="33">
        <v>86</v>
      </c>
      <c r="P18" s="33">
        <v>72</v>
      </c>
      <c r="Q18" s="53">
        <v>0</v>
      </c>
      <c r="R18" s="33">
        <v>420</v>
      </c>
      <c r="S18" s="33">
        <v>501</v>
      </c>
      <c r="T18" s="33">
        <v>107</v>
      </c>
      <c r="U18" s="33">
        <v>410</v>
      </c>
      <c r="V18" s="33">
        <v>36</v>
      </c>
      <c r="W18" s="33">
        <v>0</v>
      </c>
      <c r="X18" s="33">
        <v>0</v>
      </c>
      <c r="Y18" s="33">
        <v>506</v>
      </c>
      <c r="Z18" s="33">
        <v>141</v>
      </c>
      <c r="AA18" s="7">
        <v>224</v>
      </c>
      <c r="AB18" s="7">
        <v>489</v>
      </c>
      <c r="AC18" s="7">
        <v>224</v>
      </c>
      <c r="AD18" s="7">
        <v>33</v>
      </c>
      <c r="AE18" s="7">
        <v>67</v>
      </c>
      <c r="AF18" s="53">
        <v>0</v>
      </c>
      <c r="AG18" s="7">
        <v>147</v>
      </c>
      <c r="AH18" s="7">
        <v>247</v>
      </c>
      <c r="AI18" s="7">
        <v>2522</v>
      </c>
      <c r="AJ18" s="7">
        <v>202</v>
      </c>
      <c r="AK18" s="53">
        <v>0</v>
      </c>
      <c r="AL18" s="7">
        <v>58</v>
      </c>
      <c r="AM18" s="7">
        <v>99</v>
      </c>
      <c r="AN18" s="7">
        <v>237</v>
      </c>
      <c r="AO18" s="7">
        <v>314</v>
      </c>
      <c r="AP18" s="41">
        <f t="shared" si="3"/>
        <v>9359</v>
      </c>
      <c r="AR18" s="18">
        <f t="shared" si="1"/>
        <v>9359</v>
      </c>
      <c r="AS18" s="17" t="str">
        <f t="shared" si="2"/>
        <v>OK</v>
      </c>
      <c r="AT18" s="30">
        <f t="shared" si="0"/>
        <v>8344</v>
      </c>
      <c r="AU18" s="30">
        <f>AT18+AT17</f>
        <v>17066</v>
      </c>
    </row>
    <row r="19" spans="3:46" ht="13.5">
      <c r="C19" s="1">
        <v>40544</v>
      </c>
      <c r="D19" s="10" t="s">
        <v>41</v>
      </c>
      <c r="E19" s="4">
        <v>659</v>
      </c>
      <c r="F19" s="5">
        <v>375</v>
      </c>
      <c r="G19" s="5">
        <v>669</v>
      </c>
      <c r="H19" s="32">
        <v>297</v>
      </c>
      <c r="I19" s="32">
        <v>331</v>
      </c>
      <c r="J19" s="32">
        <v>627</v>
      </c>
      <c r="K19" s="32">
        <v>23</v>
      </c>
      <c r="L19" s="32">
        <v>135</v>
      </c>
      <c r="M19" s="52">
        <v>8</v>
      </c>
      <c r="N19" s="32">
        <v>686</v>
      </c>
      <c r="O19" s="32">
        <v>208</v>
      </c>
      <c r="P19" s="32">
        <v>16</v>
      </c>
      <c r="Q19" s="52">
        <v>0</v>
      </c>
      <c r="R19" s="32">
        <v>245</v>
      </c>
      <c r="S19" s="32">
        <v>488</v>
      </c>
      <c r="T19" s="32">
        <v>767</v>
      </c>
      <c r="U19" s="32">
        <v>113</v>
      </c>
      <c r="V19" s="32">
        <v>142</v>
      </c>
      <c r="W19" s="32">
        <v>230</v>
      </c>
      <c r="X19" s="32">
        <v>309</v>
      </c>
      <c r="Y19" s="32">
        <v>213</v>
      </c>
      <c r="Z19" s="32">
        <v>97</v>
      </c>
      <c r="AA19" s="5">
        <v>310</v>
      </c>
      <c r="AB19" s="5">
        <v>326</v>
      </c>
      <c r="AC19" s="5">
        <v>243</v>
      </c>
      <c r="AD19" s="5">
        <v>320</v>
      </c>
      <c r="AE19" s="5">
        <v>220</v>
      </c>
      <c r="AF19" s="52">
        <v>63</v>
      </c>
      <c r="AG19" s="5">
        <v>233</v>
      </c>
      <c r="AH19" s="5">
        <v>330</v>
      </c>
      <c r="AI19" s="5">
        <v>1513</v>
      </c>
      <c r="AJ19" s="5">
        <v>272</v>
      </c>
      <c r="AK19" s="52">
        <v>0</v>
      </c>
      <c r="AL19" s="5">
        <v>157</v>
      </c>
      <c r="AM19" s="5">
        <v>491</v>
      </c>
      <c r="AN19" s="5">
        <v>263</v>
      </c>
      <c r="AO19" s="5">
        <v>222</v>
      </c>
      <c r="AP19" s="40">
        <f t="shared" si="3"/>
        <v>11601</v>
      </c>
      <c r="AR19" s="18">
        <f t="shared" si="1"/>
        <v>11601</v>
      </c>
      <c r="AS19" s="17" t="str">
        <f t="shared" si="2"/>
        <v>OK</v>
      </c>
      <c r="AT19" s="30">
        <f t="shared" si="0"/>
        <v>9906</v>
      </c>
    </row>
    <row r="20" spans="3:56" ht="13.5">
      <c r="C20" s="2"/>
      <c r="D20" s="11" t="s">
        <v>42</v>
      </c>
      <c r="E20" s="6">
        <v>213</v>
      </c>
      <c r="F20" s="7">
        <v>596</v>
      </c>
      <c r="G20" s="7">
        <v>560</v>
      </c>
      <c r="H20" s="33">
        <v>293</v>
      </c>
      <c r="I20" s="33">
        <v>124</v>
      </c>
      <c r="J20" s="33">
        <v>1000</v>
      </c>
      <c r="K20" s="33">
        <v>13</v>
      </c>
      <c r="L20" s="33">
        <v>310</v>
      </c>
      <c r="M20" s="53">
        <v>12</v>
      </c>
      <c r="N20" s="33">
        <v>478</v>
      </c>
      <c r="O20" s="33">
        <v>101</v>
      </c>
      <c r="P20" s="33">
        <v>78</v>
      </c>
      <c r="Q20" s="53">
        <v>0</v>
      </c>
      <c r="R20" s="33">
        <v>299</v>
      </c>
      <c r="S20" s="33">
        <v>202</v>
      </c>
      <c r="T20" s="33">
        <v>560</v>
      </c>
      <c r="U20" s="33">
        <v>486</v>
      </c>
      <c r="V20" s="33">
        <v>160</v>
      </c>
      <c r="W20" s="33">
        <v>860</v>
      </c>
      <c r="X20" s="33">
        <v>313</v>
      </c>
      <c r="Y20" s="33">
        <v>450</v>
      </c>
      <c r="Z20" s="33">
        <v>118</v>
      </c>
      <c r="AA20" s="7">
        <v>337</v>
      </c>
      <c r="AB20" s="7">
        <v>719</v>
      </c>
      <c r="AC20" s="7">
        <v>220</v>
      </c>
      <c r="AD20" s="7">
        <v>98</v>
      </c>
      <c r="AE20" s="7">
        <v>63</v>
      </c>
      <c r="AF20" s="53">
        <v>0</v>
      </c>
      <c r="AG20" s="7">
        <v>173</v>
      </c>
      <c r="AH20" s="7">
        <v>506</v>
      </c>
      <c r="AI20" s="7">
        <v>4188</v>
      </c>
      <c r="AJ20" s="7">
        <v>240</v>
      </c>
      <c r="AK20" s="53">
        <v>0</v>
      </c>
      <c r="AL20" s="7">
        <v>207</v>
      </c>
      <c r="AM20" s="7">
        <v>241</v>
      </c>
      <c r="AN20" s="7">
        <v>234</v>
      </c>
      <c r="AO20" s="7">
        <v>306</v>
      </c>
      <c r="AP20" s="41">
        <f t="shared" si="3"/>
        <v>14758</v>
      </c>
      <c r="AR20" s="18">
        <f t="shared" si="1"/>
        <v>14758</v>
      </c>
      <c r="AS20" s="17" t="str">
        <f t="shared" si="2"/>
        <v>OK</v>
      </c>
      <c r="AT20" s="30">
        <f t="shared" si="0"/>
        <v>12998</v>
      </c>
      <c r="AU20" s="30">
        <f>AT20+AT19</f>
        <v>22904</v>
      </c>
      <c r="BD20" s="50"/>
    </row>
    <row r="21" spans="3:56" ht="13.5">
      <c r="C21" s="1">
        <v>40575</v>
      </c>
      <c r="D21" s="10" t="s">
        <v>41</v>
      </c>
      <c r="E21" s="4">
        <v>502</v>
      </c>
      <c r="F21" s="32">
        <v>254</v>
      </c>
      <c r="G21" s="5">
        <v>633</v>
      </c>
      <c r="H21" s="32">
        <v>217</v>
      </c>
      <c r="I21" s="32">
        <v>311</v>
      </c>
      <c r="J21" s="32">
        <v>214</v>
      </c>
      <c r="K21" s="32">
        <v>14</v>
      </c>
      <c r="L21" s="32">
        <v>183</v>
      </c>
      <c r="M21" s="52">
        <v>3</v>
      </c>
      <c r="N21" s="32">
        <v>569</v>
      </c>
      <c r="O21" s="32">
        <v>120</v>
      </c>
      <c r="P21" s="32">
        <v>94</v>
      </c>
      <c r="Q21" s="52">
        <v>0</v>
      </c>
      <c r="R21" s="32">
        <v>139</v>
      </c>
      <c r="S21" s="32">
        <v>349</v>
      </c>
      <c r="T21" s="32">
        <v>316</v>
      </c>
      <c r="U21" s="32">
        <v>410</v>
      </c>
      <c r="V21" s="32">
        <v>89</v>
      </c>
      <c r="W21" s="32">
        <v>695</v>
      </c>
      <c r="X21" s="32">
        <v>261</v>
      </c>
      <c r="Y21" s="32">
        <v>301</v>
      </c>
      <c r="Z21" s="32">
        <v>79</v>
      </c>
      <c r="AA21" s="5">
        <v>258</v>
      </c>
      <c r="AB21" s="5">
        <v>299</v>
      </c>
      <c r="AC21" s="5">
        <v>350</v>
      </c>
      <c r="AD21" s="5">
        <v>146</v>
      </c>
      <c r="AE21" s="5">
        <v>150</v>
      </c>
      <c r="AF21" s="52">
        <v>24</v>
      </c>
      <c r="AG21" s="5">
        <v>190</v>
      </c>
      <c r="AH21" s="5">
        <v>296</v>
      </c>
      <c r="AI21" s="5">
        <v>1589</v>
      </c>
      <c r="AJ21" s="5">
        <v>194</v>
      </c>
      <c r="AK21" s="52">
        <v>0</v>
      </c>
      <c r="AL21" s="5">
        <v>81</v>
      </c>
      <c r="AM21" s="5">
        <v>507</v>
      </c>
      <c r="AN21" s="5">
        <v>218</v>
      </c>
      <c r="AO21" s="5">
        <v>102</v>
      </c>
      <c r="AP21" s="40">
        <f t="shared" si="3"/>
        <v>10157</v>
      </c>
      <c r="AR21" s="18">
        <f t="shared" si="1"/>
        <v>10157</v>
      </c>
      <c r="AS21" s="17" t="str">
        <f t="shared" si="2"/>
        <v>OK</v>
      </c>
      <c r="AT21" s="30">
        <f t="shared" si="0"/>
        <v>8628</v>
      </c>
      <c r="BD21" s="50"/>
    </row>
    <row r="22" spans="3:56" ht="13.5">
      <c r="C22" s="2"/>
      <c r="D22" s="11" t="s">
        <v>42</v>
      </c>
      <c r="E22" s="6">
        <v>524</v>
      </c>
      <c r="F22" s="33">
        <v>487</v>
      </c>
      <c r="G22" s="7">
        <v>357</v>
      </c>
      <c r="H22" s="33">
        <v>164</v>
      </c>
      <c r="I22" s="33">
        <v>109</v>
      </c>
      <c r="J22" s="33">
        <v>385</v>
      </c>
      <c r="K22" s="33">
        <v>19</v>
      </c>
      <c r="L22" s="33">
        <v>363</v>
      </c>
      <c r="M22" s="53">
        <v>0</v>
      </c>
      <c r="N22" s="33">
        <v>338</v>
      </c>
      <c r="O22" s="33">
        <v>108</v>
      </c>
      <c r="P22" s="33">
        <v>57</v>
      </c>
      <c r="Q22" s="53">
        <v>0</v>
      </c>
      <c r="R22" s="33">
        <v>198</v>
      </c>
      <c r="S22" s="33">
        <v>884</v>
      </c>
      <c r="T22" s="33">
        <v>246</v>
      </c>
      <c r="U22" s="33">
        <v>250</v>
      </c>
      <c r="V22" s="33">
        <v>130</v>
      </c>
      <c r="W22" s="33">
        <v>709</v>
      </c>
      <c r="X22" s="33">
        <v>579</v>
      </c>
      <c r="Y22" s="33">
        <v>644</v>
      </c>
      <c r="Z22" s="33">
        <v>94</v>
      </c>
      <c r="AA22" s="7">
        <v>189</v>
      </c>
      <c r="AB22" s="7">
        <v>772</v>
      </c>
      <c r="AC22" s="7">
        <v>360</v>
      </c>
      <c r="AD22" s="7">
        <v>90</v>
      </c>
      <c r="AE22" s="7">
        <v>40</v>
      </c>
      <c r="AF22" s="53">
        <v>0</v>
      </c>
      <c r="AG22" s="7">
        <v>139</v>
      </c>
      <c r="AH22" s="7">
        <v>448</v>
      </c>
      <c r="AI22" s="7">
        <v>4174</v>
      </c>
      <c r="AJ22" s="7">
        <v>231</v>
      </c>
      <c r="AK22" s="53">
        <v>0</v>
      </c>
      <c r="AL22" s="7">
        <v>151</v>
      </c>
      <c r="AM22" s="7">
        <v>300</v>
      </c>
      <c r="AN22" s="7">
        <v>313</v>
      </c>
      <c r="AO22" s="7">
        <v>194</v>
      </c>
      <c r="AP22" s="41">
        <f t="shared" si="3"/>
        <v>14046</v>
      </c>
      <c r="AR22" s="18">
        <f t="shared" si="1"/>
        <v>14046</v>
      </c>
      <c r="AS22" s="17" t="str">
        <f t="shared" si="2"/>
        <v>OK</v>
      </c>
      <c r="AT22" s="30">
        <f t="shared" si="0"/>
        <v>12327</v>
      </c>
      <c r="AU22" s="30">
        <f>AT22+AT21</f>
        <v>20955</v>
      </c>
      <c r="BD22" s="50"/>
    </row>
    <row r="23" spans="3:56" ht="13.5">
      <c r="C23" s="1">
        <v>40603</v>
      </c>
      <c r="D23" s="10" t="s">
        <v>41</v>
      </c>
      <c r="E23" s="4">
        <v>999</v>
      </c>
      <c r="F23" s="32">
        <v>206</v>
      </c>
      <c r="G23" s="5">
        <v>679</v>
      </c>
      <c r="H23" s="32">
        <v>442</v>
      </c>
      <c r="I23" s="32">
        <v>367</v>
      </c>
      <c r="J23" s="32">
        <v>643</v>
      </c>
      <c r="K23" s="32">
        <v>21</v>
      </c>
      <c r="L23" s="32">
        <v>94</v>
      </c>
      <c r="M23" s="52">
        <v>2</v>
      </c>
      <c r="N23" s="32">
        <v>824</v>
      </c>
      <c r="O23" s="32">
        <v>147</v>
      </c>
      <c r="P23" s="32">
        <v>155</v>
      </c>
      <c r="Q23" s="52">
        <v>0</v>
      </c>
      <c r="R23" s="32">
        <v>343</v>
      </c>
      <c r="S23" s="32">
        <v>214</v>
      </c>
      <c r="T23" s="32">
        <v>1483</v>
      </c>
      <c r="U23" s="32">
        <v>94</v>
      </c>
      <c r="V23" s="32">
        <v>233</v>
      </c>
      <c r="W23" s="32">
        <v>605</v>
      </c>
      <c r="X23" s="32">
        <v>447</v>
      </c>
      <c r="Y23" s="32">
        <v>303</v>
      </c>
      <c r="Z23" s="32">
        <v>55</v>
      </c>
      <c r="AA23" s="5">
        <v>338</v>
      </c>
      <c r="AB23" s="5">
        <v>414</v>
      </c>
      <c r="AC23" s="5">
        <v>394</v>
      </c>
      <c r="AD23" s="5">
        <v>221</v>
      </c>
      <c r="AE23" s="5">
        <v>169</v>
      </c>
      <c r="AF23" s="52">
        <v>38</v>
      </c>
      <c r="AG23" s="5">
        <v>370</v>
      </c>
      <c r="AH23" s="5">
        <v>440</v>
      </c>
      <c r="AI23" s="5">
        <v>2102</v>
      </c>
      <c r="AJ23" s="5">
        <v>197</v>
      </c>
      <c r="AK23" s="52">
        <v>281</v>
      </c>
      <c r="AL23" s="5">
        <v>125</v>
      </c>
      <c r="AM23" s="5">
        <v>408</v>
      </c>
      <c r="AN23" s="5">
        <v>308</v>
      </c>
      <c r="AO23" s="5">
        <v>91</v>
      </c>
      <c r="AP23" s="40">
        <f t="shared" si="3"/>
        <v>14252</v>
      </c>
      <c r="AR23" s="18">
        <f t="shared" si="1"/>
        <v>14252</v>
      </c>
      <c r="AS23" s="17" t="str">
        <f t="shared" si="2"/>
        <v>OK</v>
      </c>
      <c r="AT23" s="30">
        <f t="shared" si="0"/>
        <v>12216</v>
      </c>
      <c r="BD23" s="50"/>
    </row>
    <row r="24" spans="3:56" ht="13.5">
      <c r="C24" s="2"/>
      <c r="D24" s="11" t="s">
        <v>42</v>
      </c>
      <c r="E24" s="6">
        <v>495</v>
      </c>
      <c r="F24" s="33">
        <v>752</v>
      </c>
      <c r="G24" s="7">
        <v>479</v>
      </c>
      <c r="H24" s="33">
        <v>384</v>
      </c>
      <c r="I24" s="33">
        <v>141</v>
      </c>
      <c r="J24" s="33">
        <v>688</v>
      </c>
      <c r="K24" s="33">
        <v>24</v>
      </c>
      <c r="L24" s="33">
        <v>167</v>
      </c>
      <c r="M24" s="53">
        <v>8</v>
      </c>
      <c r="N24" s="33">
        <v>575</v>
      </c>
      <c r="O24" s="33">
        <v>125</v>
      </c>
      <c r="P24" s="33">
        <v>112</v>
      </c>
      <c r="Q24" s="53">
        <v>0</v>
      </c>
      <c r="R24" s="33">
        <v>288</v>
      </c>
      <c r="S24" s="33">
        <v>541</v>
      </c>
      <c r="T24" s="33">
        <v>1092</v>
      </c>
      <c r="U24" s="33">
        <v>415</v>
      </c>
      <c r="V24" s="33">
        <v>144</v>
      </c>
      <c r="W24" s="33">
        <v>930</v>
      </c>
      <c r="X24" s="33">
        <v>980</v>
      </c>
      <c r="Y24" s="33">
        <v>861</v>
      </c>
      <c r="Z24" s="33">
        <v>118</v>
      </c>
      <c r="AA24" s="7">
        <v>316</v>
      </c>
      <c r="AB24" s="7">
        <v>1106</v>
      </c>
      <c r="AC24" s="7">
        <v>563</v>
      </c>
      <c r="AD24" s="7">
        <v>111</v>
      </c>
      <c r="AE24" s="7">
        <v>82</v>
      </c>
      <c r="AF24" s="53">
        <v>0</v>
      </c>
      <c r="AG24" s="7">
        <v>319</v>
      </c>
      <c r="AH24" s="7">
        <v>693</v>
      </c>
      <c r="AI24" s="7">
        <v>5179</v>
      </c>
      <c r="AJ24" s="7">
        <v>142</v>
      </c>
      <c r="AK24" s="53">
        <v>281</v>
      </c>
      <c r="AL24" s="7">
        <v>165</v>
      </c>
      <c r="AM24" s="7">
        <v>201</v>
      </c>
      <c r="AN24" s="7">
        <v>271</v>
      </c>
      <c r="AO24" s="7">
        <v>148</v>
      </c>
      <c r="AP24" s="41">
        <f t="shared" si="3"/>
        <v>18896</v>
      </c>
      <c r="AR24" s="18">
        <f t="shared" si="1"/>
        <v>18896</v>
      </c>
      <c r="AS24" s="17" t="str">
        <f t="shared" si="2"/>
        <v>OK</v>
      </c>
      <c r="AT24" s="30">
        <f t="shared" si="0"/>
        <v>16531</v>
      </c>
      <c r="AU24" s="30">
        <f>AT24+AT23</f>
        <v>28747</v>
      </c>
      <c r="BD24" s="50"/>
    </row>
    <row r="25" spans="3:56" ht="13.5">
      <c r="C25" s="1">
        <v>40634</v>
      </c>
      <c r="D25" s="10" t="s">
        <v>41</v>
      </c>
      <c r="E25" s="4">
        <v>500</v>
      </c>
      <c r="F25" s="5">
        <v>105</v>
      </c>
      <c r="G25" s="5">
        <v>544</v>
      </c>
      <c r="H25" s="32">
        <v>286</v>
      </c>
      <c r="I25" s="32">
        <v>289</v>
      </c>
      <c r="J25" s="32">
        <v>599</v>
      </c>
      <c r="K25" s="32">
        <v>15</v>
      </c>
      <c r="L25" s="32">
        <v>94</v>
      </c>
      <c r="M25" s="52">
        <v>14</v>
      </c>
      <c r="N25" s="32">
        <v>489</v>
      </c>
      <c r="O25" s="32">
        <v>151</v>
      </c>
      <c r="P25" s="32">
        <v>179</v>
      </c>
      <c r="Q25" s="52">
        <v>0</v>
      </c>
      <c r="R25" s="32">
        <v>338</v>
      </c>
      <c r="S25" s="32">
        <v>306</v>
      </c>
      <c r="T25" s="32">
        <v>801</v>
      </c>
      <c r="U25" s="32">
        <v>681</v>
      </c>
      <c r="V25" s="32">
        <v>138</v>
      </c>
      <c r="W25" s="32">
        <v>601</v>
      </c>
      <c r="X25" s="32">
        <v>282</v>
      </c>
      <c r="Y25" s="32">
        <v>253</v>
      </c>
      <c r="Z25" s="32">
        <v>75</v>
      </c>
      <c r="AA25" s="5">
        <v>287</v>
      </c>
      <c r="AB25" s="5">
        <v>275</v>
      </c>
      <c r="AC25" s="5">
        <v>196</v>
      </c>
      <c r="AD25" s="5">
        <v>158</v>
      </c>
      <c r="AE25" s="5">
        <v>217</v>
      </c>
      <c r="AF25" s="52">
        <v>50</v>
      </c>
      <c r="AG25" s="5">
        <v>276</v>
      </c>
      <c r="AH25" s="5">
        <v>372</v>
      </c>
      <c r="AI25" s="5">
        <v>1551</v>
      </c>
      <c r="AJ25" s="5">
        <v>274</v>
      </c>
      <c r="AK25" s="52">
        <v>0</v>
      </c>
      <c r="AL25" s="5">
        <v>95</v>
      </c>
      <c r="AM25" s="5">
        <v>396</v>
      </c>
      <c r="AN25" s="5">
        <v>294</v>
      </c>
      <c r="AO25" s="5">
        <v>102</v>
      </c>
      <c r="AP25" s="40">
        <f t="shared" si="3"/>
        <v>11283</v>
      </c>
      <c r="AR25" s="18">
        <f t="shared" si="1"/>
        <v>11283</v>
      </c>
      <c r="AS25" s="17" t="str">
        <f t="shared" si="2"/>
        <v>OK</v>
      </c>
      <c r="AT25" s="30">
        <f t="shared" si="0"/>
        <v>9802</v>
      </c>
      <c r="BD25" s="50"/>
    </row>
    <row r="26" spans="3:47" ht="13.5">
      <c r="C26" s="2"/>
      <c r="D26" s="11" t="s">
        <v>42</v>
      </c>
      <c r="E26" s="6">
        <v>858</v>
      </c>
      <c r="F26" s="7">
        <v>636</v>
      </c>
      <c r="G26" s="7">
        <v>446</v>
      </c>
      <c r="H26" s="33">
        <v>426</v>
      </c>
      <c r="I26" s="33">
        <v>123</v>
      </c>
      <c r="J26" s="33">
        <v>408</v>
      </c>
      <c r="K26" s="33">
        <v>19</v>
      </c>
      <c r="L26" s="33">
        <v>167</v>
      </c>
      <c r="M26" s="53">
        <v>19</v>
      </c>
      <c r="N26" s="33">
        <v>341</v>
      </c>
      <c r="O26" s="33">
        <v>122</v>
      </c>
      <c r="P26" s="33">
        <v>113</v>
      </c>
      <c r="Q26" s="53">
        <v>0</v>
      </c>
      <c r="R26" s="33">
        <v>350</v>
      </c>
      <c r="S26" s="33">
        <v>657</v>
      </c>
      <c r="T26" s="33">
        <v>777</v>
      </c>
      <c r="U26" s="33">
        <v>203</v>
      </c>
      <c r="V26" s="33">
        <v>232</v>
      </c>
      <c r="W26" s="33">
        <v>814</v>
      </c>
      <c r="X26" s="33">
        <v>198</v>
      </c>
      <c r="Y26" s="33">
        <v>590</v>
      </c>
      <c r="Z26" s="33">
        <v>86</v>
      </c>
      <c r="AA26" s="7">
        <v>332</v>
      </c>
      <c r="AB26" s="7">
        <v>813</v>
      </c>
      <c r="AC26" s="7">
        <v>231</v>
      </c>
      <c r="AD26" s="7">
        <v>104</v>
      </c>
      <c r="AE26" s="7">
        <v>98</v>
      </c>
      <c r="AF26" s="53">
        <v>0</v>
      </c>
      <c r="AG26" s="7">
        <v>229</v>
      </c>
      <c r="AH26" s="7">
        <v>401</v>
      </c>
      <c r="AI26" s="7">
        <v>3617</v>
      </c>
      <c r="AJ26" s="7">
        <v>218</v>
      </c>
      <c r="AK26" s="53">
        <v>0</v>
      </c>
      <c r="AL26" s="7">
        <v>115</v>
      </c>
      <c r="AM26" s="7">
        <v>202</v>
      </c>
      <c r="AN26" s="7">
        <v>380</v>
      </c>
      <c r="AO26" s="7">
        <v>168</v>
      </c>
      <c r="AP26" s="41">
        <f t="shared" si="3"/>
        <v>14493</v>
      </c>
      <c r="AR26" s="18">
        <f t="shared" si="1"/>
        <v>14493</v>
      </c>
      <c r="AS26" s="17" t="str">
        <f t="shared" si="2"/>
        <v>OK</v>
      </c>
      <c r="AT26" s="30">
        <f t="shared" si="0"/>
        <v>13132</v>
      </c>
      <c r="AU26" s="107">
        <f>AT26+AT25</f>
        <v>22934</v>
      </c>
    </row>
    <row r="27" spans="3:47" ht="13.5">
      <c r="C27" s="1">
        <v>40664</v>
      </c>
      <c r="D27" s="10" t="s">
        <v>41</v>
      </c>
      <c r="E27" s="4">
        <v>497</v>
      </c>
      <c r="F27" s="5">
        <v>245</v>
      </c>
      <c r="G27" s="5">
        <v>340</v>
      </c>
      <c r="H27" s="32">
        <v>373</v>
      </c>
      <c r="I27" s="32">
        <v>434</v>
      </c>
      <c r="J27" s="32">
        <v>623</v>
      </c>
      <c r="K27" s="32">
        <v>12</v>
      </c>
      <c r="L27" s="32">
        <v>105</v>
      </c>
      <c r="M27" s="52">
        <v>16</v>
      </c>
      <c r="N27" s="32">
        <v>473</v>
      </c>
      <c r="O27" s="32">
        <v>133</v>
      </c>
      <c r="P27" s="32">
        <v>170</v>
      </c>
      <c r="Q27" s="52">
        <v>0</v>
      </c>
      <c r="R27" s="32">
        <v>545</v>
      </c>
      <c r="S27" s="32">
        <v>306</v>
      </c>
      <c r="T27" s="32">
        <v>830</v>
      </c>
      <c r="U27" s="32">
        <v>178</v>
      </c>
      <c r="V27" s="32">
        <v>92</v>
      </c>
      <c r="W27" s="32">
        <v>325</v>
      </c>
      <c r="X27" s="32">
        <v>279</v>
      </c>
      <c r="Y27" s="32">
        <v>196</v>
      </c>
      <c r="Z27" s="32">
        <v>65</v>
      </c>
      <c r="AA27" s="5">
        <v>279</v>
      </c>
      <c r="AB27" s="5">
        <v>245</v>
      </c>
      <c r="AC27" s="5">
        <v>227</v>
      </c>
      <c r="AD27" s="5">
        <v>167</v>
      </c>
      <c r="AE27" s="5">
        <v>176</v>
      </c>
      <c r="AF27" s="52">
        <v>42</v>
      </c>
      <c r="AG27" s="5">
        <v>383</v>
      </c>
      <c r="AH27" s="5">
        <v>345</v>
      </c>
      <c r="AI27" s="5">
        <v>1990</v>
      </c>
      <c r="AJ27" s="5">
        <v>112</v>
      </c>
      <c r="AK27" s="52">
        <v>0</v>
      </c>
      <c r="AL27" s="5">
        <v>109</v>
      </c>
      <c r="AM27" s="5">
        <v>268</v>
      </c>
      <c r="AN27" s="5">
        <v>363</v>
      </c>
      <c r="AO27" s="5">
        <v>78</v>
      </c>
      <c r="AP27" s="40">
        <f t="shared" si="3"/>
        <v>11021</v>
      </c>
      <c r="AR27" s="18">
        <f t="shared" si="1"/>
        <v>11021</v>
      </c>
      <c r="AS27" s="17" t="str">
        <f t="shared" si="2"/>
        <v>OK</v>
      </c>
      <c r="AT27" s="30">
        <f t="shared" si="0"/>
        <v>9906</v>
      </c>
      <c r="AU27" s="108"/>
    </row>
    <row r="28" spans="3:47" ht="13.5">
      <c r="C28" s="2"/>
      <c r="D28" s="11" t="s">
        <v>42</v>
      </c>
      <c r="E28" s="6">
        <v>368</v>
      </c>
      <c r="F28" s="7">
        <v>748</v>
      </c>
      <c r="G28" s="7">
        <v>267</v>
      </c>
      <c r="H28" s="33">
        <v>376</v>
      </c>
      <c r="I28" s="33">
        <v>104</v>
      </c>
      <c r="J28" s="33">
        <v>548</v>
      </c>
      <c r="K28" s="33">
        <v>14</v>
      </c>
      <c r="L28" s="33">
        <v>171</v>
      </c>
      <c r="M28" s="53">
        <v>9</v>
      </c>
      <c r="N28" s="33">
        <v>347</v>
      </c>
      <c r="O28" s="33">
        <v>88</v>
      </c>
      <c r="P28" s="33">
        <v>89</v>
      </c>
      <c r="Q28" s="53">
        <v>0</v>
      </c>
      <c r="R28" s="33">
        <v>313</v>
      </c>
      <c r="S28" s="33">
        <v>657</v>
      </c>
      <c r="T28" s="33">
        <v>629</v>
      </c>
      <c r="U28" s="33">
        <v>487</v>
      </c>
      <c r="V28" s="33">
        <v>227</v>
      </c>
      <c r="W28" s="33">
        <v>606</v>
      </c>
      <c r="X28" s="33">
        <v>392</v>
      </c>
      <c r="Y28" s="33">
        <v>579</v>
      </c>
      <c r="Z28" s="33">
        <v>87</v>
      </c>
      <c r="AA28" s="7">
        <v>436</v>
      </c>
      <c r="AB28" s="7">
        <v>657</v>
      </c>
      <c r="AC28" s="7">
        <v>314</v>
      </c>
      <c r="AD28" s="7">
        <v>127</v>
      </c>
      <c r="AE28" s="7">
        <v>81</v>
      </c>
      <c r="AF28" s="53">
        <v>0</v>
      </c>
      <c r="AG28" s="7">
        <v>277</v>
      </c>
      <c r="AH28" s="7">
        <v>390</v>
      </c>
      <c r="AI28" s="7">
        <v>2700</v>
      </c>
      <c r="AJ28" s="7">
        <v>130</v>
      </c>
      <c r="AK28" s="53">
        <v>0</v>
      </c>
      <c r="AL28" s="7">
        <v>142</v>
      </c>
      <c r="AM28" s="7">
        <v>242</v>
      </c>
      <c r="AN28" s="7">
        <v>446</v>
      </c>
      <c r="AO28" s="7">
        <v>178</v>
      </c>
      <c r="AP28" s="41">
        <f t="shared" si="3"/>
        <v>13226</v>
      </c>
      <c r="AR28" s="18">
        <f t="shared" si="1"/>
        <v>13226</v>
      </c>
      <c r="AS28" s="17" t="str">
        <f t="shared" si="2"/>
        <v>OK</v>
      </c>
      <c r="AT28" s="30">
        <f t="shared" si="0"/>
        <v>11830</v>
      </c>
      <c r="AU28" s="107">
        <f>AT28+AT27</f>
        <v>21736</v>
      </c>
    </row>
    <row r="29" spans="3:47" ht="13.5">
      <c r="C29" s="1">
        <v>40695</v>
      </c>
      <c r="D29" s="10" t="s">
        <v>41</v>
      </c>
      <c r="E29" s="4">
        <v>282</v>
      </c>
      <c r="F29" s="5">
        <v>221</v>
      </c>
      <c r="G29" s="5">
        <v>317</v>
      </c>
      <c r="H29" s="32">
        <v>229</v>
      </c>
      <c r="I29" s="32">
        <v>318</v>
      </c>
      <c r="J29" s="32">
        <v>377</v>
      </c>
      <c r="K29" s="32">
        <v>15</v>
      </c>
      <c r="L29" s="32">
        <v>69</v>
      </c>
      <c r="M29" s="52">
        <v>12</v>
      </c>
      <c r="N29" s="32">
        <v>502</v>
      </c>
      <c r="O29" s="32">
        <v>72</v>
      </c>
      <c r="P29" s="32">
        <v>147</v>
      </c>
      <c r="Q29" s="52">
        <v>0</v>
      </c>
      <c r="R29" s="32">
        <v>399</v>
      </c>
      <c r="S29" s="32">
        <v>225</v>
      </c>
      <c r="T29" s="32">
        <v>493</v>
      </c>
      <c r="U29" s="32">
        <v>67</v>
      </c>
      <c r="V29" s="32">
        <v>68</v>
      </c>
      <c r="W29" s="32">
        <v>132</v>
      </c>
      <c r="X29" s="32">
        <v>146</v>
      </c>
      <c r="Y29" s="32">
        <v>192</v>
      </c>
      <c r="Z29" s="32">
        <v>39</v>
      </c>
      <c r="AA29" s="5">
        <v>170</v>
      </c>
      <c r="AB29" s="5">
        <v>163</v>
      </c>
      <c r="AC29" s="5">
        <v>203</v>
      </c>
      <c r="AD29" s="5">
        <v>161</v>
      </c>
      <c r="AE29" s="5">
        <v>126</v>
      </c>
      <c r="AF29" s="52">
        <v>20</v>
      </c>
      <c r="AG29" s="5">
        <v>294</v>
      </c>
      <c r="AH29" s="5">
        <v>311</v>
      </c>
      <c r="AI29" s="5">
        <v>1320</v>
      </c>
      <c r="AJ29" s="5">
        <v>96</v>
      </c>
      <c r="AK29" s="52">
        <v>0</v>
      </c>
      <c r="AL29" s="5">
        <v>96</v>
      </c>
      <c r="AM29" s="5">
        <v>312</v>
      </c>
      <c r="AN29" s="5">
        <v>381</v>
      </c>
      <c r="AO29" s="5">
        <v>98</v>
      </c>
      <c r="AP29" s="40">
        <f t="shared" si="3"/>
        <v>8073</v>
      </c>
      <c r="AR29" s="18">
        <f t="shared" si="1"/>
        <v>8073</v>
      </c>
      <c r="AS29" s="17" t="str">
        <f t="shared" si="2"/>
        <v>OK</v>
      </c>
      <c r="AT29" s="30">
        <f t="shared" si="0"/>
        <v>7275</v>
      </c>
      <c r="AU29" s="108"/>
    </row>
    <row r="30" spans="3:47" ht="13.5">
      <c r="C30" s="2"/>
      <c r="D30" s="11" t="s">
        <v>42</v>
      </c>
      <c r="E30" s="6">
        <v>457</v>
      </c>
      <c r="F30" s="7">
        <v>391</v>
      </c>
      <c r="G30" s="7">
        <v>299</v>
      </c>
      <c r="H30" s="33">
        <v>267</v>
      </c>
      <c r="I30" s="33">
        <v>116</v>
      </c>
      <c r="J30" s="33">
        <v>325</v>
      </c>
      <c r="K30" s="33">
        <v>9</v>
      </c>
      <c r="L30" s="33">
        <v>241</v>
      </c>
      <c r="M30" s="53">
        <v>0</v>
      </c>
      <c r="N30" s="33">
        <v>250</v>
      </c>
      <c r="O30" s="33">
        <v>81</v>
      </c>
      <c r="P30" s="33">
        <v>103</v>
      </c>
      <c r="Q30" s="53">
        <v>0</v>
      </c>
      <c r="R30" s="33">
        <v>246</v>
      </c>
      <c r="S30" s="33">
        <v>571</v>
      </c>
      <c r="T30" s="33">
        <v>217</v>
      </c>
      <c r="U30" s="33">
        <v>177</v>
      </c>
      <c r="V30" s="33">
        <v>70</v>
      </c>
      <c r="W30" s="33">
        <v>79</v>
      </c>
      <c r="X30" s="33">
        <v>293</v>
      </c>
      <c r="Y30" s="33">
        <v>480</v>
      </c>
      <c r="Z30" s="33">
        <v>82</v>
      </c>
      <c r="AA30" s="7">
        <v>254</v>
      </c>
      <c r="AB30" s="7">
        <v>402</v>
      </c>
      <c r="AC30" s="7">
        <v>251</v>
      </c>
      <c r="AD30" s="7">
        <v>81</v>
      </c>
      <c r="AE30" s="7">
        <v>24</v>
      </c>
      <c r="AF30" s="53">
        <v>0</v>
      </c>
      <c r="AG30" s="7">
        <v>252</v>
      </c>
      <c r="AH30" s="7">
        <v>399</v>
      </c>
      <c r="AI30" s="7">
        <v>3485</v>
      </c>
      <c r="AJ30" s="7">
        <v>147</v>
      </c>
      <c r="AK30" s="53">
        <v>0</v>
      </c>
      <c r="AL30" s="7">
        <v>116</v>
      </c>
      <c r="AM30" s="7">
        <v>190</v>
      </c>
      <c r="AN30" s="7">
        <v>397</v>
      </c>
      <c r="AO30" s="7">
        <v>150</v>
      </c>
      <c r="AP30" s="41">
        <f t="shared" si="3"/>
        <v>10902</v>
      </c>
      <c r="AR30" s="18">
        <f t="shared" si="1"/>
        <v>10902</v>
      </c>
      <c r="AS30" s="17" t="str">
        <f t="shared" si="2"/>
        <v>OK</v>
      </c>
      <c r="AT30" s="30">
        <f t="shared" si="0"/>
        <v>9668</v>
      </c>
      <c r="AU30" s="107">
        <f>AT30+AT29</f>
        <v>16943</v>
      </c>
    </row>
    <row r="31" spans="3:46" ht="13.5">
      <c r="C31" s="1">
        <v>40725</v>
      </c>
      <c r="D31" s="10" t="s">
        <v>41</v>
      </c>
      <c r="E31" s="42">
        <v>178</v>
      </c>
      <c r="F31" s="32">
        <v>169</v>
      </c>
      <c r="G31" s="32">
        <v>167</v>
      </c>
      <c r="H31" s="32">
        <v>36</v>
      </c>
      <c r="I31" s="32">
        <v>152</v>
      </c>
      <c r="J31" s="32">
        <v>226</v>
      </c>
      <c r="K31" s="32">
        <v>2</v>
      </c>
      <c r="L31" s="32">
        <v>86</v>
      </c>
      <c r="M31" s="52">
        <v>5</v>
      </c>
      <c r="N31" s="32">
        <v>143</v>
      </c>
      <c r="O31" s="32">
        <v>83</v>
      </c>
      <c r="P31" s="32">
        <v>78</v>
      </c>
      <c r="Q31" s="52">
        <v>0</v>
      </c>
      <c r="R31" s="32">
        <v>240</v>
      </c>
      <c r="S31" s="32">
        <v>141</v>
      </c>
      <c r="T31" s="32">
        <v>147</v>
      </c>
      <c r="U31" s="32">
        <v>63</v>
      </c>
      <c r="V31" s="32">
        <v>42</v>
      </c>
      <c r="W31" s="32">
        <v>292</v>
      </c>
      <c r="X31" s="32">
        <v>127</v>
      </c>
      <c r="Y31" s="32">
        <v>90</v>
      </c>
      <c r="Z31" s="32">
        <v>54</v>
      </c>
      <c r="AA31" s="32">
        <v>218</v>
      </c>
      <c r="AB31" s="32">
        <v>95</v>
      </c>
      <c r="AC31" s="32">
        <v>29</v>
      </c>
      <c r="AD31" s="32">
        <v>70</v>
      </c>
      <c r="AE31" s="32">
        <v>99</v>
      </c>
      <c r="AF31" s="52">
        <v>0</v>
      </c>
      <c r="AG31" s="32">
        <v>209</v>
      </c>
      <c r="AH31" s="32">
        <v>101</v>
      </c>
      <c r="AI31" s="32">
        <v>761</v>
      </c>
      <c r="AJ31" s="32">
        <v>118</v>
      </c>
      <c r="AK31" s="52">
        <v>76</v>
      </c>
      <c r="AL31" s="32">
        <v>95</v>
      </c>
      <c r="AM31" s="32">
        <v>104</v>
      </c>
      <c r="AN31" s="32">
        <v>236</v>
      </c>
      <c r="AO31" s="32">
        <v>94</v>
      </c>
      <c r="AP31" s="40">
        <f t="shared" si="3"/>
        <v>4826</v>
      </c>
      <c r="AR31" s="18">
        <f t="shared" si="1"/>
        <v>4826</v>
      </c>
      <c r="AS31" s="17" t="str">
        <f t="shared" si="2"/>
        <v>OK</v>
      </c>
      <c r="AT31" s="30">
        <f t="shared" si="0"/>
        <v>4034</v>
      </c>
    </row>
    <row r="32" spans="3:48" ht="13.5">
      <c r="C32" s="2"/>
      <c r="D32" s="11" t="s">
        <v>42</v>
      </c>
      <c r="E32" s="43">
        <v>111</v>
      </c>
      <c r="F32" s="33">
        <v>394</v>
      </c>
      <c r="G32" s="33">
        <v>142</v>
      </c>
      <c r="H32" s="33">
        <v>36</v>
      </c>
      <c r="I32" s="33">
        <v>98</v>
      </c>
      <c r="J32" s="33">
        <v>188</v>
      </c>
      <c r="K32" s="33">
        <v>15</v>
      </c>
      <c r="L32" s="33">
        <v>121</v>
      </c>
      <c r="M32" s="53">
        <v>8</v>
      </c>
      <c r="N32" s="33">
        <v>103</v>
      </c>
      <c r="O32" s="33">
        <v>64</v>
      </c>
      <c r="P32" s="33">
        <v>41</v>
      </c>
      <c r="Q32" s="53">
        <v>0</v>
      </c>
      <c r="R32" s="33">
        <v>170</v>
      </c>
      <c r="S32" s="33">
        <v>164</v>
      </c>
      <c r="T32" s="33">
        <v>192</v>
      </c>
      <c r="U32" s="33">
        <v>184</v>
      </c>
      <c r="V32" s="33">
        <v>71</v>
      </c>
      <c r="W32" s="33">
        <v>389</v>
      </c>
      <c r="X32" s="33">
        <v>98</v>
      </c>
      <c r="Y32" s="33">
        <v>183</v>
      </c>
      <c r="Z32" s="33">
        <v>79</v>
      </c>
      <c r="AA32" s="33">
        <v>234</v>
      </c>
      <c r="AB32" s="33">
        <v>282</v>
      </c>
      <c r="AC32" s="33">
        <v>25</v>
      </c>
      <c r="AD32" s="33">
        <v>42</v>
      </c>
      <c r="AE32" s="33">
        <v>58</v>
      </c>
      <c r="AF32" s="53">
        <v>0</v>
      </c>
      <c r="AG32" s="33">
        <v>163</v>
      </c>
      <c r="AH32" s="33">
        <v>115</v>
      </c>
      <c r="AI32" s="33">
        <v>899</v>
      </c>
      <c r="AJ32" s="33">
        <v>94</v>
      </c>
      <c r="AK32" s="53">
        <v>0</v>
      </c>
      <c r="AL32" s="33">
        <v>120</v>
      </c>
      <c r="AM32" s="33">
        <v>131</v>
      </c>
      <c r="AN32" s="33">
        <v>298</v>
      </c>
      <c r="AO32" s="33">
        <v>119</v>
      </c>
      <c r="AP32" s="41">
        <f t="shared" si="3"/>
        <v>5431</v>
      </c>
      <c r="AR32" s="18">
        <f t="shared" si="1"/>
        <v>5431</v>
      </c>
      <c r="AS32" s="17" t="str">
        <f t="shared" si="2"/>
        <v>OK</v>
      </c>
      <c r="AT32" s="30">
        <f t="shared" si="0"/>
        <v>4742</v>
      </c>
      <c r="AU32" s="30">
        <f>AT32+AT31</f>
        <v>8776</v>
      </c>
      <c r="AV32" s="114">
        <f>-(AU8-AU32)/AU8</f>
        <v>-0.41807572442145746</v>
      </c>
    </row>
    <row r="33" spans="3:48" ht="13.5">
      <c r="C33" s="1">
        <v>40756</v>
      </c>
      <c r="D33" s="10" t="s">
        <v>41</v>
      </c>
      <c r="E33" s="42">
        <v>314</v>
      </c>
      <c r="F33" s="32">
        <v>152</v>
      </c>
      <c r="G33" s="32">
        <v>221</v>
      </c>
      <c r="H33" s="32">
        <v>127</v>
      </c>
      <c r="I33" s="32">
        <v>99</v>
      </c>
      <c r="J33" s="32">
        <v>172</v>
      </c>
      <c r="K33" s="32">
        <v>10</v>
      </c>
      <c r="L33" s="32">
        <v>94</v>
      </c>
      <c r="M33" s="52">
        <v>14</v>
      </c>
      <c r="N33" s="32">
        <v>188</v>
      </c>
      <c r="O33" s="32">
        <v>47</v>
      </c>
      <c r="P33" s="32">
        <v>90</v>
      </c>
      <c r="Q33" s="52">
        <v>0</v>
      </c>
      <c r="R33" s="32">
        <v>205</v>
      </c>
      <c r="S33" s="32">
        <v>173</v>
      </c>
      <c r="T33" s="32">
        <v>338</v>
      </c>
      <c r="U33" s="32">
        <v>88</v>
      </c>
      <c r="V33" s="32">
        <v>41</v>
      </c>
      <c r="W33" s="32">
        <v>152</v>
      </c>
      <c r="X33" s="32">
        <v>123</v>
      </c>
      <c r="Y33" s="32">
        <v>119</v>
      </c>
      <c r="Z33" s="32">
        <v>38</v>
      </c>
      <c r="AA33" s="32">
        <v>115</v>
      </c>
      <c r="AB33" s="32">
        <v>87</v>
      </c>
      <c r="AC33" s="32">
        <v>172</v>
      </c>
      <c r="AD33" s="32">
        <v>100</v>
      </c>
      <c r="AE33" s="32">
        <v>43</v>
      </c>
      <c r="AF33" s="52">
        <v>0</v>
      </c>
      <c r="AG33" s="32">
        <v>142</v>
      </c>
      <c r="AH33" s="32">
        <v>143</v>
      </c>
      <c r="AI33" s="32">
        <v>1401</v>
      </c>
      <c r="AJ33" s="32">
        <v>84</v>
      </c>
      <c r="AK33" s="52">
        <v>99</v>
      </c>
      <c r="AL33" s="32">
        <v>42</v>
      </c>
      <c r="AM33" s="32">
        <v>109</v>
      </c>
      <c r="AN33" s="32">
        <v>163</v>
      </c>
      <c r="AO33" s="32">
        <v>92</v>
      </c>
      <c r="AP33" s="40">
        <f t="shared" si="3"/>
        <v>5597</v>
      </c>
      <c r="AR33" s="18">
        <f t="shared" si="1"/>
        <v>5597</v>
      </c>
      <c r="AS33" s="17" t="str">
        <f t="shared" si="2"/>
        <v>OK</v>
      </c>
      <c r="AT33" s="30">
        <f t="shared" si="0"/>
        <v>4861</v>
      </c>
      <c r="AV33" s="113"/>
    </row>
    <row r="34" spans="3:48" ht="13.5">
      <c r="C34" s="2"/>
      <c r="D34" s="11" t="s">
        <v>42</v>
      </c>
      <c r="E34" s="43">
        <v>145</v>
      </c>
      <c r="F34" s="33">
        <v>234</v>
      </c>
      <c r="G34" s="33">
        <v>202</v>
      </c>
      <c r="H34" s="33">
        <v>121</v>
      </c>
      <c r="I34" s="33">
        <v>46</v>
      </c>
      <c r="J34" s="33">
        <v>148</v>
      </c>
      <c r="K34" s="33">
        <v>9</v>
      </c>
      <c r="L34" s="33">
        <v>119</v>
      </c>
      <c r="M34" s="53">
        <v>6</v>
      </c>
      <c r="N34" s="33">
        <v>149</v>
      </c>
      <c r="O34" s="33">
        <v>71</v>
      </c>
      <c r="P34" s="33">
        <v>38</v>
      </c>
      <c r="Q34" s="53">
        <v>0</v>
      </c>
      <c r="R34" s="33">
        <v>72</v>
      </c>
      <c r="S34" s="33">
        <v>175</v>
      </c>
      <c r="T34" s="33">
        <v>330</v>
      </c>
      <c r="U34" s="33">
        <v>190</v>
      </c>
      <c r="V34" s="33">
        <v>56</v>
      </c>
      <c r="W34" s="33">
        <v>256</v>
      </c>
      <c r="X34" s="33">
        <v>167</v>
      </c>
      <c r="Y34" s="33">
        <v>317</v>
      </c>
      <c r="Z34" s="33">
        <v>52</v>
      </c>
      <c r="AA34" s="33">
        <v>153</v>
      </c>
      <c r="AB34" s="33">
        <v>183</v>
      </c>
      <c r="AC34" s="33">
        <v>175</v>
      </c>
      <c r="AD34" s="33">
        <v>60</v>
      </c>
      <c r="AE34" s="33">
        <v>45</v>
      </c>
      <c r="AF34" s="53">
        <v>0</v>
      </c>
      <c r="AG34" s="33">
        <v>147</v>
      </c>
      <c r="AH34" s="33">
        <v>187</v>
      </c>
      <c r="AI34" s="33">
        <v>680</v>
      </c>
      <c r="AJ34" s="33">
        <v>107</v>
      </c>
      <c r="AK34" s="53">
        <v>0</v>
      </c>
      <c r="AL34" s="33">
        <v>48</v>
      </c>
      <c r="AM34" s="33">
        <v>69</v>
      </c>
      <c r="AN34" s="33">
        <v>170</v>
      </c>
      <c r="AO34" s="33">
        <v>122</v>
      </c>
      <c r="AP34" s="41">
        <f t="shared" si="3"/>
        <v>5049</v>
      </c>
      <c r="AR34" s="18">
        <f t="shared" si="1"/>
        <v>5049</v>
      </c>
      <c r="AS34" s="17" t="str">
        <f t="shared" si="2"/>
        <v>OK</v>
      </c>
      <c r="AT34" s="30">
        <f t="shared" si="0"/>
        <v>4301</v>
      </c>
      <c r="AU34" s="30">
        <f>AT34+AT33</f>
        <v>9162</v>
      </c>
      <c r="AV34" s="114">
        <f>-(AU10-AU34)/AU10</f>
        <v>-0.3586728265434691</v>
      </c>
    </row>
    <row r="35" spans="3:48" ht="13.5">
      <c r="C35" s="1">
        <v>40787</v>
      </c>
      <c r="D35" s="10" t="s">
        <v>41</v>
      </c>
      <c r="E35" s="42">
        <v>242</v>
      </c>
      <c r="F35" s="32">
        <v>233</v>
      </c>
      <c r="G35" s="32">
        <v>199</v>
      </c>
      <c r="H35" s="32">
        <v>160</v>
      </c>
      <c r="I35" s="32">
        <v>142</v>
      </c>
      <c r="J35" s="32">
        <v>183</v>
      </c>
      <c r="K35" s="32">
        <v>4</v>
      </c>
      <c r="L35" s="32">
        <v>85</v>
      </c>
      <c r="M35" s="52">
        <v>16</v>
      </c>
      <c r="N35" s="32">
        <v>156</v>
      </c>
      <c r="O35" s="32">
        <v>78</v>
      </c>
      <c r="P35" s="32">
        <v>81</v>
      </c>
      <c r="Q35" s="52">
        <v>0</v>
      </c>
      <c r="R35" s="32">
        <v>207</v>
      </c>
      <c r="S35" s="32">
        <v>116</v>
      </c>
      <c r="T35" s="32">
        <v>518</v>
      </c>
      <c r="U35" s="32">
        <v>112</v>
      </c>
      <c r="V35" s="32">
        <v>49</v>
      </c>
      <c r="W35" s="32">
        <v>309</v>
      </c>
      <c r="X35" s="32">
        <v>325</v>
      </c>
      <c r="Y35" s="32">
        <v>154</v>
      </c>
      <c r="Z35" s="32">
        <v>60</v>
      </c>
      <c r="AA35" s="32">
        <v>98</v>
      </c>
      <c r="AB35" s="32">
        <v>118</v>
      </c>
      <c r="AC35" s="32">
        <v>187</v>
      </c>
      <c r="AD35" s="32">
        <v>72</v>
      </c>
      <c r="AE35" s="32">
        <v>50</v>
      </c>
      <c r="AF35" s="52">
        <v>0</v>
      </c>
      <c r="AG35" s="32">
        <v>117</v>
      </c>
      <c r="AH35" s="32">
        <v>146</v>
      </c>
      <c r="AI35" s="32">
        <v>1077</v>
      </c>
      <c r="AJ35" s="32">
        <v>92</v>
      </c>
      <c r="AK35" s="52">
        <v>123</v>
      </c>
      <c r="AL35" s="32">
        <v>42</v>
      </c>
      <c r="AM35" s="32">
        <v>165</v>
      </c>
      <c r="AN35" s="32">
        <v>210</v>
      </c>
      <c r="AO35" s="32">
        <v>93</v>
      </c>
      <c r="AP35" s="40">
        <f t="shared" si="3"/>
        <v>6019</v>
      </c>
      <c r="AR35" s="18">
        <f t="shared" si="1"/>
        <v>6019</v>
      </c>
      <c r="AS35" s="17" t="str">
        <f t="shared" si="2"/>
        <v>OK</v>
      </c>
      <c r="AT35" s="30">
        <f t="shared" si="0"/>
        <v>5097</v>
      </c>
      <c r="AV35" s="113"/>
    </row>
    <row r="36" spans="3:48" ht="13.5">
      <c r="C36" s="3"/>
      <c r="D36" s="12" t="s">
        <v>42</v>
      </c>
      <c r="E36" s="43">
        <v>148</v>
      </c>
      <c r="F36" s="35">
        <v>234</v>
      </c>
      <c r="G36" s="35">
        <v>116</v>
      </c>
      <c r="H36" s="35">
        <v>181</v>
      </c>
      <c r="I36" s="35">
        <v>68</v>
      </c>
      <c r="J36" s="35">
        <v>137</v>
      </c>
      <c r="K36" s="35">
        <v>8</v>
      </c>
      <c r="L36" s="35">
        <v>130</v>
      </c>
      <c r="M36" s="54">
        <v>11</v>
      </c>
      <c r="N36" s="35">
        <v>168</v>
      </c>
      <c r="O36" s="35">
        <v>70</v>
      </c>
      <c r="P36" s="35">
        <v>27</v>
      </c>
      <c r="Q36" s="54">
        <v>0</v>
      </c>
      <c r="R36" s="35">
        <v>81</v>
      </c>
      <c r="S36" s="35">
        <v>139</v>
      </c>
      <c r="T36" s="35">
        <v>380</v>
      </c>
      <c r="U36" s="35">
        <v>259</v>
      </c>
      <c r="V36" s="35">
        <v>70</v>
      </c>
      <c r="W36" s="35">
        <v>405</v>
      </c>
      <c r="X36" s="35">
        <v>259</v>
      </c>
      <c r="Y36" s="35">
        <v>290</v>
      </c>
      <c r="Z36" s="35">
        <v>73</v>
      </c>
      <c r="AA36" s="35">
        <v>105</v>
      </c>
      <c r="AB36" s="35">
        <v>197</v>
      </c>
      <c r="AC36" s="35">
        <v>222</v>
      </c>
      <c r="AD36" s="35">
        <v>52</v>
      </c>
      <c r="AE36" s="35">
        <v>56</v>
      </c>
      <c r="AF36" s="54">
        <v>0</v>
      </c>
      <c r="AG36" s="35">
        <v>106</v>
      </c>
      <c r="AH36" s="35">
        <v>231</v>
      </c>
      <c r="AI36" s="35">
        <v>619</v>
      </c>
      <c r="AJ36" s="35">
        <v>110</v>
      </c>
      <c r="AK36" s="54">
        <v>0</v>
      </c>
      <c r="AL36" s="35">
        <v>48</v>
      </c>
      <c r="AM36" s="35">
        <v>95</v>
      </c>
      <c r="AN36" s="35">
        <v>262</v>
      </c>
      <c r="AO36" s="35">
        <v>213</v>
      </c>
      <c r="AP36" s="41">
        <f t="shared" si="3"/>
        <v>5570</v>
      </c>
      <c r="AR36" s="18">
        <f t="shared" si="1"/>
        <v>5570</v>
      </c>
      <c r="AS36" s="17" t="str">
        <f t="shared" si="2"/>
        <v>OK</v>
      </c>
      <c r="AT36" s="30">
        <f aca="true" t="shared" si="4" ref="AT36:AT54">AP36-AK36-AJ36-AA36-X36-L36-G36</f>
        <v>4850</v>
      </c>
      <c r="AU36" s="30">
        <f>AT36+AT35</f>
        <v>9947</v>
      </c>
      <c r="AV36" s="114">
        <f>-(AU12-AU36)/AU12</f>
        <v>-0.25148619158702684</v>
      </c>
    </row>
    <row r="37" spans="3:48" ht="13.5">
      <c r="C37" s="1">
        <v>40817</v>
      </c>
      <c r="D37" s="36" t="s">
        <v>41</v>
      </c>
      <c r="E37" s="44">
        <v>381</v>
      </c>
      <c r="F37" s="44">
        <v>45</v>
      </c>
      <c r="G37" s="44">
        <v>231</v>
      </c>
      <c r="H37" s="44">
        <v>120</v>
      </c>
      <c r="I37" s="44">
        <v>154</v>
      </c>
      <c r="J37" s="44">
        <v>109</v>
      </c>
      <c r="K37" s="44">
        <v>12</v>
      </c>
      <c r="L37" s="44">
        <v>15</v>
      </c>
      <c r="M37" s="55">
        <v>23</v>
      </c>
      <c r="N37" s="44">
        <v>302</v>
      </c>
      <c r="O37" s="44">
        <v>101</v>
      </c>
      <c r="P37" s="44">
        <v>85</v>
      </c>
      <c r="Q37" s="55">
        <v>0</v>
      </c>
      <c r="R37" s="44">
        <v>0</v>
      </c>
      <c r="S37" s="44">
        <v>289</v>
      </c>
      <c r="T37" s="44">
        <v>645</v>
      </c>
      <c r="U37" s="44">
        <v>49</v>
      </c>
      <c r="V37" s="44">
        <v>25</v>
      </c>
      <c r="W37" s="44">
        <v>315</v>
      </c>
      <c r="X37" s="44">
        <v>19</v>
      </c>
      <c r="Y37" s="44">
        <v>75</v>
      </c>
      <c r="Z37" s="44">
        <v>91</v>
      </c>
      <c r="AA37" s="44">
        <v>53</v>
      </c>
      <c r="AB37" s="44">
        <v>46</v>
      </c>
      <c r="AC37" s="44">
        <v>77</v>
      </c>
      <c r="AD37" s="44">
        <v>60</v>
      </c>
      <c r="AE37" s="44">
        <v>93</v>
      </c>
      <c r="AF37" s="55">
        <v>0</v>
      </c>
      <c r="AG37" s="44">
        <v>165</v>
      </c>
      <c r="AH37" s="44">
        <v>124</v>
      </c>
      <c r="AI37" s="44">
        <v>633</v>
      </c>
      <c r="AJ37" s="44">
        <v>56</v>
      </c>
      <c r="AK37" s="55">
        <v>0</v>
      </c>
      <c r="AL37" s="44">
        <v>58</v>
      </c>
      <c r="AM37" s="44">
        <v>204</v>
      </c>
      <c r="AN37" s="44">
        <v>208</v>
      </c>
      <c r="AO37" s="45">
        <v>52</v>
      </c>
      <c r="AP37" s="40">
        <f t="shared" si="3"/>
        <v>4915</v>
      </c>
      <c r="AR37" s="18">
        <f t="shared" si="1"/>
        <v>4915</v>
      </c>
      <c r="AS37" s="17" t="str">
        <f t="shared" si="2"/>
        <v>OK</v>
      </c>
      <c r="AT37" s="30">
        <f>AP37-AK37-AJ37-AA37-X37-L37-G37</f>
        <v>4541</v>
      </c>
      <c r="AV37" s="113"/>
    </row>
    <row r="38" spans="3:48" ht="13.5">
      <c r="C38" s="2"/>
      <c r="D38" s="37" t="s">
        <v>42</v>
      </c>
      <c r="E38" s="34">
        <v>290</v>
      </c>
      <c r="F38" s="34">
        <v>59</v>
      </c>
      <c r="G38" s="34">
        <v>208</v>
      </c>
      <c r="H38" s="34">
        <v>149</v>
      </c>
      <c r="I38" s="34">
        <v>73</v>
      </c>
      <c r="J38" s="34">
        <v>68</v>
      </c>
      <c r="K38" s="34">
        <v>11</v>
      </c>
      <c r="L38" s="34">
        <v>22</v>
      </c>
      <c r="M38" s="56">
        <v>12</v>
      </c>
      <c r="N38" s="34">
        <v>142</v>
      </c>
      <c r="O38" s="34">
        <v>53</v>
      </c>
      <c r="P38" s="34">
        <v>48</v>
      </c>
      <c r="Q38" s="56">
        <v>0</v>
      </c>
      <c r="R38" s="34">
        <v>0</v>
      </c>
      <c r="S38" s="34">
        <v>462</v>
      </c>
      <c r="T38" s="34">
        <v>335</v>
      </c>
      <c r="U38" s="34">
        <v>133</v>
      </c>
      <c r="V38" s="34">
        <v>43</v>
      </c>
      <c r="W38" s="34">
        <v>0</v>
      </c>
      <c r="X38" s="34">
        <v>188</v>
      </c>
      <c r="Y38" s="34">
        <v>243</v>
      </c>
      <c r="Z38" s="34">
        <v>135</v>
      </c>
      <c r="AA38" s="34">
        <v>101</v>
      </c>
      <c r="AB38" s="34">
        <v>56</v>
      </c>
      <c r="AC38" s="34">
        <v>205</v>
      </c>
      <c r="AD38" s="34">
        <v>41</v>
      </c>
      <c r="AE38" s="34">
        <v>63</v>
      </c>
      <c r="AF38" s="56">
        <v>0</v>
      </c>
      <c r="AG38" s="34">
        <v>101</v>
      </c>
      <c r="AH38" s="34">
        <v>127</v>
      </c>
      <c r="AI38" s="34">
        <v>664</v>
      </c>
      <c r="AJ38" s="34">
        <v>67</v>
      </c>
      <c r="AK38" s="56">
        <v>0</v>
      </c>
      <c r="AL38" s="34">
        <v>56</v>
      </c>
      <c r="AM38" s="34">
        <v>104</v>
      </c>
      <c r="AN38" s="34">
        <v>265</v>
      </c>
      <c r="AO38" s="46">
        <v>114</v>
      </c>
      <c r="AP38" s="41">
        <f t="shared" si="3"/>
        <v>4638</v>
      </c>
      <c r="AR38" s="18">
        <f t="shared" si="1"/>
        <v>4638</v>
      </c>
      <c r="AS38" s="17" t="str">
        <f t="shared" si="2"/>
        <v>OK</v>
      </c>
      <c r="AT38" s="30">
        <f t="shared" si="4"/>
        <v>4052</v>
      </c>
      <c r="AU38" s="30">
        <f>AT38+AT37</f>
        <v>8593</v>
      </c>
      <c r="AV38" s="114">
        <f>-(AU14-AU38)/AU14</f>
        <v>-0.40627375112278036</v>
      </c>
    </row>
    <row r="39" spans="3:48" ht="13.5">
      <c r="C39" s="1">
        <v>40848</v>
      </c>
      <c r="D39" s="38" t="s">
        <v>41</v>
      </c>
      <c r="E39" s="44">
        <v>335</v>
      </c>
      <c r="F39" s="44">
        <v>63</v>
      </c>
      <c r="G39" s="44">
        <v>329</v>
      </c>
      <c r="H39" s="44">
        <v>137</v>
      </c>
      <c r="I39" s="44">
        <v>150</v>
      </c>
      <c r="J39" s="44">
        <v>112</v>
      </c>
      <c r="K39" s="44">
        <v>11</v>
      </c>
      <c r="L39" s="44">
        <v>11</v>
      </c>
      <c r="M39" s="55">
        <v>30</v>
      </c>
      <c r="N39" s="44">
        <v>201</v>
      </c>
      <c r="O39" s="44">
        <v>101</v>
      </c>
      <c r="P39" s="44">
        <v>108</v>
      </c>
      <c r="Q39" s="55">
        <v>0</v>
      </c>
      <c r="R39" s="44">
        <v>0</v>
      </c>
      <c r="S39" s="44">
        <v>249</v>
      </c>
      <c r="T39" s="44">
        <v>237</v>
      </c>
      <c r="U39" s="44">
        <v>128</v>
      </c>
      <c r="V39" s="44">
        <v>30</v>
      </c>
      <c r="W39" s="44">
        <v>253</v>
      </c>
      <c r="X39" s="44">
        <v>68</v>
      </c>
      <c r="Y39" s="44">
        <v>143</v>
      </c>
      <c r="Z39" s="44">
        <v>91</v>
      </c>
      <c r="AA39" s="44">
        <v>48</v>
      </c>
      <c r="AB39" s="44">
        <v>56</v>
      </c>
      <c r="AC39" s="44">
        <v>142</v>
      </c>
      <c r="AD39" s="44">
        <v>84</v>
      </c>
      <c r="AE39" s="44">
        <v>111</v>
      </c>
      <c r="AF39" s="55">
        <v>0</v>
      </c>
      <c r="AG39" s="44">
        <v>151</v>
      </c>
      <c r="AH39" s="44">
        <v>106</v>
      </c>
      <c r="AI39" s="44">
        <v>657</v>
      </c>
      <c r="AJ39" s="44">
        <v>118</v>
      </c>
      <c r="AK39" s="55">
        <v>0</v>
      </c>
      <c r="AL39" s="44">
        <v>56</v>
      </c>
      <c r="AM39" s="44">
        <v>160</v>
      </c>
      <c r="AN39" s="44">
        <v>195</v>
      </c>
      <c r="AO39" s="45">
        <v>85</v>
      </c>
      <c r="AP39" s="40">
        <f t="shared" si="3"/>
        <v>4756</v>
      </c>
      <c r="AR39" s="18">
        <f t="shared" si="1"/>
        <v>4756</v>
      </c>
      <c r="AS39" s="17" t="str">
        <f t="shared" si="2"/>
        <v>OK</v>
      </c>
      <c r="AT39" s="30">
        <f>AP39-AK39-AJ39-AA39-X39-L39-G39</f>
        <v>4182</v>
      </c>
      <c r="AV39" s="113"/>
    </row>
    <row r="40" spans="3:48" ht="13.5">
      <c r="C40" s="2"/>
      <c r="D40" s="37" t="s">
        <v>42</v>
      </c>
      <c r="E40" s="34">
        <v>283</v>
      </c>
      <c r="F40" s="34">
        <v>82</v>
      </c>
      <c r="G40" s="34">
        <v>160</v>
      </c>
      <c r="H40" s="34">
        <v>148</v>
      </c>
      <c r="I40" s="34">
        <v>48</v>
      </c>
      <c r="J40" s="34">
        <v>70</v>
      </c>
      <c r="K40" s="34">
        <v>16</v>
      </c>
      <c r="L40" s="34">
        <v>39</v>
      </c>
      <c r="M40" s="56">
        <v>7</v>
      </c>
      <c r="N40" s="34">
        <v>181</v>
      </c>
      <c r="O40" s="34">
        <v>53</v>
      </c>
      <c r="P40" s="34">
        <v>74</v>
      </c>
      <c r="Q40" s="56">
        <v>0</v>
      </c>
      <c r="R40" s="34">
        <v>0</v>
      </c>
      <c r="S40" s="34">
        <v>419</v>
      </c>
      <c r="T40" s="34">
        <v>166</v>
      </c>
      <c r="U40" s="34">
        <v>339</v>
      </c>
      <c r="V40" s="34">
        <v>72</v>
      </c>
      <c r="W40" s="34">
        <v>0</v>
      </c>
      <c r="X40" s="34">
        <v>98</v>
      </c>
      <c r="Y40" s="34">
        <v>161</v>
      </c>
      <c r="Z40" s="34">
        <v>135</v>
      </c>
      <c r="AA40" s="34">
        <v>132</v>
      </c>
      <c r="AB40" s="34">
        <v>209</v>
      </c>
      <c r="AC40" s="34">
        <v>160</v>
      </c>
      <c r="AD40" s="34">
        <v>58</v>
      </c>
      <c r="AE40" s="34">
        <v>60</v>
      </c>
      <c r="AF40" s="56">
        <v>0</v>
      </c>
      <c r="AG40" s="34">
        <v>104</v>
      </c>
      <c r="AH40" s="34">
        <v>131</v>
      </c>
      <c r="AI40" s="34">
        <v>627</v>
      </c>
      <c r="AJ40" s="34">
        <v>108</v>
      </c>
      <c r="AK40" s="56">
        <v>0</v>
      </c>
      <c r="AL40" s="34">
        <v>54</v>
      </c>
      <c r="AM40" s="34">
        <v>66</v>
      </c>
      <c r="AN40" s="34">
        <v>276</v>
      </c>
      <c r="AO40" s="46">
        <v>204</v>
      </c>
      <c r="AP40" s="41">
        <f t="shared" si="3"/>
        <v>4740</v>
      </c>
      <c r="AR40" s="18">
        <f t="shared" si="1"/>
        <v>4740</v>
      </c>
      <c r="AS40" s="17" t="str">
        <f t="shared" si="2"/>
        <v>OK</v>
      </c>
      <c r="AT40" s="30">
        <f t="shared" si="4"/>
        <v>4203</v>
      </c>
      <c r="AU40" s="30">
        <f>AT40+AT39</f>
        <v>8385</v>
      </c>
      <c r="AV40" s="114">
        <f>-(AU16-AU40)/AU16</f>
        <v>-0.44348576358930114</v>
      </c>
    </row>
    <row r="41" spans="3:48" ht="13.5">
      <c r="C41" s="1">
        <v>40878</v>
      </c>
      <c r="D41" s="38" t="s">
        <v>41</v>
      </c>
      <c r="E41" s="44">
        <v>343</v>
      </c>
      <c r="F41" s="44">
        <v>173</v>
      </c>
      <c r="G41" s="44">
        <v>356</v>
      </c>
      <c r="H41" s="44">
        <v>177</v>
      </c>
      <c r="I41" s="44">
        <v>270</v>
      </c>
      <c r="J41" s="44">
        <v>335</v>
      </c>
      <c r="K41" s="44">
        <v>13</v>
      </c>
      <c r="L41" s="44">
        <v>23</v>
      </c>
      <c r="M41" s="55">
        <v>22</v>
      </c>
      <c r="N41" s="44">
        <v>281</v>
      </c>
      <c r="O41" s="44">
        <v>105</v>
      </c>
      <c r="P41" s="44">
        <v>335</v>
      </c>
      <c r="Q41" s="55">
        <v>0</v>
      </c>
      <c r="R41" s="44">
        <v>0</v>
      </c>
      <c r="S41" s="44">
        <v>369</v>
      </c>
      <c r="T41" s="44">
        <v>239</v>
      </c>
      <c r="U41" s="44">
        <v>137</v>
      </c>
      <c r="V41" s="44">
        <v>50</v>
      </c>
      <c r="W41" s="44">
        <v>490</v>
      </c>
      <c r="X41" s="44">
        <v>66</v>
      </c>
      <c r="Y41" s="44">
        <v>183</v>
      </c>
      <c r="Z41" s="44">
        <v>97</v>
      </c>
      <c r="AA41" s="44">
        <v>59</v>
      </c>
      <c r="AB41" s="44">
        <v>150</v>
      </c>
      <c r="AC41" s="44">
        <v>160</v>
      </c>
      <c r="AD41" s="44">
        <v>134</v>
      </c>
      <c r="AE41" s="44">
        <v>290</v>
      </c>
      <c r="AF41" s="55">
        <v>0</v>
      </c>
      <c r="AG41" s="44">
        <v>341</v>
      </c>
      <c r="AH41" s="44">
        <v>198</v>
      </c>
      <c r="AI41" s="44">
        <v>1777</v>
      </c>
      <c r="AJ41" s="44">
        <v>111</v>
      </c>
      <c r="AK41" s="55">
        <v>0</v>
      </c>
      <c r="AL41" s="44">
        <v>65</v>
      </c>
      <c r="AM41" s="44">
        <v>247</v>
      </c>
      <c r="AN41" s="44">
        <v>244</v>
      </c>
      <c r="AO41" s="45">
        <v>156</v>
      </c>
      <c r="AP41" s="40">
        <f t="shared" si="3"/>
        <v>7996</v>
      </c>
      <c r="AR41" s="18">
        <f t="shared" si="1"/>
        <v>7996</v>
      </c>
      <c r="AS41" s="17" t="str">
        <f t="shared" si="2"/>
        <v>OK</v>
      </c>
      <c r="AT41" s="30">
        <f>AP41-AK41-AJ41-AA41-X41-L41-G41</f>
        <v>7381</v>
      </c>
      <c r="AV41" s="113"/>
    </row>
    <row r="42" spans="3:48" ht="13.5">
      <c r="C42" s="3"/>
      <c r="D42" s="39" t="s">
        <v>42</v>
      </c>
      <c r="E42" s="35">
        <v>159</v>
      </c>
      <c r="F42" s="35">
        <v>239</v>
      </c>
      <c r="G42" s="35">
        <v>296</v>
      </c>
      <c r="H42" s="35">
        <v>150</v>
      </c>
      <c r="I42" s="35">
        <v>68</v>
      </c>
      <c r="J42" s="35">
        <v>262</v>
      </c>
      <c r="K42" s="35">
        <v>31</v>
      </c>
      <c r="L42" s="35">
        <v>117</v>
      </c>
      <c r="M42" s="54">
        <v>15</v>
      </c>
      <c r="N42" s="35">
        <v>171</v>
      </c>
      <c r="O42" s="35">
        <v>56</v>
      </c>
      <c r="P42" s="35">
        <v>119</v>
      </c>
      <c r="Q42" s="54">
        <v>0</v>
      </c>
      <c r="R42" s="35">
        <v>0</v>
      </c>
      <c r="S42" s="35">
        <v>501</v>
      </c>
      <c r="T42" s="35">
        <v>107</v>
      </c>
      <c r="U42" s="35">
        <v>575</v>
      </c>
      <c r="V42" s="35">
        <v>87</v>
      </c>
      <c r="W42" s="35">
        <v>0</v>
      </c>
      <c r="X42" s="35">
        <v>118</v>
      </c>
      <c r="Y42" s="35">
        <v>511</v>
      </c>
      <c r="Z42" s="35">
        <v>167</v>
      </c>
      <c r="AA42" s="35">
        <v>161</v>
      </c>
      <c r="AB42" s="35">
        <v>250</v>
      </c>
      <c r="AC42" s="35">
        <v>148</v>
      </c>
      <c r="AD42" s="35">
        <v>73</v>
      </c>
      <c r="AE42" s="35">
        <v>139</v>
      </c>
      <c r="AF42" s="54">
        <v>0</v>
      </c>
      <c r="AG42" s="35">
        <v>170</v>
      </c>
      <c r="AH42" s="35">
        <v>200</v>
      </c>
      <c r="AI42" s="35">
        <v>1611</v>
      </c>
      <c r="AJ42" s="35">
        <v>148</v>
      </c>
      <c r="AK42" s="54">
        <v>0</v>
      </c>
      <c r="AL42" s="35">
        <v>36</v>
      </c>
      <c r="AM42" s="35">
        <v>142</v>
      </c>
      <c r="AN42" s="35">
        <v>228</v>
      </c>
      <c r="AO42" s="57">
        <v>228</v>
      </c>
      <c r="AP42" s="41">
        <f t="shared" si="3"/>
        <v>7283</v>
      </c>
      <c r="AR42" s="18">
        <f t="shared" si="1"/>
        <v>7283</v>
      </c>
      <c r="AS42" s="17" t="str">
        <f t="shared" si="2"/>
        <v>OK</v>
      </c>
      <c r="AT42" s="30">
        <f t="shared" si="4"/>
        <v>6443</v>
      </c>
      <c r="AU42" s="30">
        <f>AT42+AT41</f>
        <v>13824</v>
      </c>
      <c r="AV42" s="114">
        <f>-(AU18-AU42)/AU18</f>
        <v>-0.1899683581389898</v>
      </c>
    </row>
    <row r="43" spans="3:48" ht="13.5">
      <c r="C43" s="70">
        <v>40909</v>
      </c>
      <c r="D43" s="36" t="s">
        <v>41</v>
      </c>
      <c r="E43" s="61">
        <v>617</v>
      </c>
      <c r="F43" s="62">
        <v>209</v>
      </c>
      <c r="G43" s="63">
        <v>573</v>
      </c>
      <c r="H43" s="63">
        <v>155</v>
      </c>
      <c r="I43" s="63">
        <v>332</v>
      </c>
      <c r="J43" s="63">
        <v>325</v>
      </c>
      <c r="K43" s="63">
        <v>18</v>
      </c>
      <c r="L43" s="63">
        <v>55</v>
      </c>
      <c r="M43" s="115">
        <v>11</v>
      </c>
      <c r="N43" s="63">
        <v>877</v>
      </c>
      <c r="O43" s="63">
        <v>92</v>
      </c>
      <c r="P43" s="63">
        <v>395</v>
      </c>
      <c r="Q43" s="115">
        <v>0</v>
      </c>
      <c r="R43" s="63">
        <v>45</v>
      </c>
      <c r="S43" s="63">
        <v>401</v>
      </c>
      <c r="T43" s="63">
        <v>1513</v>
      </c>
      <c r="U43" s="63">
        <v>215</v>
      </c>
      <c r="V43" s="63">
        <v>117</v>
      </c>
      <c r="W43" s="63">
        <v>346</v>
      </c>
      <c r="X43" s="63">
        <v>154</v>
      </c>
      <c r="Y43" s="63">
        <v>254</v>
      </c>
      <c r="Z43" s="63">
        <v>112</v>
      </c>
      <c r="AA43" s="63">
        <v>73</v>
      </c>
      <c r="AB43" s="63">
        <v>201</v>
      </c>
      <c r="AC43" s="63">
        <v>400</v>
      </c>
      <c r="AD43" s="63">
        <v>182</v>
      </c>
      <c r="AE43" s="63">
        <v>221</v>
      </c>
      <c r="AF43" s="115">
        <v>0</v>
      </c>
      <c r="AG43" s="63">
        <v>255</v>
      </c>
      <c r="AH43" s="63">
        <v>247</v>
      </c>
      <c r="AI43" s="63">
        <v>3029</v>
      </c>
      <c r="AJ43" s="63">
        <v>91</v>
      </c>
      <c r="AK43" s="115">
        <v>141</v>
      </c>
      <c r="AL43" s="63">
        <v>130</v>
      </c>
      <c r="AM43" s="63">
        <v>31</v>
      </c>
      <c r="AN43" s="63">
        <v>267</v>
      </c>
      <c r="AO43" s="63">
        <v>231</v>
      </c>
      <c r="AP43" s="40">
        <f t="shared" si="3"/>
        <v>12315</v>
      </c>
      <c r="AR43" s="18">
        <f t="shared" si="1"/>
        <v>12315</v>
      </c>
      <c r="AS43" s="17" t="str">
        <f t="shared" si="2"/>
        <v>OK</v>
      </c>
      <c r="AT43" s="30">
        <f>AP43-AK43-AJ43-AA43-X43-L43-G43</f>
        <v>11228</v>
      </c>
      <c r="AV43" s="113"/>
    </row>
    <row r="44" spans="3:48" ht="13.5">
      <c r="C44" s="71"/>
      <c r="D44" s="39" t="s">
        <v>42</v>
      </c>
      <c r="E44" s="64">
        <v>467</v>
      </c>
      <c r="F44" s="58">
        <v>351</v>
      </c>
      <c r="G44" s="59">
        <v>618</v>
      </c>
      <c r="H44" s="59">
        <v>189</v>
      </c>
      <c r="I44" s="59">
        <v>84</v>
      </c>
      <c r="J44" s="59">
        <v>279</v>
      </c>
      <c r="K44" s="59">
        <v>20</v>
      </c>
      <c r="L44" s="59">
        <v>179</v>
      </c>
      <c r="M44" s="116">
        <v>0</v>
      </c>
      <c r="N44" s="59">
        <v>457</v>
      </c>
      <c r="O44" s="59">
        <v>92</v>
      </c>
      <c r="P44" s="59">
        <v>94</v>
      </c>
      <c r="Q44" s="116">
        <v>0</v>
      </c>
      <c r="R44" s="59">
        <v>52</v>
      </c>
      <c r="S44" s="59">
        <v>459</v>
      </c>
      <c r="T44" s="59">
        <v>1044</v>
      </c>
      <c r="U44" s="59">
        <v>875</v>
      </c>
      <c r="V44" s="59">
        <v>170</v>
      </c>
      <c r="W44" s="59">
        <v>724</v>
      </c>
      <c r="X44" s="59">
        <v>457</v>
      </c>
      <c r="Y44" s="59">
        <v>457</v>
      </c>
      <c r="Z44" s="59">
        <v>184</v>
      </c>
      <c r="AA44" s="59">
        <v>99</v>
      </c>
      <c r="AB44" s="59">
        <v>310</v>
      </c>
      <c r="AC44" s="59">
        <v>423</v>
      </c>
      <c r="AD44" s="59">
        <v>0</v>
      </c>
      <c r="AE44" s="59">
        <v>100</v>
      </c>
      <c r="AF44" s="116">
        <v>0</v>
      </c>
      <c r="AG44" s="59">
        <v>171</v>
      </c>
      <c r="AH44" s="59">
        <v>390</v>
      </c>
      <c r="AI44" s="59">
        <v>4761</v>
      </c>
      <c r="AJ44" s="59">
        <v>135</v>
      </c>
      <c r="AK44" s="116">
        <v>0</v>
      </c>
      <c r="AL44" s="59">
        <v>120</v>
      </c>
      <c r="AM44" s="59">
        <v>220</v>
      </c>
      <c r="AN44" s="59">
        <v>265</v>
      </c>
      <c r="AO44" s="59">
        <v>262</v>
      </c>
      <c r="AP44" s="41">
        <f t="shared" si="3"/>
        <v>14508</v>
      </c>
      <c r="AR44" s="18">
        <f t="shared" si="1"/>
        <v>14508</v>
      </c>
      <c r="AS44" s="17" t="str">
        <f t="shared" si="2"/>
        <v>OK</v>
      </c>
      <c r="AT44" s="30">
        <f t="shared" si="4"/>
        <v>13020</v>
      </c>
      <c r="AU44" s="30">
        <f>AT44+AT43</f>
        <v>24248</v>
      </c>
      <c r="AV44" s="114">
        <f>-(AU20-AU44)/AU20</f>
        <v>0.05867970660146699</v>
      </c>
    </row>
    <row r="45" spans="3:48" ht="13.5">
      <c r="C45" s="70">
        <v>40940</v>
      </c>
      <c r="D45" s="38" t="s">
        <v>41</v>
      </c>
      <c r="E45" s="61">
        <v>419</v>
      </c>
      <c r="F45" s="62">
        <v>229</v>
      </c>
      <c r="G45" s="63">
        <v>533</v>
      </c>
      <c r="H45" s="63">
        <v>127</v>
      </c>
      <c r="I45" s="63">
        <v>160</v>
      </c>
      <c r="J45" s="63">
        <v>387</v>
      </c>
      <c r="K45" s="63">
        <v>21</v>
      </c>
      <c r="L45" s="63">
        <v>15</v>
      </c>
      <c r="M45" s="115">
        <v>14</v>
      </c>
      <c r="N45" s="63">
        <v>289</v>
      </c>
      <c r="O45" s="63">
        <v>37</v>
      </c>
      <c r="P45" s="63">
        <v>84</v>
      </c>
      <c r="Q45" s="115">
        <v>0</v>
      </c>
      <c r="R45" s="63">
        <v>392</v>
      </c>
      <c r="S45" s="63">
        <v>312</v>
      </c>
      <c r="T45" s="63">
        <v>817</v>
      </c>
      <c r="U45" s="63">
        <v>144</v>
      </c>
      <c r="V45" s="63">
        <v>78</v>
      </c>
      <c r="W45" s="63">
        <v>248</v>
      </c>
      <c r="X45" s="63">
        <v>108</v>
      </c>
      <c r="Y45" s="63">
        <v>108</v>
      </c>
      <c r="Z45" s="63">
        <v>76</v>
      </c>
      <c r="AA45" s="63">
        <v>55</v>
      </c>
      <c r="AB45" s="63">
        <v>120</v>
      </c>
      <c r="AC45" s="63">
        <v>141</v>
      </c>
      <c r="AD45" s="63">
        <v>150</v>
      </c>
      <c r="AE45" s="63">
        <v>105</v>
      </c>
      <c r="AF45" s="115">
        <v>0</v>
      </c>
      <c r="AG45" s="63">
        <v>216</v>
      </c>
      <c r="AH45" s="63">
        <v>169</v>
      </c>
      <c r="AI45" s="63">
        <v>1304</v>
      </c>
      <c r="AJ45" s="63">
        <v>168</v>
      </c>
      <c r="AK45" s="115">
        <v>70</v>
      </c>
      <c r="AL45" s="63">
        <v>111</v>
      </c>
      <c r="AM45" s="63">
        <v>287</v>
      </c>
      <c r="AN45" s="63">
        <v>217</v>
      </c>
      <c r="AO45" s="63">
        <v>98</v>
      </c>
      <c r="AP45" s="40">
        <f t="shared" si="3"/>
        <v>7809</v>
      </c>
      <c r="AR45" s="18">
        <f t="shared" si="1"/>
        <v>7809</v>
      </c>
      <c r="AS45" s="17" t="str">
        <f t="shared" si="2"/>
        <v>OK</v>
      </c>
      <c r="AT45" s="30">
        <f>AP45-AK45-AJ45-AA45-X45-L45-G45</f>
        <v>6860</v>
      </c>
      <c r="AV45" s="113"/>
    </row>
    <row r="46" spans="3:48" ht="13.5">
      <c r="C46" s="71"/>
      <c r="D46" s="39" t="s">
        <v>42</v>
      </c>
      <c r="E46" s="65">
        <v>382</v>
      </c>
      <c r="F46" s="66">
        <v>362</v>
      </c>
      <c r="G46" s="67">
        <v>501</v>
      </c>
      <c r="H46" s="67">
        <v>187</v>
      </c>
      <c r="I46" s="67">
        <v>68</v>
      </c>
      <c r="J46" s="67">
        <v>394</v>
      </c>
      <c r="K46" s="67">
        <v>8</v>
      </c>
      <c r="L46" s="67">
        <v>57</v>
      </c>
      <c r="M46" s="117">
        <v>0</v>
      </c>
      <c r="N46" s="67">
        <v>378</v>
      </c>
      <c r="O46" s="67">
        <v>59</v>
      </c>
      <c r="P46" s="67">
        <v>47</v>
      </c>
      <c r="Q46" s="117">
        <v>0</v>
      </c>
      <c r="R46" s="67">
        <v>414</v>
      </c>
      <c r="S46" s="67">
        <v>462</v>
      </c>
      <c r="T46" s="67">
        <v>685</v>
      </c>
      <c r="U46" s="67">
        <v>508</v>
      </c>
      <c r="V46" s="67">
        <v>99</v>
      </c>
      <c r="W46" s="67">
        <v>436</v>
      </c>
      <c r="X46" s="67">
        <v>380</v>
      </c>
      <c r="Y46" s="67">
        <v>280</v>
      </c>
      <c r="Z46" s="67">
        <v>83</v>
      </c>
      <c r="AA46" s="67">
        <v>81</v>
      </c>
      <c r="AB46" s="67">
        <v>360</v>
      </c>
      <c r="AC46" s="67">
        <v>293</v>
      </c>
      <c r="AD46" s="67">
        <v>81</v>
      </c>
      <c r="AE46" s="67">
        <v>68</v>
      </c>
      <c r="AF46" s="117">
        <v>0</v>
      </c>
      <c r="AG46" s="67">
        <v>136</v>
      </c>
      <c r="AH46" s="67">
        <v>348</v>
      </c>
      <c r="AI46" s="67">
        <v>2407</v>
      </c>
      <c r="AJ46" s="67">
        <v>142</v>
      </c>
      <c r="AK46" s="117">
        <v>0</v>
      </c>
      <c r="AL46" s="67">
        <v>127</v>
      </c>
      <c r="AM46" s="67">
        <v>174</v>
      </c>
      <c r="AN46" s="67">
        <v>303</v>
      </c>
      <c r="AO46" s="67">
        <v>158</v>
      </c>
      <c r="AP46" s="41">
        <f t="shared" si="3"/>
        <v>10468</v>
      </c>
      <c r="AR46" s="18">
        <f t="shared" si="1"/>
        <v>10468</v>
      </c>
      <c r="AS46" s="17" t="str">
        <f t="shared" si="2"/>
        <v>OK</v>
      </c>
      <c r="AT46" s="30">
        <f t="shared" si="4"/>
        <v>9307</v>
      </c>
      <c r="AU46" s="30">
        <f>AT46+AT45</f>
        <v>16167</v>
      </c>
      <c r="AV46" s="114">
        <f>-(AU22-AU46)/AU22</f>
        <v>-0.22848962061560488</v>
      </c>
    </row>
    <row r="47" spans="3:48" ht="13.5">
      <c r="C47" s="1">
        <v>40969</v>
      </c>
      <c r="D47" s="38" t="s">
        <v>41</v>
      </c>
      <c r="E47" s="68">
        <v>209</v>
      </c>
      <c r="F47" s="44">
        <v>196</v>
      </c>
      <c r="G47" s="44">
        <v>323</v>
      </c>
      <c r="H47" s="44">
        <v>151</v>
      </c>
      <c r="I47" s="44">
        <v>219</v>
      </c>
      <c r="J47" s="44">
        <v>267</v>
      </c>
      <c r="K47" s="44">
        <v>21</v>
      </c>
      <c r="L47" s="44">
        <v>6</v>
      </c>
      <c r="M47" s="115">
        <v>34</v>
      </c>
      <c r="N47" s="44">
        <v>208</v>
      </c>
      <c r="O47" s="44">
        <v>19</v>
      </c>
      <c r="P47" s="44">
        <v>64</v>
      </c>
      <c r="Q47" s="115">
        <v>0</v>
      </c>
      <c r="R47" s="44">
        <v>392</v>
      </c>
      <c r="S47" s="44">
        <v>301</v>
      </c>
      <c r="T47" s="44">
        <v>751</v>
      </c>
      <c r="U47" s="44">
        <v>134</v>
      </c>
      <c r="V47" s="44">
        <v>32</v>
      </c>
      <c r="W47" s="44">
        <v>147</v>
      </c>
      <c r="X47" s="44">
        <v>133</v>
      </c>
      <c r="Y47" s="44">
        <v>133</v>
      </c>
      <c r="Z47" s="44">
        <v>81</v>
      </c>
      <c r="AA47" s="44">
        <v>293</v>
      </c>
      <c r="AB47" s="44">
        <v>71</v>
      </c>
      <c r="AC47" s="44">
        <v>53</v>
      </c>
      <c r="AD47" s="44">
        <v>102</v>
      </c>
      <c r="AE47" s="44">
        <v>43</v>
      </c>
      <c r="AF47" s="115">
        <v>0</v>
      </c>
      <c r="AG47" s="44">
        <v>112</v>
      </c>
      <c r="AH47" s="44">
        <v>234</v>
      </c>
      <c r="AI47" s="44">
        <v>634</v>
      </c>
      <c r="AJ47" s="44">
        <v>162</v>
      </c>
      <c r="AK47" s="115">
        <v>34</v>
      </c>
      <c r="AL47" s="44">
        <v>71</v>
      </c>
      <c r="AM47" s="44">
        <v>325</v>
      </c>
      <c r="AN47" s="44">
        <v>182</v>
      </c>
      <c r="AO47" s="44">
        <v>117</v>
      </c>
      <c r="AP47" s="40">
        <f t="shared" si="3"/>
        <v>6254</v>
      </c>
      <c r="AR47" s="18">
        <f t="shared" si="1"/>
        <v>6254</v>
      </c>
      <c r="AS47" s="17" t="str">
        <f t="shared" si="2"/>
        <v>OK</v>
      </c>
      <c r="AT47" s="30">
        <f>AP47-AK47-AJ47-AA47-X47-L47-G47</f>
        <v>5303</v>
      </c>
      <c r="AV47" s="113"/>
    </row>
    <row r="48" spans="3:48" ht="13.5">
      <c r="C48" s="3"/>
      <c r="D48" s="60" t="s">
        <v>42</v>
      </c>
      <c r="E48" s="69">
        <v>351</v>
      </c>
      <c r="F48" s="34">
        <v>235</v>
      </c>
      <c r="G48" s="34">
        <v>307</v>
      </c>
      <c r="H48" s="34">
        <v>111</v>
      </c>
      <c r="I48" s="34">
        <v>66</v>
      </c>
      <c r="J48" s="34">
        <v>319</v>
      </c>
      <c r="K48" s="34">
        <v>0</v>
      </c>
      <c r="L48" s="34">
        <v>32</v>
      </c>
      <c r="M48" s="117">
        <v>0</v>
      </c>
      <c r="N48" s="34">
        <v>221</v>
      </c>
      <c r="O48" s="34">
        <v>39</v>
      </c>
      <c r="P48" s="34">
        <v>47</v>
      </c>
      <c r="Q48" s="117">
        <v>0</v>
      </c>
      <c r="R48" s="34">
        <v>414</v>
      </c>
      <c r="S48" s="34">
        <v>455</v>
      </c>
      <c r="T48" s="34">
        <v>493</v>
      </c>
      <c r="U48" s="34">
        <v>334</v>
      </c>
      <c r="V48" s="34">
        <v>99</v>
      </c>
      <c r="W48" s="34">
        <v>314</v>
      </c>
      <c r="X48" s="34">
        <v>257</v>
      </c>
      <c r="Y48" s="34">
        <v>257</v>
      </c>
      <c r="Z48" s="34">
        <v>65</v>
      </c>
      <c r="AA48" s="34">
        <v>119</v>
      </c>
      <c r="AB48" s="34">
        <v>158</v>
      </c>
      <c r="AC48" s="34">
        <v>72</v>
      </c>
      <c r="AD48" s="34">
        <v>51</v>
      </c>
      <c r="AE48" s="34">
        <v>8</v>
      </c>
      <c r="AF48" s="117">
        <v>0</v>
      </c>
      <c r="AG48" s="34">
        <v>56</v>
      </c>
      <c r="AH48" s="34">
        <v>310</v>
      </c>
      <c r="AI48" s="34">
        <v>1850</v>
      </c>
      <c r="AJ48" s="34">
        <v>101</v>
      </c>
      <c r="AK48" s="117">
        <v>0</v>
      </c>
      <c r="AL48" s="34">
        <v>83</v>
      </c>
      <c r="AM48" s="34">
        <v>102</v>
      </c>
      <c r="AN48" s="34">
        <v>166</v>
      </c>
      <c r="AO48" s="34">
        <v>77</v>
      </c>
      <c r="AP48" s="41">
        <f t="shared" si="3"/>
        <v>7569</v>
      </c>
      <c r="AR48" s="18">
        <f t="shared" si="1"/>
        <v>7569</v>
      </c>
      <c r="AS48" s="17" t="str">
        <f t="shared" si="2"/>
        <v>OK</v>
      </c>
      <c r="AT48" s="30">
        <f t="shared" si="4"/>
        <v>6753</v>
      </c>
      <c r="AU48" s="30">
        <f>AT48+AT47</f>
        <v>12056</v>
      </c>
      <c r="AV48" s="114">
        <f>-(AU24-AU48)/AU24</f>
        <v>-0.5806171078721258</v>
      </c>
    </row>
    <row r="49" spans="3:48" ht="13.5">
      <c r="C49" s="1">
        <v>41000</v>
      </c>
      <c r="D49" s="38" t="s">
        <v>41</v>
      </c>
      <c r="E49" s="35">
        <v>238</v>
      </c>
      <c r="F49" s="35">
        <v>182</v>
      </c>
      <c r="G49" s="35">
        <v>259</v>
      </c>
      <c r="H49" s="35">
        <v>99</v>
      </c>
      <c r="I49" s="35">
        <v>282</v>
      </c>
      <c r="J49" s="35">
        <v>67</v>
      </c>
      <c r="K49" s="35">
        <v>8</v>
      </c>
      <c r="L49" s="35">
        <v>11</v>
      </c>
      <c r="M49" s="116">
        <v>7</v>
      </c>
      <c r="N49" s="35">
        <v>234</v>
      </c>
      <c r="O49" s="35">
        <v>42</v>
      </c>
      <c r="P49" s="35">
        <v>93</v>
      </c>
      <c r="Q49" s="116">
        <v>0</v>
      </c>
      <c r="R49" s="35">
        <v>257</v>
      </c>
      <c r="S49" s="35">
        <v>209</v>
      </c>
      <c r="T49" s="35">
        <v>624</v>
      </c>
      <c r="U49" s="35">
        <v>56</v>
      </c>
      <c r="V49" s="35">
        <v>58</v>
      </c>
      <c r="W49" s="35">
        <v>135</v>
      </c>
      <c r="X49" s="35">
        <v>95</v>
      </c>
      <c r="Y49" s="35">
        <v>66</v>
      </c>
      <c r="Z49" s="35">
        <v>22</v>
      </c>
      <c r="AA49" s="35">
        <v>71</v>
      </c>
      <c r="AB49" s="35">
        <v>101</v>
      </c>
      <c r="AC49" s="35">
        <v>44</v>
      </c>
      <c r="AD49" s="35">
        <v>80</v>
      </c>
      <c r="AE49" s="35">
        <v>72</v>
      </c>
      <c r="AF49" s="116">
        <v>0</v>
      </c>
      <c r="AG49" s="35">
        <v>137</v>
      </c>
      <c r="AH49" s="35">
        <v>179</v>
      </c>
      <c r="AI49" s="35">
        <v>874</v>
      </c>
      <c r="AJ49" s="35">
        <v>118</v>
      </c>
      <c r="AK49" s="116">
        <v>0</v>
      </c>
      <c r="AL49" s="35">
        <v>101</v>
      </c>
      <c r="AM49" s="35">
        <v>128</v>
      </c>
      <c r="AN49" s="35">
        <v>146</v>
      </c>
      <c r="AO49" s="57">
        <v>69</v>
      </c>
      <c r="AP49" s="40">
        <f t="shared" si="3"/>
        <v>5164</v>
      </c>
      <c r="AR49" s="18">
        <f aca="true" t="shared" si="5" ref="AR49:AR54">SUM(E49:AO49)</f>
        <v>5164</v>
      </c>
      <c r="AS49" s="17" t="str">
        <f aca="true" t="shared" si="6" ref="AS49:AS54">IF(AR49-AP49&gt;0.5,"NO","OK")</f>
        <v>OK</v>
      </c>
      <c r="AT49" s="30">
        <f>AP49-AK49-AJ49-AA49-X49-L49-G49</f>
        <v>4610</v>
      </c>
      <c r="AV49" s="113"/>
    </row>
    <row r="50" spans="3:48" ht="13.5">
      <c r="C50" s="3"/>
      <c r="D50" s="39" t="s">
        <v>42</v>
      </c>
      <c r="E50" s="34">
        <v>319</v>
      </c>
      <c r="F50" s="34">
        <v>325</v>
      </c>
      <c r="G50" s="34">
        <v>292</v>
      </c>
      <c r="H50" s="34">
        <v>132</v>
      </c>
      <c r="I50" s="34">
        <v>63</v>
      </c>
      <c r="J50" s="34">
        <v>242</v>
      </c>
      <c r="K50" s="34">
        <v>11</v>
      </c>
      <c r="L50" s="34">
        <v>49</v>
      </c>
      <c r="M50" s="117">
        <v>0</v>
      </c>
      <c r="N50" s="34">
        <v>288</v>
      </c>
      <c r="O50" s="34">
        <v>28</v>
      </c>
      <c r="P50" s="34">
        <v>66</v>
      </c>
      <c r="Q50" s="117">
        <v>0</v>
      </c>
      <c r="R50" s="34">
        <v>391</v>
      </c>
      <c r="S50" s="34">
        <v>398</v>
      </c>
      <c r="T50" s="34">
        <v>414</v>
      </c>
      <c r="U50" s="34">
        <v>252</v>
      </c>
      <c r="V50" s="34">
        <v>133</v>
      </c>
      <c r="W50" s="34">
        <v>247</v>
      </c>
      <c r="X50" s="34">
        <v>243</v>
      </c>
      <c r="Y50" s="34">
        <v>228</v>
      </c>
      <c r="Z50" s="34">
        <v>66</v>
      </c>
      <c r="AA50" s="34">
        <v>98</v>
      </c>
      <c r="AB50" s="34">
        <v>204</v>
      </c>
      <c r="AC50" s="34">
        <v>109</v>
      </c>
      <c r="AD50" s="34">
        <v>47</v>
      </c>
      <c r="AE50" s="34">
        <v>57</v>
      </c>
      <c r="AF50" s="117">
        <v>0</v>
      </c>
      <c r="AG50" s="34">
        <v>93</v>
      </c>
      <c r="AH50" s="34">
        <v>376</v>
      </c>
      <c r="AI50" s="34">
        <v>1058</v>
      </c>
      <c r="AJ50" s="34">
        <v>74</v>
      </c>
      <c r="AK50" s="117">
        <v>0</v>
      </c>
      <c r="AL50" s="34">
        <v>100</v>
      </c>
      <c r="AM50" s="34">
        <v>70</v>
      </c>
      <c r="AN50" s="34">
        <v>181</v>
      </c>
      <c r="AO50" s="46">
        <v>81</v>
      </c>
      <c r="AP50" s="41">
        <f t="shared" si="3"/>
        <v>6735</v>
      </c>
      <c r="AR50" s="18">
        <f t="shared" si="5"/>
        <v>6735</v>
      </c>
      <c r="AS50" s="17" t="str">
        <f t="shared" si="6"/>
        <v>OK</v>
      </c>
      <c r="AT50" s="30">
        <f t="shared" si="4"/>
        <v>5979</v>
      </c>
      <c r="AU50" s="107">
        <f>AT50+AT49</f>
        <v>10589</v>
      </c>
      <c r="AV50" s="114">
        <f>-(AU26-AU50)/AU26</f>
        <v>-0.5382837708206156</v>
      </c>
    </row>
    <row r="51" spans="3:48" ht="13.5">
      <c r="C51" s="1">
        <v>41030</v>
      </c>
      <c r="D51" s="38" t="s">
        <v>41</v>
      </c>
      <c r="E51" s="44">
        <v>228</v>
      </c>
      <c r="F51" s="44">
        <v>269</v>
      </c>
      <c r="G51" s="44">
        <v>295</v>
      </c>
      <c r="H51" s="44">
        <v>88</v>
      </c>
      <c r="I51" s="44">
        <v>279</v>
      </c>
      <c r="J51" s="44">
        <v>474</v>
      </c>
      <c r="K51" s="44">
        <v>6</v>
      </c>
      <c r="L51" s="44">
        <v>7</v>
      </c>
      <c r="M51" s="115">
        <v>9</v>
      </c>
      <c r="N51" s="44">
        <v>270</v>
      </c>
      <c r="O51" s="44">
        <v>50</v>
      </c>
      <c r="P51" s="44">
        <v>79</v>
      </c>
      <c r="Q51" s="115">
        <v>0</v>
      </c>
      <c r="R51" s="44">
        <v>150</v>
      </c>
      <c r="S51" s="44">
        <v>258</v>
      </c>
      <c r="T51" s="44">
        <v>749</v>
      </c>
      <c r="U51" s="44">
        <v>72</v>
      </c>
      <c r="V51" s="44">
        <v>69</v>
      </c>
      <c r="W51" s="44">
        <v>127</v>
      </c>
      <c r="X51" s="44">
        <v>100</v>
      </c>
      <c r="Y51" s="44">
        <v>76</v>
      </c>
      <c r="Z51" s="44">
        <v>20</v>
      </c>
      <c r="AA51" s="44">
        <v>60</v>
      </c>
      <c r="AB51" s="44">
        <v>67</v>
      </c>
      <c r="AC51" s="44">
        <v>50</v>
      </c>
      <c r="AD51" s="44">
        <v>121</v>
      </c>
      <c r="AE51" s="44">
        <v>77</v>
      </c>
      <c r="AF51" s="115">
        <v>0</v>
      </c>
      <c r="AG51" s="44">
        <v>137</v>
      </c>
      <c r="AH51" s="44">
        <v>235</v>
      </c>
      <c r="AI51" s="44">
        <v>673</v>
      </c>
      <c r="AJ51" s="44">
        <v>110</v>
      </c>
      <c r="AK51" s="115">
        <v>0</v>
      </c>
      <c r="AL51" s="44">
        <v>87</v>
      </c>
      <c r="AM51" s="44">
        <v>168</v>
      </c>
      <c r="AN51" s="44">
        <v>208</v>
      </c>
      <c r="AO51" s="45">
        <v>95</v>
      </c>
      <c r="AP51" s="40">
        <f t="shared" si="3"/>
        <v>5763</v>
      </c>
      <c r="AR51" s="18">
        <f t="shared" si="5"/>
        <v>5763</v>
      </c>
      <c r="AS51" s="17" t="str">
        <f t="shared" si="6"/>
        <v>OK</v>
      </c>
      <c r="AT51" s="30">
        <f t="shared" si="4"/>
        <v>5191</v>
      </c>
      <c r="AU51" s="108"/>
      <c r="AV51" s="113"/>
    </row>
    <row r="52" spans="3:48" ht="13.5">
      <c r="C52" s="3"/>
      <c r="D52" s="39" t="s">
        <v>42</v>
      </c>
      <c r="E52" s="34">
        <v>261</v>
      </c>
      <c r="F52" s="34">
        <v>389</v>
      </c>
      <c r="G52" s="34">
        <v>223</v>
      </c>
      <c r="H52" s="34">
        <v>106</v>
      </c>
      <c r="I52" s="34">
        <v>91</v>
      </c>
      <c r="J52" s="34">
        <v>289</v>
      </c>
      <c r="K52" s="34">
        <v>13</v>
      </c>
      <c r="L52" s="34">
        <v>21</v>
      </c>
      <c r="M52" s="117">
        <v>0</v>
      </c>
      <c r="N52" s="34">
        <v>445</v>
      </c>
      <c r="O52" s="34">
        <v>37</v>
      </c>
      <c r="P52" s="34">
        <v>45</v>
      </c>
      <c r="Q52" s="117">
        <v>0</v>
      </c>
      <c r="R52" s="34">
        <v>207</v>
      </c>
      <c r="S52" s="34">
        <v>222</v>
      </c>
      <c r="T52" s="34">
        <v>538</v>
      </c>
      <c r="U52" s="34">
        <v>194</v>
      </c>
      <c r="V52" s="34">
        <v>142</v>
      </c>
      <c r="W52" s="34">
        <v>222</v>
      </c>
      <c r="X52" s="34">
        <v>172</v>
      </c>
      <c r="Y52" s="34">
        <v>231</v>
      </c>
      <c r="Z52" s="34">
        <v>24</v>
      </c>
      <c r="AA52" s="34">
        <v>187</v>
      </c>
      <c r="AB52" s="34">
        <v>127</v>
      </c>
      <c r="AC52" s="34">
        <v>40</v>
      </c>
      <c r="AD52" s="34">
        <v>68</v>
      </c>
      <c r="AE52" s="34">
        <v>56</v>
      </c>
      <c r="AF52" s="117">
        <v>0</v>
      </c>
      <c r="AG52" s="34">
        <v>101</v>
      </c>
      <c r="AH52" s="34">
        <v>326</v>
      </c>
      <c r="AI52" s="34">
        <v>1012</v>
      </c>
      <c r="AJ52" s="34">
        <v>56</v>
      </c>
      <c r="AK52" s="117">
        <v>0</v>
      </c>
      <c r="AL52" s="34">
        <v>78</v>
      </c>
      <c r="AM52" s="34">
        <v>67</v>
      </c>
      <c r="AN52" s="34">
        <v>246</v>
      </c>
      <c r="AO52" s="46">
        <v>63</v>
      </c>
      <c r="AP52" s="41">
        <f t="shared" si="3"/>
        <v>6299</v>
      </c>
      <c r="AR52" s="18">
        <f t="shared" si="5"/>
        <v>6299</v>
      </c>
      <c r="AS52" s="17" t="str">
        <f t="shared" si="6"/>
        <v>OK</v>
      </c>
      <c r="AT52" s="30">
        <f t="shared" si="4"/>
        <v>5640</v>
      </c>
      <c r="AU52" s="107">
        <f>AT52+AT51</f>
        <v>10831</v>
      </c>
      <c r="AV52" s="114">
        <f>-(AU28-AU52)/AU28</f>
        <v>-0.5017022451232978</v>
      </c>
    </row>
    <row r="53" spans="3:48" ht="13.5">
      <c r="C53" s="1">
        <v>41061</v>
      </c>
      <c r="D53" s="38" t="s">
        <v>41</v>
      </c>
      <c r="E53" s="44">
        <v>142</v>
      </c>
      <c r="F53" s="44">
        <v>78</v>
      </c>
      <c r="G53" s="44">
        <v>239</v>
      </c>
      <c r="H53" s="44">
        <v>52</v>
      </c>
      <c r="I53" s="44">
        <v>199</v>
      </c>
      <c r="J53" s="44">
        <v>321</v>
      </c>
      <c r="K53" s="44">
        <v>4</v>
      </c>
      <c r="L53" s="44">
        <v>6</v>
      </c>
      <c r="M53" s="115">
        <v>19</v>
      </c>
      <c r="N53" s="44">
        <v>254</v>
      </c>
      <c r="O53" s="44">
        <v>46</v>
      </c>
      <c r="P53" s="44">
        <v>62</v>
      </c>
      <c r="Q53" s="115">
        <v>0</v>
      </c>
      <c r="R53" s="44">
        <v>169</v>
      </c>
      <c r="S53" s="44">
        <v>168</v>
      </c>
      <c r="T53" s="44">
        <v>657</v>
      </c>
      <c r="U53" s="44">
        <v>38</v>
      </c>
      <c r="V53" s="44">
        <v>16</v>
      </c>
      <c r="W53" s="44">
        <v>117</v>
      </c>
      <c r="X53" s="44">
        <v>91</v>
      </c>
      <c r="Y53" s="44">
        <v>89</v>
      </c>
      <c r="Z53" s="44">
        <v>25</v>
      </c>
      <c r="AA53" s="44">
        <v>147</v>
      </c>
      <c r="AB53" s="44">
        <v>45</v>
      </c>
      <c r="AC53" s="44">
        <v>36</v>
      </c>
      <c r="AD53" s="44">
        <v>102</v>
      </c>
      <c r="AE53" s="44">
        <v>193</v>
      </c>
      <c r="AF53" s="115">
        <v>0</v>
      </c>
      <c r="AG53" s="44">
        <v>108</v>
      </c>
      <c r="AH53" s="44">
        <v>151</v>
      </c>
      <c r="AI53" s="44">
        <v>332</v>
      </c>
      <c r="AJ53" s="44">
        <v>100</v>
      </c>
      <c r="AK53" s="115">
        <v>0</v>
      </c>
      <c r="AL53" s="44">
        <v>69</v>
      </c>
      <c r="AM53" s="44">
        <v>201</v>
      </c>
      <c r="AN53" s="44">
        <v>192</v>
      </c>
      <c r="AO53" s="45">
        <v>74</v>
      </c>
      <c r="AP53" s="40">
        <f t="shared" si="3"/>
        <v>4542</v>
      </c>
      <c r="AR53" s="18">
        <f t="shared" si="5"/>
        <v>4542</v>
      </c>
      <c r="AS53" s="17" t="str">
        <f t="shared" si="6"/>
        <v>OK</v>
      </c>
      <c r="AT53" s="30">
        <f t="shared" si="4"/>
        <v>3959</v>
      </c>
      <c r="AU53" s="108"/>
      <c r="AV53" s="113"/>
    </row>
    <row r="54" spans="3:48" ht="13.5">
      <c r="C54" s="3"/>
      <c r="D54" s="39" t="s">
        <v>42</v>
      </c>
      <c r="E54" s="34">
        <v>313</v>
      </c>
      <c r="F54" s="34">
        <v>144</v>
      </c>
      <c r="G54" s="34">
        <v>158</v>
      </c>
      <c r="H54" s="34">
        <v>105</v>
      </c>
      <c r="I54" s="34">
        <v>85</v>
      </c>
      <c r="J54" s="34">
        <v>200</v>
      </c>
      <c r="K54" s="34">
        <v>3</v>
      </c>
      <c r="L54" s="34">
        <v>11</v>
      </c>
      <c r="M54" s="117">
        <v>0</v>
      </c>
      <c r="N54" s="34">
        <v>268</v>
      </c>
      <c r="O54" s="34">
        <v>48</v>
      </c>
      <c r="P54" s="34">
        <v>55</v>
      </c>
      <c r="Q54" s="117">
        <v>0</v>
      </c>
      <c r="R54" s="34">
        <v>161</v>
      </c>
      <c r="S54" s="34">
        <v>239</v>
      </c>
      <c r="T54" s="34">
        <v>497</v>
      </c>
      <c r="U54" s="34">
        <v>147</v>
      </c>
      <c r="V54" s="34">
        <v>50</v>
      </c>
      <c r="W54" s="34">
        <v>159</v>
      </c>
      <c r="X54" s="34">
        <v>176</v>
      </c>
      <c r="Y54" s="34">
        <v>247</v>
      </c>
      <c r="Z54" s="34">
        <v>34</v>
      </c>
      <c r="AA54" s="34">
        <v>96</v>
      </c>
      <c r="AB54" s="34">
        <v>62</v>
      </c>
      <c r="AC54" s="34">
        <v>29</v>
      </c>
      <c r="AD54" s="34">
        <v>78</v>
      </c>
      <c r="AE54" s="34">
        <v>55</v>
      </c>
      <c r="AF54" s="117">
        <v>0</v>
      </c>
      <c r="AG54" s="34">
        <v>98</v>
      </c>
      <c r="AH54" s="34">
        <v>242</v>
      </c>
      <c r="AI54" s="34">
        <v>641</v>
      </c>
      <c r="AJ54" s="34">
        <v>82</v>
      </c>
      <c r="AK54" s="117">
        <v>0</v>
      </c>
      <c r="AL54" s="34">
        <v>84</v>
      </c>
      <c r="AM54" s="34">
        <v>77</v>
      </c>
      <c r="AN54" s="34">
        <v>259</v>
      </c>
      <c r="AO54" s="46">
        <v>86</v>
      </c>
      <c r="AP54" s="41">
        <f t="shared" si="3"/>
        <v>4989</v>
      </c>
      <c r="AR54" s="18">
        <f t="shared" si="5"/>
        <v>4989</v>
      </c>
      <c r="AS54" s="17" t="str">
        <f t="shared" si="6"/>
        <v>OK</v>
      </c>
      <c r="AT54" s="30">
        <f t="shared" si="4"/>
        <v>4466</v>
      </c>
      <c r="AU54" s="107">
        <f>AT54+AT53</f>
        <v>8425</v>
      </c>
      <c r="AV54" s="114">
        <f>-(AU30-AU54)/AU30</f>
        <v>-0.5027444962521396</v>
      </c>
    </row>
    <row r="55" spans="3:44" ht="13.5">
      <c r="C55" s="1">
        <v>41091</v>
      </c>
      <c r="D55" s="38" t="s">
        <v>41</v>
      </c>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2"/>
      <c r="AP55" s="47"/>
      <c r="AR55" s="18"/>
    </row>
    <row r="56" spans="3:44" ht="13.5">
      <c r="C56" s="3"/>
      <c r="D56" s="39" t="s">
        <v>42</v>
      </c>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100"/>
      <c r="AP56" s="48"/>
      <c r="AR56" s="18"/>
    </row>
    <row r="57" spans="4:42" ht="13.5">
      <c r="D57"/>
      <c r="E57" s="30">
        <f>SUM(E7:E56)</f>
        <v>16665</v>
      </c>
      <c r="F57" s="30">
        <f aca="true" t="shared" si="7" ref="F57:AO57">SUM(F7:F56)</f>
        <v>12779</v>
      </c>
      <c r="G57" s="30">
        <f t="shared" si="7"/>
        <v>15808</v>
      </c>
      <c r="H57" s="30">
        <f t="shared" si="7"/>
        <v>8718</v>
      </c>
      <c r="I57" s="30">
        <f t="shared" si="7"/>
        <v>7326</v>
      </c>
      <c r="J57" s="30">
        <f t="shared" si="7"/>
        <v>15672</v>
      </c>
      <c r="K57" s="30">
        <f t="shared" si="7"/>
        <v>638</v>
      </c>
      <c r="L57" s="30">
        <f t="shared" si="7"/>
        <v>5710</v>
      </c>
      <c r="M57" s="30">
        <f t="shared" si="7"/>
        <v>448</v>
      </c>
      <c r="N57" s="30">
        <f t="shared" si="7"/>
        <v>16061</v>
      </c>
      <c r="O57" s="30">
        <f t="shared" si="7"/>
        <v>4040</v>
      </c>
      <c r="P57" s="30">
        <f t="shared" si="7"/>
        <v>4434</v>
      </c>
      <c r="Q57" s="30">
        <f t="shared" si="7"/>
        <v>0</v>
      </c>
      <c r="R57" s="30">
        <f t="shared" si="7"/>
        <v>11583</v>
      </c>
      <c r="S57" s="30">
        <f t="shared" si="7"/>
        <v>16310</v>
      </c>
      <c r="T57" s="30">
        <f t="shared" si="7"/>
        <v>26856</v>
      </c>
      <c r="U57" s="30">
        <f t="shared" si="7"/>
        <v>12067</v>
      </c>
      <c r="V57" s="30">
        <f t="shared" si="7"/>
        <v>4041</v>
      </c>
      <c r="W57" s="30">
        <f t="shared" si="7"/>
        <v>16361</v>
      </c>
      <c r="X57" s="30">
        <f t="shared" si="7"/>
        <v>11387</v>
      </c>
      <c r="Y57" s="30">
        <f t="shared" si="7"/>
        <v>14253</v>
      </c>
      <c r="Z57" s="30">
        <f t="shared" si="7"/>
        <v>3719</v>
      </c>
      <c r="AA57" s="30">
        <f t="shared" si="7"/>
        <v>7757</v>
      </c>
      <c r="AB57" s="30">
        <f t="shared" si="7"/>
        <v>13142</v>
      </c>
      <c r="AC57" s="30">
        <f t="shared" si="7"/>
        <v>10246</v>
      </c>
      <c r="AD57" s="30">
        <f t="shared" si="7"/>
        <v>4439</v>
      </c>
      <c r="AE57" s="30">
        <f t="shared" si="7"/>
        <v>4424</v>
      </c>
      <c r="AF57" s="30">
        <f t="shared" si="7"/>
        <v>416</v>
      </c>
      <c r="AG57" s="30">
        <f t="shared" si="7"/>
        <v>8754</v>
      </c>
      <c r="AH57" s="30">
        <f t="shared" si="7"/>
        <v>12992</v>
      </c>
      <c r="AI57" s="30">
        <f t="shared" si="7"/>
        <v>85645</v>
      </c>
      <c r="AJ57" s="30">
        <f t="shared" si="7"/>
        <v>5950</v>
      </c>
      <c r="AK57" s="30">
        <f t="shared" si="7"/>
        <v>1336</v>
      </c>
      <c r="AL57" s="30">
        <f t="shared" si="7"/>
        <v>3996</v>
      </c>
      <c r="AM57" s="30">
        <f t="shared" si="7"/>
        <v>10443</v>
      </c>
      <c r="AN57" s="30">
        <f t="shared" si="7"/>
        <v>11445</v>
      </c>
      <c r="AO57" s="30">
        <f t="shared" si="7"/>
        <v>6571</v>
      </c>
      <c r="AP57" s="30">
        <f>SUM(AP7:AP56)</f>
        <v>412432</v>
      </c>
    </row>
    <row r="58" spans="4:42" ht="13.5">
      <c r="D58"/>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4:22" ht="13.5">
      <c r="D59" t="s">
        <v>43</v>
      </c>
      <c r="S59" s="49"/>
      <c r="T59" s="49"/>
      <c r="U59" s="49"/>
      <c r="V59" t="s">
        <v>50</v>
      </c>
    </row>
    <row r="60" spans="4:9" ht="13.5">
      <c r="D60" s="21" t="s">
        <v>45</v>
      </c>
      <c r="I60" s="21" t="s">
        <v>46</v>
      </c>
    </row>
    <row r="61" spans="4:9" ht="13.5">
      <c r="D61" s="21"/>
      <c r="I61" s="21"/>
    </row>
    <row r="62" spans="4:9" ht="13.5">
      <c r="D62" s="21"/>
      <c r="I62" s="21"/>
    </row>
    <row r="63" spans="4:9" ht="13.5">
      <c r="D63" s="21"/>
      <c r="I63" s="21"/>
    </row>
    <row r="64" spans="3:42" ht="13.5">
      <c r="C64" s="73" t="s">
        <v>71</v>
      </c>
      <c r="D64" s="38" t="s">
        <v>41</v>
      </c>
      <c r="E64" s="75">
        <f aca="true" t="shared" si="8" ref="E64:P64">-(E19-E43)/E19</f>
        <v>-0.0637329286798179</v>
      </c>
      <c r="F64" s="75">
        <f t="shared" si="8"/>
        <v>-0.44266666666666665</v>
      </c>
      <c r="G64" s="75">
        <f t="shared" si="8"/>
        <v>-0.14349775784753363</v>
      </c>
      <c r="H64" s="75">
        <f t="shared" si="8"/>
        <v>-0.4781144781144781</v>
      </c>
      <c r="I64" s="75">
        <f t="shared" si="8"/>
        <v>0.0030211480362537764</v>
      </c>
      <c r="J64" s="75">
        <f t="shared" si="8"/>
        <v>-0.48165869218500795</v>
      </c>
      <c r="K64" s="75">
        <f t="shared" si="8"/>
        <v>-0.21739130434782608</v>
      </c>
      <c r="L64" s="75">
        <f t="shared" si="8"/>
        <v>-0.5925925925925926</v>
      </c>
      <c r="M64" s="111"/>
      <c r="N64" s="75">
        <f t="shared" si="8"/>
        <v>0.2784256559766764</v>
      </c>
      <c r="O64" s="75">
        <f t="shared" si="8"/>
        <v>-0.5576923076923077</v>
      </c>
      <c r="P64" s="75">
        <f t="shared" si="8"/>
        <v>23.6875</v>
      </c>
      <c r="Q64" s="111"/>
      <c r="R64" s="75">
        <f aca="true" t="shared" si="9" ref="R64:AE64">-(R19-R43)/R19</f>
        <v>-0.8163265306122449</v>
      </c>
      <c r="S64" s="75">
        <f t="shared" si="9"/>
        <v>-0.17827868852459017</v>
      </c>
      <c r="T64" s="75">
        <f t="shared" si="9"/>
        <v>0.9726205997392438</v>
      </c>
      <c r="U64" s="75">
        <f t="shared" si="9"/>
        <v>0.9026548672566371</v>
      </c>
      <c r="V64" s="75">
        <f t="shared" si="9"/>
        <v>-0.176056338028169</v>
      </c>
      <c r="W64" s="75">
        <f t="shared" si="9"/>
        <v>0.5043478260869565</v>
      </c>
      <c r="X64" s="75">
        <f t="shared" si="9"/>
        <v>-0.5016181229773463</v>
      </c>
      <c r="Y64" s="75">
        <f t="shared" si="9"/>
        <v>0.19248826291079812</v>
      </c>
      <c r="Z64" s="75">
        <f t="shared" si="9"/>
        <v>0.15463917525773196</v>
      </c>
      <c r="AA64" s="75">
        <f t="shared" si="9"/>
        <v>-0.7645161290322581</v>
      </c>
      <c r="AB64" s="75">
        <f t="shared" si="9"/>
        <v>-0.3834355828220859</v>
      </c>
      <c r="AC64" s="75">
        <f t="shared" si="9"/>
        <v>0.6460905349794238</v>
      </c>
      <c r="AD64" s="75">
        <f t="shared" si="9"/>
        <v>-0.43125</v>
      </c>
      <c r="AE64" s="75">
        <f t="shared" si="9"/>
        <v>0.004545454545454545</v>
      </c>
      <c r="AF64" s="111"/>
      <c r="AG64" s="75">
        <f aca="true" t="shared" si="10" ref="AG64:AJ65">-(AG19-AG43)/AG19</f>
        <v>0.0944206008583691</v>
      </c>
      <c r="AH64" s="75">
        <f t="shared" si="10"/>
        <v>-0.2515151515151515</v>
      </c>
      <c r="AI64" s="75">
        <f t="shared" si="10"/>
        <v>1.0019828155981494</v>
      </c>
      <c r="AJ64" s="75">
        <f t="shared" si="10"/>
        <v>-0.6654411764705882</v>
      </c>
      <c r="AK64" s="111"/>
      <c r="AL64" s="75">
        <f aca="true" t="shared" si="11" ref="AL64:AP65">-(AL19-AL43)/AL19</f>
        <v>-0.17197452229299362</v>
      </c>
      <c r="AM64" s="75">
        <f t="shared" si="11"/>
        <v>-0.9368635437881874</v>
      </c>
      <c r="AN64" s="75">
        <f t="shared" si="11"/>
        <v>0.015209125475285171</v>
      </c>
      <c r="AO64" s="75">
        <f t="shared" si="11"/>
        <v>0.04054054054054054</v>
      </c>
      <c r="AP64" s="75">
        <f t="shared" si="11"/>
        <v>0.061546418412205844</v>
      </c>
    </row>
    <row r="65" spans="4:42" ht="15" thickBot="1">
      <c r="D65" s="39" t="s">
        <v>42</v>
      </c>
      <c r="E65" s="75">
        <f aca="true" t="shared" si="12" ref="E65:L65">-(E20-E44)/E20</f>
        <v>1.192488262910798</v>
      </c>
      <c r="F65" s="75">
        <f t="shared" si="12"/>
        <v>-0.4110738255033557</v>
      </c>
      <c r="G65" s="75">
        <f t="shared" si="12"/>
        <v>0.10357142857142858</v>
      </c>
      <c r="H65" s="75">
        <f t="shared" si="12"/>
        <v>-0.35494880546075086</v>
      </c>
      <c r="I65" s="75">
        <f t="shared" si="12"/>
        <v>-0.3225806451612903</v>
      </c>
      <c r="J65" s="75">
        <f t="shared" si="12"/>
        <v>-0.721</v>
      </c>
      <c r="K65" s="75">
        <f t="shared" si="12"/>
        <v>0.5384615384615384</v>
      </c>
      <c r="L65" s="75">
        <f t="shared" si="12"/>
        <v>-0.42258064516129035</v>
      </c>
      <c r="M65" s="111"/>
      <c r="N65" s="75">
        <f>-(N20-N44)/N20</f>
        <v>-0.043933054393305436</v>
      </c>
      <c r="O65" s="75">
        <f>-(O20-O44)/O20</f>
        <v>-0.0891089108910891</v>
      </c>
      <c r="P65" s="75">
        <f>-(P20-P44)/P20</f>
        <v>0.20512820512820512</v>
      </c>
      <c r="Q65" s="111"/>
      <c r="R65" s="75">
        <f aca="true" t="shared" si="13" ref="R65:AE65">-(R20-R44)/R20</f>
        <v>-0.8260869565217391</v>
      </c>
      <c r="S65" s="75">
        <f t="shared" si="13"/>
        <v>1.2722772277227723</v>
      </c>
      <c r="T65" s="75">
        <f t="shared" si="13"/>
        <v>0.8642857142857143</v>
      </c>
      <c r="U65" s="75">
        <f t="shared" si="13"/>
        <v>0.8004115226337448</v>
      </c>
      <c r="V65" s="75">
        <f t="shared" si="13"/>
        <v>0.0625</v>
      </c>
      <c r="W65" s="75">
        <f t="shared" si="13"/>
        <v>-0.15813953488372093</v>
      </c>
      <c r="X65" s="75">
        <f t="shared" si="13"/>
        <v>0.46006389776357826</v>
      </c>
      <c r="Y65" s="75">
        <f t="shared" si="13"/>
        <v>0.015555555555555555</v>
      </c>
      <c r="Z65" s="75">
        <f t="shared" si="13"/>
        <v>0.559322033898305</v>
      </c>
      <c r="AA65" s="75">
        <f t="shared" si="13"/>
        <v>-0.7062314540059347</v>
      </c>
      <c r="AB65" s="75">
        <f t="shared" si="13"/>
        <v>-0.56884561891516</v>
      </c>
      <c r="AC65" s="75">
        <f t="shared" si="13"/>
        <v>0.9227272727272727</v>
      </c>
      <c r="AD65" s="75">
        <f t="shared" si="13"/>
        <v>-1</v>
      </c>
      <c r="AE65" s="75">
        <f t="shared" si="13"/>
        <v>0.5873015873015873</v>
      </c>
      <c r="AF65" s="111"/>
      <c r="AG65" s="75">
        <f t="shared" si="10"/>
        <v>-0.011560693641618497</v>
      </c>
      <c r="AH65" s="75">
        <f t="shared" si="10"/>
        <v>-0.22924901185770752</v>
      </c>
      <c r="AI65" s="75">
        <f t="shared" si="10"/>
        <v>0.13681948424068768</v>
      </c>
      <c r="AJ65" s="75">
        <f t="shared" si="10"/>
        <v>-0.4375</v>
      </c>
      <c r="AK65" s="111"/>
      <c r="AL65" s="75">
        <f t="shared" si="11"/>
        <v>-0.42028985507246375</v>
      </c>
      <c r="AM65" s="75">
        <f t="shared" si="11"/>
        <v>-0.08713692946058091</v>
      </c>
      <c r="AN65" s="75">
        <f t="shared" si="11"/>
        <v>0.13247863247863248</v>
      </c>
      <c r="AO65" s="75">
        <f t="shared" si="11"/>
        <v>-0.1437908496732026</v>
      </c>
      <c r="AP65" s="76">
        <f t="shared" si="11"/>
        <v>-0.016939964764873288</v>
      </c>
    </row>
    <row r="66" spans="4:42" ht="15.75" thickBot="1" thickTop="1">
      <c r="D66" s="9" t="s">
        <v>73</v>
      </c>
      <c r="E66" s="74">
        <f aca="true" t="shared" si="14" ref="E66:P66">-((E19+E20)-(E43+E44))/(E19+E20)</f>
        <v>0.24311926605504589</v>
      </c>
      <c r="F66" s="74">
        <f t="shared" si="14"/>
        <v>-0.4232749742533471</v>
      </c>
      <c r="G66" s="74">
        <f t="shared" si="14"/>
        <v>-0.030919446704637917</v>
      </c>
      <c r="H66" s="74">
        <f t="shared" si="14"/>
        <v>-0.41694915254237286</v>
      </c>
      <c r="I66" s="74">
        <f t="shared" si="14"/>
        <v>-0.08571428571428572</v>
      </c>
      <c r="J66" s="74">
        <f t="shared" si="14"/>
        <v>-0.6287645974185617</v>
      </c>
      <c r="K66" s="74">
        <f t="shared" si="14"/>
        <v>0.05555555555555555</v>
      </c>
      <c r="L66" s="74">
        <f t="shared" si="14"/>
        <v>-0.47415730337078654</v>
      </c>
      <c r="M66" s="112"/>
      <c r="N66" s="74">
        <f t="shared" si="14"/>
        <v>0.14604810996563575</v>
      </c>
      <c r="O66" s="74">
        <f t="shared" si="14"/>
        <v>-0.4045307443365696</v>
      </c>
      <c r="P66" s="74">
        <f t="shared" si="14"/>
        <v>4.202127659574468</v>
      </c>
      <c r="Q66" s="112"/>
      <c r="R66" s="74">
        <f aca="true" t="shared" si="15" ref="R66:AE66">-((R19+R20)-(R43+R44))/(R19+R20)</f>
        <v>-0.8216911764705882</v>
      </c>
      <c r="S66" s="74">
        <f t="shared" si="15"/>
        <v>0.2463768115942029</v>
      </c>
      <c r="T66" s="74">
        <f t="shared" si="15"/>
        <v>0.9269027882441597</v>
      </c>
      <c r="U66" s="74">
        <f t="shared" si="15"/>
        <v>0.8196994991652755</v>
      </c>
      <c r="V66" s="74">
        <f t="shared" si="15"/>
        <v>-0.04966887417218543</v>
      </c>
      <c r="W66" s="74">
        <f t="shared" si="15"/>
        <v>-0.01834862385321101</v>
      </c>
      <c r="X66" s="74">
        <f t="shared" si="15"/>
        <v>-0.017684887459807074</v>
      </c>
      <c r="Y66" s="74">
        <f t="shared" si="15"/>
        <v>0.07239819004524888</v>
      </c>
      <c r="Z66" s="74">
        <f t="shared" si="15"/>
        <v>0.3767441860465116</v>
      </c>
      <c r="AA66" s="74">
        <f t="shared" si="15"/>
        <v>-0.7341576506955177</v>
      </c>
      <c r="AB66" s="74">
        <f t="shared" si="15"/>
        <v>-0.5110047846889952</v>
      </c>
      <c r="AC66" s="74">
        <f t="shared" si="15"/>
        <v>0.7775377969762419</v>
      </c>
      <c r="AD66" s="74">
        <f t="shared" si="15"/>
        <v>-0.5645933014354066</v>
      </c>
      <c r="AE66" s="74">
        <f t="shared" si="15"/>
        <v>0.13427561837455831</v>
      </c>
      <c r="AF66" s="112"/>
      <c r="AG66" s="74">
        <f>-((AG19+AG20)-(AG43+AG44))/(AG19+AG20)</f>
        <v>0.04926108374384237</v>
      </c>
      <c r="AH66" s="74">
        <f>-((AH19+AH20)-(AH43+AH44))/(AH19+AH20)</f>
        <v>-0.23803827751196172</v>
      </c>
      <c r="AI66" s="74">
        <f>-((AI19+AI20)-(AI43+AI44))/(AI19+AI20)</f>
        <v>0.36642694264164183</v>
      </c>
      <c r="AJ66" s="74">
        <f>-((AJ19+AJ20)-(AJ43+AJ44))/(AJ19+AJ20)</f>
        <v>-0.55859375</v>
      </c>
      <c r="AK66" s="74"/>
      <c r="AL66" s="74">
        <f>-((AL19+AL20)-(AL43+AL44))/(AL19+AL20)</f>
        <v>-0.3131868131868132</v>
      </c>
      <c r="AM66" s="74">
        <f>-((AM19+AM20)-(AM43+AM44))/(AM19+AM20)</f>
        <v>-0.657103825136612</v>
      </c>
      <c r="AN66" s="74">
        <f>-((AN19+AN20)-(AN43+AN44))/(AN19+AN20)</f>
        <v>0.07042253521126761</v>
      </c>
      <c r="AO66" s="74">
        <f>-((AO19+AO20)-(AO43+AO44))/(AO19+AO20)</f>
        <v>-0.06628787878787878</v>
      </c>
      <c r="AP66" s="109">
        <f>-((AP19+AP20)-(AP43+AP44))/(AP19+AP20)</f>
        <v>0.01760309571683296</v>
      </c>
    </row>
    <row r="67" spans="9:37" ht="15" thickTop="1">
      <c r="I67" s="21"/>
      <c r="M67" s="110"/>
      <c r="Q67" s="110"/>
      <c r="AF67" s="110"/>
      <c r="AK67" s="110"/>
    </row>
    <row r="68" spans="3:42" ht="13.5">
      <c r="C68" s="73" t="s">
        <v>72</v>
      </c>
      <c r="D68" s="38" t="s">
        <v>41</v>
      </c>
      <c r="E68" s="75">
        <f aca="true" t="shared" si="16" ref="E68:P68">-(E21-E45)/E21</f>
        <v>-0.16533864541832669</v>
      </c>
      <c r="F68" s="75">
        <f t="shared" si="16"/>
        <v>-0.0984251968503937</v>
      </c>
      <c r="G68" s="75">
        <f t="shared" si="16"/>
        <v>-0.1579778830963665</v>
      </c>
      <c r="H68" s="75">
        <f t="shared" si="16"/>
        <v>-0.4147465437788018</v>
      </c>
      <c r="I68" s="75">
        <f t="shared" si="16"/>
        <v>-0.4855305466237942</v>
      </c>
      <c r="J68" s="75">
        <f t="shared" si="16"/>
        <v>0.8084112149532711</v>
      </c>
      <c r="K68" s="75">
        <f t="shared" si="16"/>
        <v>0.5</v>
      </c>
      <c r="L68" s="75">
        <f t="shared" si="16"/>
        <v>-0.9180327868852459</v>
      </c>
      <c r="M68" s="111"/>
      <c r="N68" s="75">
        <f t="shared" si="16"/>
        <v>-0.492091388400703</v>
      </c>
      <c r="O68" s="75">
        <f t="shared" si="16"/>
        <v>-0.6916666666666667</v>
      </c>
      <c r="P68" s="75">
        <f t="shared" si="16"/>
        <v>-0.10638297872340426</v>
      </c>
      <c r="Q68" s="111"/>
      <c r="R68" s="75">
        <f aca="true" t="shared" si="17" ref="R68:AE68">-(R21-R45)/R21</f>
        <v>1.8201438848920863</v>
      </c>
      <c r="S68" s="75">
        <f t="shared" si="17"/>
        <v>-0.10601719197707736</v>
      </c>
      <c r="T68" s="75">
        <f t="shared" si="17"/>
        <v>1.5854430379746836</v>
      </c>
      <c r="U68" s="75">
        <f t="shared" si="17"/>
        <v>-0.6487804878048781</v>
      </c>
      <c r="V68" s="75">
        <f t="shared" si="17"/>
        <v>-0.12359550561797752</v>
      </c>
      <c r="W68" s="75">
        <f t="shared" si="17"/>
        <v>-0.6431654676258993</v>
      </c>
      <c r="X68" s="75">
        <f t="shared" si="17"/>
        <v>-0.5862068965517241</v>
      </c>
      <c r="Y68" s="75">
        <f t="shared" si="17"/>
        <v>-0.6411960132890365</v>
      </c>
      <c r="Z68" s="75">
        <f t="shared" si="17"/>
        <v>-0.0379746835443038</v>
      </c>
      <c r="AA68" s="75">
        <f t="shared" si="17"/>
        <v>-0.7868217054263565</v>
      </c>
      <c r="AB68" s="75">
        <f t="shared" si="17"/>
        <v>-0.5986622073578596</v>
      </c>
      <c r="AC68" s="75">
        <f t="shared" si="17"/>
        <v>-0.5971428571428572</v>
      </c>
      <c r="AD68" s="75">
        <f t="shared" si="17"/>
        <v>0.0273972602739726</v>
      </c>
      <c r="AE68" s="75">
        <f t="shared" si="17"/>
        <v>-0.3</v>
      </c>
      <c r="AF68" s="111"/>
      <c r="AG68" s="75">
        <f aca="true" t="shared" si="18" ref="AG68:AJ69">-(AG21-AG45)/AG21</f>
        <v>0.1368421052631579</v>
      </c>
      <c r="AH68" s="75">
        <f t="shared" si="18"/>
        <v>-0.42905405405405406</v>
      </c>
      <c r="AI68" s="75">
        <f t="shared" si="18"/>
        <v>-0.17935808684707363</v>
      </c>
      <c r="AJ68" s="75">
        <f t="shared" si="18"/>
        <v>-0.13402061855670103</v>
      </c>
      <c r="AK68" s="111"/>
      <c r="AL68" s="75">
        <f aca="true" t="shared" si="19" ref="AL68:AP69">-(AL21-AL45)/AL21</f>
        <v>0.37037037037037035</v>
      </c>
      <c r="AM68" s="75">
        <f t="shared" si="19"/>
        <v>-0.4339250493096647</v>
      </c>
      <c r="AN68" s="75">
        <f t="shared" si="19"/>
        <v>-0.0045871559633027525</v>
      </c>
      <c r="AO68" s="75">
        <f t="shared" si="19"/>
        <v>-0.0392156862745098</v>
      </c>
      <c r="AP68" s="75">
        <f t="shared" si="19"/>
        <v>-0.23117062124643104</v>
      </c>
    </row>
    <row r="69" spans="4:42" ht="15" thickBot="1">
      <c r="D69" s="39" t="s">
        <v>42</v>
      </c>
      <c r="E69" s="75">
        <f aca="true" t="shared" si="20" ref="E69:L69">-(E22-E46)/E22</f>
        <v>-0.27099236641221375</v>
      </c>
      <c r="F69" s="75">
        <f t="shared" si="20"/>
        <v>-0.25667351129363447</v>
      </c>
      <c r="G69" s="75">
        <f t="shared" si="20"/>
        <v>0.40336134453781514</v>
      </c>
      <c r="H69" s="75">
        <f t="shared" si="20"/>
        <v>0.1402439024390244</v>
      </c>
      <c r="I69" s="75">
        <f t="shared" si="20"/>
        <v>-0.3761467889908257</v>
      </c>
      <c r="J69" s="75">
        <f t="shared" si="20"/>
        <v>0.023376623376623377</v>
      </c>
      <c r="K69" s="75">
        <f t="shared" si="20"/>
        <v>-0.5789473684210527</v>
      </c>
      <c r="L69" s="75">
        <f t="shared" si="20"/>
        <v>-0.8429752066115702</v>
      </c>
      <c r="M69" s="111"/>
      <c r="N69" s="75">
        <f>-(N22-N46)/N22</f>
        <v>0.11834319526627218</v>
      </c>
      <c r="O69" s="75">
        <f>-(O22-O46)/O22</f>
        <v>-0.4537037037037037</v>
      </c>
      <c r="P69" s="75">
        <f>-(P22-P46)/P22</f>
        <v>-0.17543859649122806</v>
      </c>
      <c r="Q69" s="111"/>
      <c r="R69" s="75">
        <f aca="true" t="shared" si="21" ref="R69:AE69">-(R22-R46)/R22</f>
        <v>1.0909090909090908</v>
      </c>
      <c r="S69" s="75">
        <f t="shared" si="21"/>
        <v>-0.47737556561085975</v>
      </c>
      <c r="T69" s="75">
        <f t="shared" si="21"/>
        <v>1.7845528455284554</v>
      </c>
      <c r="U69" s="75">
        <f t="shared" si="21"/>
        <v>1.032</v>
      </c>
      <c r="V69" s="75">
        <f t="shared" si="21"/>
        <v>-0.23846153846153847</v>
      </c>
      <c r="W69" s="75">
        <f t="shared" si="21"/>
        <v>-0.385049365303244</v>
      </c>
      <c r="X69" s="75">
        <f t="shared" si="21"/>
        <v>-0.3436960276338515</v>
      </c>
      <c r="Y69" s="75">
        <f t="shared" si="21"/>
        <v>-0.5652173913043478</v>
      </c>
      <c r="Z69" s="75">
        <f t="shared" si="21"/>
        <v>-0.11702127659574468</v>
      </c>
      <c r="AA69" s="75">
        <f t="shared" si="21"/>
        <v>-0.5714285714285714</v>
      </c>
      <c r="AB69" s="75">
        <f t="shared" si="21"/>
        <v>-0.533678756476684</v>
      </c>
      <c r="AC69" s="75">
        <f t="shared" si="21"/>
        <v>-0.18611111111111112</v>
      </c>
      <c r="AD69" s="75">
        <f t="shared" si="21"/>
        <v>-0.1</v>
      </c>
      <c r="AE69" s="75">
        <f t="shared" si="21"/>
        <v>0.7</v>
      </c>
      <c r="AF69" s="111"/>
      <c r="AG69" s="75">
        <f t="shared" si="18"/>
        <v>-0.02158273381294964</v>
      </c>
      <c r="AH69" s="75">
        <f t="shared" si="18"/>
        <v>-0.22321428571428573</v>
      </c>
      <c r="AI69" s="75">
        <f t="shared" si="18"/>
        <v>-0.4233349305222808</v>
      </c>
      <c r="AJ69" s="75">
        <f t="shared" si="18"/>
        <v>-0.3852813852813853</v>
      </c>
      <c r="AK69" s="111"/>
      <c r="AL69" s="75">
        <f t="shared" si="19"/>
        <v>-0.15894039735099338</v>
      </c>
      <c r="AM69" s="75">
        <f t="shared" si="19"/>
        <v>-0.42</v>
      </c>
      <c r="AN69" s="75">
        <f t="shared" si="19"/>
        <v>-0.03194888178913738</v>
      </c>
      <c r="AO69" s="75">
        <f t="shared" si="19"/>
        <v>-0.18556701030927836</v>
      </c>
      <c r="AP69" s="76">
        <f t="shared" si="19"/>
        <v>-0.2547344439698135</v>
      </c>
    </row>
    <row r="70" spans="4:42" ht="15.75" thickBot="1" thickTop="1">
      <c r="D70" s="9" t="s">
        <v>73</v>
      </c>
      <c r="E70" s="74">
        <f aca="true" t="shared" si="22" ref="E70:P70">-((E21+E22)-(E45+E46))/(E21+E22)</f>
        <v>-0.21929824561403508</v>
      </c>
      <c r="F70" s="74">
        <f t="shared" si="22"/>
        <v>-0.20242914979757085</v>
      </c>
      <c r="G70" s="74">
        <f t="shared" si="22"/>
        <v>0.044444444444444446</v>
      </c>
      <c r="H70" s="74">
        <f t="shared" si="22"/>
        <v>-0.17585301837270342</v>
      </c>
      <c r="I70" s="74">
        <f t="shared" si="22"/>
        <v>-0.45714285714285713</v>
      </c>
      <c r="J70" s="74">
        <f t="shared" si="22"/>
        <v>0.3038397328881469</v>
      </c>
      <c r="K70" s="74">
        <f t="shared" si="22"/>
        <v>-0.12121212121212122</v>
      </c>
      <c r="L70" s="74">
        <f t="shared" si="22"/>
        <v>-0.8681318681318682</v>
      </c>
      <c r="M70" s="112"/>
      <c r="N70" s="74">
        <f t="shared" si="22"/>
        <v>-0.26460859977949286</v>
      </c>
      <c r="O70" s="74">
        <f t="shared" si="22"/>
        <v>-0.5789473684210527</v>
      </c>
      <c r="P70" s="74">
        <f t="shared" si="22"/>
        <v>-0.13245033112582782</v>
      </c>
      <c r="Q70" s="112"/>
      <c r="R70" s="74">
        <f aca="true" t="shared" si="23" ref="R70:AE70">-((R21+R22)-(R45+R46))/(R21+R22)</f>
        <v>1.3916913946587537</v>
      </c>
      <c r="S70" s="74">
        <f t="shared" si="23"/>
        <v>-0.3722627737226277</v>
      </c>
      <c r="T70" s="74">
        <f t="shared" si="23"/>
        <v>1.6725978647686832</v>
      </c>
      <c r="U70" s="74">
        <f t="shared" si="23"/>
        <v>-0.012121212121212121</v>
      </c>
      <c r="V70" s="74">
        <f t="shared" si="23"/>
        <v>-0.1917808219178082</v>
      </c>
      <c r="W70" s="74">
        <f t="shared" si="23"/>
        <v>-0.5128205128205128</v>
      </c>
      <c r="X70" s="74">
        <f t="shared" si="23"/>
        <v>-0.41904761904761906</v>
      </c>
      <c r="Y70" s="74">
        <f t="shared" si="23"/>
        <v>-0.5894179894179894</v>
      </c>
      <c r="Z70" s="74">
        <f t="shared" si="23"/>
        <v>-0.08092485549132948</v>
      </c>
      <c r="AA70" s="74">
        <f t="shared" si="23"/>
        <v>-0.6957494407158836</v>
      </c>
      <c r="AB70" s="74">
        <f t="shared" si="23"/>
        <v>-0.5518207282913166</v>
      </c>
      <c r="AC70" s="74">
        <f t="shared" si="23"/>
        <v>-0.38873239436619716</v>
      </c>
      <c r="AD70" s="74">
        <f t="shared" si="23"/>
        <v>-0.0211864406779661</v>
      </c>
      <c r="AE70" s="74">
        <f t="shared" si="23"/>
        <v>-0.08947368421052632</v>
      </c>
      <c r="AF70" s="112"/>
      <c r="AG70" s="74">
        <f>-((AG21+AG22)-(AG45+AG46))/(AG21+AG22)</f>
        <v>0.06990881458966565</v>
      </c>
      <c r="AH70" s="74">
        <f>-((AH21+AH22)-(AH45+AH46))/(AH21+AH22)</f>
        <v>-0.30510752688172044</v>
      </c>
      <c r="AI70" s="74">
        <f>-((AI21+AI22)-(AI45+AI46))/(AI21+AI22)</f>
        <v>-0.3560645497136908</v>
      </c>
      <c r="AJ70" s="74">
        <f>-((AJ21+AJ22)-(AJ45+AJ46))/(AJ21+AJ22)</f>
        <v>-0.27058823529411763</v>
      </c>
      <c r="AK70" s="112"/>
      <c r="AL70" s="74">
        <f>-((AL21+AL22)-(AL45+AL46))/(AL21+AL22)</f>
        <v>0.02586206896551724</v>
      </c>
      <c r="AM70" s="74">
        <f>-((AM21+AM22)-(AM45+AM46))/(AM21+AM22)</f>
        <v>-0.42874845105328374</v>
      </c>
      <c r="AN70" s="74">
        <f>-((AN21+AN22)-(AN45+AN46))/(AN21+AN22)</f>
        <v>-0.02071563088512241</v>
      </c>
      <c r="AO70" s="74">
        <f>-((AO21+AO22)-(AO45+AO46))/(AO21+AO22)</f>
        <v>-0.13513513513513514</v>
      </c>
      <c r="AP70" s="109">
        <f>-((AP21+AP22)-(AP45+AP46))/(AP21+AP22)</f>
        <v>-0.24484568028756765</v>
      </c>
    </row>
    <row r="71" spans="9:37" ht="15" thickTop="1">
      <c r="I71" s="21"/>
      <c r="M71" s="110"/>
      <c r="Q71" s="110"/>
      <c r="AF71" s="110"/>
      <c r="AK71" s="110"/>
    </row>
    <row r="72" spans="3:42" ht="13.5">
      <c r="C72" s="73" t="s">
        <v>70</v>
      </c>
      <c r="D72" s="38" t="s">
        <v>41</v>
      </c>
      <c r="E72" s="75">
        <f aca="true" t="shared" si="24" ref="E72:P72">-(E23-E47)/E23</f>
        <v>-0.7907907907907908</v>
      </c>
      <c r="F72" s="75">
        <f t="shared" si="24"/>
        <v>-0.04854368932038835</v>
      </c>
      <c r="G72" s="75">
        <f t="shared" si="24"/>
        <v>-0.524300441826215</v>
      </c>
      <c r="H72" s="75">
        <f t="shared" si="24"/>
        <v>-0.6583710407239819</v>
      </c>
      <c r="I72" s="75">
        <f t="shared" si="24"/>
        <v>-0.4032697547683924</v>
      </c>
      <c r="J72" s="75">
        <f t="shared" si="24"/>
        <v>-0.5847589424572317</v>
      </c>
      <c r="K72" s="75">
        <f t="shared" si="24"/>
        <v>0</v>
      </c>
      <c r="L72" s="75">
        <f t="shared" si="24"/>
        <v>-0.9361702127659575</v>
      </c>
      <c r="M72" s="111"/>
      <c r="N72" s="75">
        <f t="shared" si="24"/>
        <v>-0.7475728155339806</v>
      </c>
      <c r="O72" s="75">
        <f t="shared" si="24"/>
        <v>-0.8707482993197279</v>
      </c>
      <c r="P72" s="75">
        <f t="shared" si="24"/>
        <v>-0.5870967741935483</v>
      </c>
      <c r="Q72" s="111"/>
      <c r="R72" s="75">
        <f aca="true" t="shared" si="25" ref="R72:AE72">-(R23-R47)/R23</f>
        <v>0.14285714285714285</v>
      </c>
      <c r="S72" s="75">
        <f t="shared" si="25"/>
        <v>0.40654205607476634</v>
      </c>
      <c r="T72" s="75">
        <f t="shared" si="25"/>
        <v>-0.4935940660822657</v>
      </c>
      <c r="U72" s="75">
        <f t="shared" si="25"/>
        <v>0.425531914893617</v>
      </c>
      <c r="V72" s="75">
        <f t="shared" si="25"/>
        <v>-0.8626609442060086</v>
      </c>
      <c r="W72" s="75">
        <f t="shared" si="25"/>
        <v>-0.7570247933884298</v>
      </c>
      <c r="X72" s="75">
        <f t="shared" si="25"/>
        <v>-0.7024608501118568</v>
      </c>
      <c r="Y72" s="75">
        <f t="shared" si="25"/>
        <v>-0.5610561056105611</v>
      </c>
      <c r="Z72" s="75">
        <f t="shared" si="25"/>
        <v>0.4727272727272727</v>
      </c>
      <c r="AA72" s="75">
        <f t="shared" si="25"/>
        <v>-0.13313609467455623</v>
      </c>
      <c r="AB72" s="75">
        <f t="shared" si="25"/>
        <v>-0.8285024154589372</v>
      </c>
      <c r="AC72" s="75">
        <f t="shared" si="25"/>
        <v>-0.8654822335025381</v>
      </c>
      <c r="AD72" s="75">
        <f t="shared" si="25"/>
        <v>-0.5384615384615384</v>
      </c>
      <c r="AE72" s="75">
        <f t="shared" si="25"/>
        <v>-0.7455621301775148</v>
      </c>
      <c r="AF72" s="111"/>
      <c r="AG72" s="75">
        <f aca="true" t="shared" si="26" ref="AG72:AP72">-(AG23-AG47)/AG23</f>
        <v>-0.6972972972972973</v>
      </c>
      <c r="AH72" s="75">
        <f t="shared" si="26"/>
        <v>-0.4681818181818182</v>
      </c>
      <c r="AI72" s="75">
        <f t="shared" si="26"/>
        <v>-0.698382492863939</v>
      </c>
      <c r="AJ72" s="75">
        <f t="shared" si="26"/>
        <v>-0.17766497461928935</v>
      </c>
      <c r="AK72" s="111"/>
      <c r="AL72" s="75">
        <f t="shared" si="26"/>
        <v>-0.432</v>
      </c>
      <c r="AM72" s="75">
        <f t="shared" si="26"/>
        <v>-0.2034313725490196</v>
      </c>
      <c r="AN72" s="75">
        <f t="shared" si="26"/>
        <v>-0.4090909090909091</v>
      </c>
      <c r="AO72" s="75">
        <f t="shared" si="26"/>
        <v>0.2857142857142857</v>
      </c>
      <c r="AP72" s="75">
        <f t="shared" si="26"/>
        <v>-0.5611843951726073</v>
      </c>
    </row>
    <row r="73" spans="4:42" ht="15" thickBot="1">
      <c r="D73" s="39" t="s">
        <v>42</v>
      </c>
      <c r="E73" s="75">
        <f aca="true" t="shared" si="27" ref="E73:L73">-(E24-E48)/E24</f>
        <v>-0.2909090909090909</v>
      </c>
      <c r="F73" s="75">
        <f t="shared" si="27"/>
        <v>-0.6875</v>
      </c>
      <c r="G73" s="75">
        <f t="shared" si="27"/>
        <v>-0.35908141962421714</v>
      </c>
      <c r="H73" s="75">
        <f t="shared" si="27"/>
        <v>-0.7109375</v>
      </c>
      <c r="I73" s="75">
        <f t="shared" si="27"/>
        <v>-0.5319148936170213</v>
      </c>
      <c r="J73" s="75">
        <f t="shared" si="27"/>
        <v>-0.5363372093023255</v>
      </c>
      <c r="K73" s="75">
        <f t="shared" si="27"/>
        <v>-1</v>
      </c>
      <c r="L73" s="75">
        <f t="shared" si="27"/>
        <v>-0.8083832335329342</v>
      </c>
      <c r="M73" s="111"/>
      <c r="N73" s="75">
        <f>-(N24-N48)/N24</f>
        <v>-0.6156521739130435</v>
      </c>
      <c r="O73" s="75">
        <f>-(O24-O48)/O24</f>
        <v>-0.688</v>
      </c>
      <c r="P73" s="75">
        <f>-(P24-P48)/P24</f>
        <v>-0.5803571428571429</v>
      </c>
      <c r="Q73" s="111"/>
      <c r="R73" s="75">
        <f aca="true" t="shared" si="28" ref="R73:AE73">-(R24-R48)/R24</f>
        <v>0.4375</v>
      </c>
      <c r="S73" s="75">
        <f t="shared" si="28"/>
        <v>-0.1589648798521257</v>
      </c>
      <c r="T73" s="75">
        <f t="shared" si="28"/>
        <v>-0.5485347985347986</v>
      </c>
      <c r="U73" s="75">
        <f t="shared" si="28"/>
        <v>-0.19518072289156627</v>
      </c>
      <c r="V73" s="75">
        <f t="shared" si="28"/>
        <v>-0.3125</v>
      </c>
      <c r="W73" s="75">
        <f t="shared" si="28"/>
        <v>-0.6623655913978495</v>
      </c>
      <c r="X73" s="75">
        <f t="shared" si="28"/>
        <v>-0.7377551020408163</v>
      </c>
      <c r="Y73" s="75">
        <f t="shared" si="28"/>
        <v>-0.7015098722415796</v>
      </c>
      <c r="Z73" s="75">
        <f t="shared" si="28"/>
        <v>-0.4491525423728814</v>
      </c>
      <c r="AA73" s="75">
        <f t="shared" si="28"/>
        <v>-0.6234177215189873</v>
      </c>
      <c r="AB73" s="75">
        <f t="shared" si="28"/>
        <v>-0.8571428571428571</v>
      </c>
      <c r="AC73" s="75">
        <f t="shared" si="28"/>
        <v>-0.872113676731794</v>
      </c>
      <c r="AD73" s="75">
        <f t="shared" si="28"/>
        <v>-0.5405405405405406</v>
      </c>
      <c r="AE73" s="75">
        <f t="shared" si="28"/>
        <v>-0.9024390243902439</v>
      </c>
      <c r="AF73" s="111"/>
      <c r="AG73" s="75">
        <f aca="true" t="shared" si="29" ref="AG73:AP73">-(AG24-AG48)/AG24</f>
        <v>-0.8244514106583072</v>
      </c>
      <c r="AH73" s="75">
        <f t="shared" si="29"/>
        <v>-0.5526695526695526</v>
      </c>
      <c r="AI73" s="75">
        <f t="shared" si="29"/>
        <v>-0.6427881830469202</v>
      </c>
      <c r="AJ73" s="75">
        <f t="shared" si="29"/>
        <v>-0.2887323943661972</v>
      </c>
      <c r="AK73" s="111"/>
      <c r="AL73" s="75">
        <f t="shared" si="29"/>
        <v>-0.49696969696969695</v>
      </c>
      <c r="AM73" s="75">
        <f t="shared" si="29"/>
        <v>-0.4925373134328358</v>
      </c>
      <c r="AN73" s="75">
        <f t="shared" si="29"/>
        <v>-0.3874538745387454</v>
      </c>
      <c r="AO73" s="75">
        <f t="shared" si="29"/>
        <v>-0.4797297297297297</v>
      </c>
      <c r="AP73" s="76">
        <f t="shared" si="29"/>
        <v>-0.5994390347163421</v>
      </c>
    </row>
    <row r="74" spans="4:42" ht="15.75" thickBot="1" thickTop="1">
      <c r="D74" s="9" t="s">
        <v>73</v>
      </c>
      <c r="E74" s="74">
        <f aca="true" t="shared" si="30" ref="E74:P74">-((E23+E24)-(E47+E48))/(E23+E24)</f>
        <v>-0.6251673360107095</v>
      </c>
      <c r="F74" s="74">
        <f t="shared" si="30"/>
        <v>-0.5501043841336117</v>
      </c>
      <c r="G74" s="74">
        <f t="shared" si="30"/>
        <v>-0.45595854922279794</v>
      </c>
      <c r="H74" s="74">
        <f t="shared" si="30"/>
        <v>-0.6828087167070218</v>
      </c>
      <c r="I74" s="74">
        <f t="shared" si="30"/>
        <v>-0.4389763779527559</v>
      </c>
      <c r="J74" s="74">
        <f t="shared" si="30"/>
        <v>-0.5597295266716754</v>
      </c>
      <c r="K74" s="74">
        <f t="shared" si="30"/>
        <v>-0.5333333333333333</v>
      </c>
      <c r="L74" s="74">
        <f t="shared" si="30"/>
        <v>-0.8544061302681992</v>
      </c>
      <c r="M74" s="112"/>
      <c r="N74" s="74">
        <f t="shared" si="30"/>
        <v>-0.6933523945675483</v>
      </c>
      <c r="O74" s="74">
        <f t="shared" si="30"/>
        <v>-0.7867647058823529</v>
      </c>
      <c r="P74" s="74">
        <f t="shared" si="30"/>
        <v>-0.5842696629213483</v>
      </c>
      <c r="Q74" s="112"/>
      <c r="R74" s="74">
        <f aca="true" t="shared" si="31" ref="R74:AE74">-((R23+R24)-(R47+R48))/(R23+R24)</f>
        <v>0.277337559429477</v>
      </c>
      <c r="S74" s="74">
        <f t="shared" si="31"/>
        <v>0.0013245033112582781</v>
      </c>
      <c r="T74" s="74">
        <f t="shared" si="31"/>
        <v>-0.5168932038834951</v>
      </c>
      <c r="U74" s="74">
        <f t="shared" si="31"/>
        <v>-0.08055009823182711</v>
      </c>
      <c r="V74" s="74">
        <f t="shared" si="31"/>
        <v>-0.6525198938992043</v>
      </c>
      <c r="W74" s="74">
        <f t="shared" si="31"/>
        <v>-0.6996742671009772</v>
      </c>
      <c r="X74" s="74">
        <f t="shared" si="31"/>
        <v>-0.7266993693062369</v>
      </c>
      <c r="Y74" s="74">
        <f t="shared" si="31"/>
        <v>-0.6649484536082474</v>
      </c>
      <c r="Z74" s="74">
        <f t="shared" si="31"/>
        <v>-0.15606936416184972</v>
      </c>
      <c r="AA74" s="74">
        <f t="shared" si="31"/>
        <v>-0.37003058103975534</v>
      </c>
      <c r="AB74" s="74">
        <f t="shared" si="31"/>
        <v>-0.8493421052631579</v>
      </c>
      <c r="AC74" s="74">
        <f t="shared" si="31"/>
        <v>-0.8693834900731452</v>
      </c>
      <c r="AD74" s="74">
        <f t="shared" si="31"/>
        <v>-0.5391566265060241</v>
      </c>
      <c r="AE74" s="74">
        <f t="shared" si="31"/>
        <v>-0.796812749003984</v>
      </c>
      <c r="AF74" s="112"/>
      <c r="AG74" s="74">
        <f aca="true" t="shared" si="32" ref="AG74:AP74">-((AG23+AG24)-(AG47+AG48))/(AG23+AG24)</f>
        <v>-0.7561683599419449</v>
      </c>
      <c r="AH74" s="74">
        <f t="shared" si="32"/>
        <v>-0.5198587819947044</v>
      </c>
      <c r="AI74" s="74">
        <f t="shared" si="32"/>
        <v>-0.6588380716934487</v>
      </c>
      <c r="AJ74" s="74">
        <f t="shared" si="32"/>
        <v>-0.22418879056047197</v>
      </c>
      <c r="AK74" s="112"/>
      <c r="AL74" s="74">
        <f t="shared" si="32"/>
        <v>-0.4689655172413793</v>
      </c>
      <c r="AM74" s="74">
        <f t="shared" si="32"/>
        <v>-0.2988505747126437</v>
      </c>
      <c r="AN74" s="74">
        <f t="shared" si="32"/>
        <v>-0.39896373056994816</v>
      </c>
      <c r="AO74" s="74">
        <f t="shared" si="32"/>
        <v>-0.18828451882845187</v>
      </c>
      <c r="AP74" s="109">
        <f t="shared" si="32"/>
        <v>-0.5829914323639436</v>
      </c>
    </row>
    <row r="75" spans="4:9" ht="15" thickTop="1">
      <c r="D75" s="21"/>
      <c r="I75" s="21"/>
    </row>
    <row r="76" spans="3:42" ht="13.5">
      <c r="C76" s="73" t="s">
        <v>89</v>
      </c>
      <c r="D76" s="38" t="s">
        <v>41</v>
      </c>
      <c r="E76" s="75">
        <f aca="true" t="shared" si="33" ref="E76:G77">-(E25-E49)/E25</f>
        <v>-0.524</v>
      </c>
      <c r="F76" s="75">
        <f t="shared" si="33"/>
        <v>0.7333333333333333</v>
      </c>
      <c r="G76" s="75">
        <f t="shared" si="33"/>
        <v>-0.5238970588235294</v>
      </c>
      <c r="H76" s="75">
        <f aca="true" t="shared" si="34" ref="H76:K77">-(H25-H49)/H25</f>
        <v>-0.6538461538461539</v>
      </c>
      <c r="I76" s="75">
        <f t="shared" si="34"/>
        <v>-0.02422145328719723</v>
      </c>
      <c r="J76" s="75">
        <f t="shared" si="34"/>
        <v>-0.8881469115191987</v>
      </c>
      <c r="K76" s="75">
        <f t="shared" si="34"/>
        <v>-0.4666666666666667</v>
      </c>
      <c r="L76" s="75">
        <f>-(L25-L49)/L25</f>
        <v>-0.8829787234042553</v>
      </c>
      <c r="M76" s="111"/>
      <c r="N76" s="75">
        <f aca="true" t="shared" si="35" ref="N76:P77">-(N25-N49)/N25</f>
        <v>-0.5214723926380368</v>
      </c>
      <c r="O76" s="75">
        <f t="shared" si="35"/>
        <v>-0.7218543046357616</v>
      </c>
      <c r="P76" s="75">
        <f t="shared" si="35"/>
        <v>-0.48044692737430167</v>
      </c>
      <c r="Q76" s="111"/>
      <c r="R76" s="75">
        <f aca="true" t="shared" si="36" ref="R76:W77">-(R25-R49)/R25</f>
        <v>-0.23964497041420119</v>
      </c>
      <c r="S76" s="75">
        <f t="shared" si="36"/>
        <v>-0.31699346405228757</v>
      </c>
      <c r="T76" s="75">
        <f t="shared" si="36"/>
        <v>-0.2209737827715356</v>
      </c>
      <c r="U76" s="75">
        <f t="shared" si="36"/>
        <v>-0.9177679882525698</v>
      </c>
      <c r="V76" s="75">
        <f t="shared" si="36"/>
        <v>-0.5797101449275363</v>
      </c>
      <c r="W76" s="75">
        <f t="shared" si="36"/>
        <v>-0.7753743760399334</v>
      </c>
      <c r="X76" s="75">
        <f aca="true" t="shared" si="37" ref="X76:AA77">-(X25-X49)/X25</f>
        <v>-0.6631205673758865</v>
      </c>
      <c r="Y76" s="75">
        <f t="shared" si="37"/>
        <v>-0.7391304347826086</v>
      </c>
      <c r="Z76" s="75">
        <f t="shared" si="37"/>
        <v>-0.7066666666666667</v>
      </c>
      <c r="AA76" s="75">
        <f t="shared" si="37"/>
        <v>-0.7526132404181185</v>
      </c>
      <c r="AB76" s="75">
        <f aca="true" t="shared" si="38" ref="AB76:AE77">-(AB25-AB49)/AB25</f>
        <v>-0.6327272727272727</v>
      </c>
      <c r="AC76" s="75">
        <f t="shared" si="38"/>
        <v>-0.7755102040816326</v>
      </c>
      <c r="AD76" s="75">
        <f t="shared" si="38"/>
        <v>-0.4936708860759494</v>
      </c>
      <c r="AE76" s="75">
        <f t="shared" si="38"/>
        <v>-0.6682027649769585</v>
      </c>
      <c r="AF76" s="111"/>
      <c r="AG76" s="75">
        <f aca="true" t="shared" si="39" ref="AG76:AJ77">-(AG25-AG49)/AG25</f>
        <v>-0.5036231884057971</v>
      </c>
      <c r="AH76" s="75">
        <f t="shared" si="39"/>
        <v>-0.5188172043010753</v>
      </c>
      <c r="AI76" s="75">
        <f t="shared" si="39"/>
        <v>-0.43649258542875563</v>
      </c>
      <c r="AJ76" s="75">
        <f t="shared" si="39"/>
        <v>-0.5693430656934306</v>
      </c>
      <c r="AK76" s="111"/>
      <c r="AL76" s="75">
        <f aca="true" t="shared" si="40" ref="AL76:AP77">-(AL25-AL49)/AL25</f>
        <v>0.06315789473684211</v>
      </c>
      <c r="AM76" s="75">
        <f t="shared" si="40"/>
        <v>-0.6767676767676768</v>
      </c>
      <c r="AN76" s="75">
        <f t="shared" si="40"/>
        <v>-0.5034013605442177</v>
      </c>
      <c r="AO76" s="75">
        <f t="shared" si="40"/>
        <v>-0.3235294117647059</v>
      </c>
      <c r="AP76" s="75">
        <f t="shared" si="40"/>
        <v>-0.542320304883453</v>
      </c>
    </row>
    <row r="77" spans="4:42" ht="15" thickBot="1">
      <c r="D77" s="39" t="s">
        <v>42</v>
      </c>
      <c r="E77" s="75">
        <f t="shared" si="33"/>
        <v>-0.6282051282051282</v>
      </c>
      <c r="F77" s="75">
        <f t="shared" si="33"/>
        <v>-0.4889937106918239</v>
      </c>
      <c r="G77" s="75">
        <f t="shared" si="33"/>
        <v>-0.3452914798206278</v>
      </c>
      <c r="H77" s="75">
        <f t="shared" si="34"/>
        <v>-0.6901408450704225</v>
      </c>
      <c r="I77" s="75">
        <f t="shared" si="34"/>
        <v>-0.4878048780487805</v>
      </c>
      <c r="J77" s="75">
        <f t="shared" si="34"/>
        <v>-0.4068627450980392</v>
      </c>
      <c r="K77" s="75">
        <f t="shared" si="34"/>
        <v>-0.42105263157894735</v>
      </c>
      <c r="L77" s="75">
        <f>-(L26-L50)/L26</f>
        <v>-0.7065868263473054</v>
      </c>
      <c r="M77" s="111"/>
      <c r="N77" s="75">
        <f t="shared" si="35"/>
        <v>-0.15542521994134897</v>
      </c>
      <c r="O77" s="75">
        <f t="shared" si="35"/>
        <v>-0.7704918032786885</v>
      </c>
      <c r="P77" s="75">
        <f t="shared" si="35"/>
        <v>-0.415929203539823</v>
      </c>
      <c r="Q77" s="111"/>
      <c r="R77" s="75">
        <f t="shared" si="36"/>
        <v>0.11714285714285715</v>
      </c>
      <c r="S77" s="75">
        <f t="shared" si="36"/>
        <v>-0.3942161339421613</v>
      </c>
      <c r="T77" s="75">
        <f t="shared" si="36"/>
        <v>-0.4671814671814672</v>
      </c>
      <c r="U77" s="75">
        <f t="shared" si="36"/>
        <v>0.2413793103448276</v>
      </c>
      <c r="V77" s="75">
        <f t="shared" si="36"/>
        <v>-0.4267241379310345</v>
      </c>
      <c r="W77" s="75">
        <f t="shared" si="36"/>
        <v>-0.6965601965601965</v>
      </c>
      <c r="X77" s="75">
        <f t="shared" si="37"/>
        <v>0.22727272727272727</v>
      </c>
      <c r="Y77" s="75">
        <f t="shared" si="37"/>
        <v>-0.6135593220338983</v>
      </c>
      <c r="Z77" s="75">
        <f t="shared" si="37"/>
        <v>-0.23255813953488372</v>
      </c>
      <c r="AA77" s="75">
        <f t="shared" si="37"/>
        <v>-0.7048192771084337</v>
      </c>
      <c r="AB77" s="75">
        <f t="shared" si="38"/>
        <v>-0.7490774907749077</v>
      </c>
      <c r="AC77" s="75">
        <f t="shared" si="38"/>
        <v>-0.5281385281385281</v>
      </c>
      <c r="AD77" s="75">
        <f t="shared" si="38"/>
        <v>-0.5480769230769231</v>
      </c>
      <c r="AE77" s="75">
        <f t="shared" si="38"/>
        <v>-0.41836734693877553</v>
      </c>
      <c r="AF77" s="111"/>
      <c r="AG77" s="75">
        <f t="shared" si="39"/>
        <v>-0.5938864628820961</v>
      </c>
      <c r="AH77" s="75">
        <f t="shared" si="39"/>
        <v>-0.06234413965087282</v>
      </c>
      <c r="AI77" s="75">
        <f t="shared" si="39"/>
        <v>-0.7074923970141</v>
      </c>
      <c r="AJ77" s="75">
        <f t="shared" si="39"/>
        <v>-0.6605504587155964</v>
      </c>
      <c r="AK77" s="111"/>
      <c r="AL77" s="75">
        <f t="shared" si="40"/>
        <v>-0.13043478260869565</v>
      </c>
      <c r="AM77" s="75">
        <f t="shared" si="40"/>
        <v>-0.6534653465346535</v>
      </c>
      <c r="AN77" s="75">
        <f t="shared" si="40"/>
        <v>-0.5236842105263158</v>
      </c>
      <c r="AO77" s="75">
        <f t="shared" si="40"/>
        <v>-0.5178571428571429</v>
      </c>
      <c r="AP77" s="76">
        <f t="shared" si="40"/>
        <v>-0.5352929000206996</v>
      </c>
    </row>
    <row r="78" spans="4:42" ht="15.75" thickBot="1" thickTop="1">
      <c r="D78" s="9" t="s">
        <v>73</v>
      </c>
      <c r="E78" s="74">
        <f aca="true" t="shared" si="41" ref="E78:L78">-((E25+E26)-(E49+E50))/(E25+E26)</f>
        <v>-0.5898379970544919</v>
      </c>
      <c r="F78" s="74">
        <f t="shared" si="41"/>
        <v>-0.3157894736842105</v>
      </c>
      <c r="G78" s="74">
        <f t="shared" si="41"/>
        <v>-0.44343434343434346</v>
      </c>
      <c r="H78" s="74">
        <f t="shared" si="41"/>
        <v>-0.675561797752809</v>
      </c>
      <c r="I78" s="74">
        <f t="shared" si="41"/>
        <v>-0.16262135922330098</v>
      </c>
      <c r="J78" s="74">
        <f t="shared" si="41"/>
        <v>-0.6931479642502483</v>
      </c>
      <c r="K78" s="74">
        <f t="shared" si="41"/>
        <v>-0.4411764705882353</v>
      </c>
      <c r="L78" s="74">
        <f t="shared" si="41"/>
        <v>-0.7701149425287356</v>
      </c>
      <c r="M78" s="112"/>
      <c r="N78" s="74">
        <f>-((N25+N26)-(N49+N50))/(N25+N26)</f>
        <v>-0.3710843373493976</v>
      </c>
      <c r="O78" s="74">
        <f>-((O25+O26)-(O49+O50))/(O25+O26)</f>
        <v>-0.7435897435897436</v>
      </c>
      <c r="P78" s="74">
        <f>-((P25+P26)-(P49+P50))/(P25+P26)</f>
        <v>-0.4554794520547945</v>
      </c>
      <c r="Q78" s="112"/>
      <c r="R78" s="74">
        <f aca="true" t="shared" si="42" ref="R78:W78">-((R25+R26)-(R49+R50))/(R25+R26)</f>
        <v>-0.05813953488372093</v>
      </c>
      <c r="S78" s="74">
        <f t="shared" si="42"/>
        <v>-0.36967808930425755</v>
      </c>
      <c r="T78" s="74">
        <f t="shared" si="42"/>
        <v>-0.34220532319391633</v>
      </c>
      <c r="U78" s="74">
        <f t="shared" si="42"/>
        <v>-0.6515837104072398</v>
      </c>
      <c r="V78" s="74">
        <f t="shared" si="42"/>
        <v>-0.4837837837837838</v>
      </c>
      <c r="W78" s="74">
        <f t="shared" si="42"/>
        <v>-0.7300353356890459</v>
      </c>
      <c r="X78" s="74">
        <f aca="true" t="shared" si="43" ref="X78:AE78">-((X25+X26)-(X49+X50))/(X25+X26)</f>
        <v>-0.29583333333333334</v>
      </c>
      <c r="Y78" s="74">
        <f t="shared" si="43"/>
        <v>-0.6512455516014235</v>
      </c>
      <c r="Z78" s="74">
        <f t="shared" si="43"/>
        <v>-0.453416149068323</v>
      </c>
      <c r="AA78" s="74">
        <f t="shared" si="43"/>
        <v>-0.7269789983844911</v>
      </c>
      <c r="AB78" s="74">
        <f t="shared" si="43"/>
        <v>-0.7196691176470589</v>
      </c>
      <c r="AC78" s="74">
        <f t="shared" si="43"/>
        <v>-0.6416861826697893</v>
      </c>
      <c r="AD78" s="74">
        <f t="shared" si="43"/>
        <v>-0.5152671755725191</v>
      </c>
      <c r="AE78" s="74">
        <f t="shared" si="43"/>
        <v>-0.5904761904761905</v>
      </c>
      <c r="AF78" s="112"/>
      <c r="AG78" s="74">
        <f>-((AG25+AG26)-(AG49+AG50))/(AG25+AG26)</f>
        <v>-0.5445544554455446</v>
      </c>
      <c r="AH78" s="74">
        <f>-((AH25+AH26)-(AH49+AH50))/(AH25+AH26)</f>
        <v>-0.2820181112548512</v>
      </c>
      <c r="AI78" s="74">
        <f>-((AI25+AI26)-(AI49+AI50))/(AI25+AI26)</f>
        <v>-0.6261609907120743</v>
      </c>
      <c r="AJ78" s="74">
        <f>-((AJ25+AJ26)-(AJ49+AJ50))/(AJ25+AJ26)</f>
        <v>-0.6097560975609756</v>
      </c>
      <c r="AK78" s="112"/>
      <c r="AL78" s="74">
        <f>-((AL25+AL26)-(AL49+AL50))/(AL25+AL26)</f>
        <v>-0.04285714285714286</v>
      </c>
      <c r="AM78" s="74">
        <f>-((AM25+AM26)-(AM49+AM50))/(AM25+AM26)</f>
        <v>-0.6688963210702341</v>
      </c>
      <c r="AN78" s="74">
        <f>-((AN25+AN26)-(AN49+AN50))/(AN25+AN26)</f>
        <v>-0.5148367952522255</v>
      </c>
      <c r="AO78" s="74">
        <f>-((AO25+AO26)-(AO49+AO50))/(AO25+AO26)</f>
        <v>-0.4444444444444444</v>
      </c>
      <c r="AP78" s="109">
        <f>-((AP25+AP26)-(AP49+AP50))/(AP25+AP26)</f>
        <v>-0.5383690254500311</v>
      </c>
    </row>
    <row r="79" spans="4:9" ht="15" thickTop="1">
      <c r="D79" s="21"/>
      <c r="I79" s="21"/>
    </row>
    <row r="80" spans="3:42" ht="13.5">
      <c r="C80" s="73" t="s">
        <v>90</v>
      </c>
      <c r="D80" s="38" t="s">
        <v>41</v>
      </c>
      <c r="E80" s="75">
        <f aca="true" t="shared" si="44" ref="E80:G81">-(E27-E51)/E27</f>
        <v>-0.5412474849094567</v>
      </c>
      <c r="F80" s="75">
        <f t="shared" si="44"/>
        <v>0.09795918367346938</v>
      </c>
      <c r="G80" s="75">
        <f t="shared" si="44"/>
        <v>-0.1323529411764706</v>
      </c>
      <c r="H80" s="75">
        <f aca="true" t="shared" si="45" ref="H80:K81">-(H27-H51)/H27</f>
        <v>-0.7640750670241286</v>
      </c>
      <c r="I80" s="75">
        <f t="shared" si="45"/>
        <v>-0.35714285714285715</v>
      </c>
      <c r="J80" s="75">
        <f t="shared" si="45"/>
        <v>-0.2391653290529695</v>
      </c>
      <c r="K80" s="75">
        <f t="shared" si="45"/>
        <v>-0.5</v>
      </c>
      <c r="L80" s="75">
        <f>-(L27-L51)/L27</f>
        <v>-0.9333333333333333</v>
      </c>
      <c r="M80" s="111"/>
      <c r="N80" s="75">
        <f aca="true" t="shared" si="46" ref="N80:P81">-(N27-N51)/N27</f>
        <v>-0.42917547568710357</v>
      </c>
      <c r="O80" s="75">
        <f t="shared" si="46"/>
        <v>-0.6240601503759399</v>
      </c>
      <c r="P80" s="75">
        <f t="shared" si="46"/>
        <v>-0.5352941176470588</v>
      </c>
      <c r="Q80" s="111"/>
      <c r="R80" s="75">
        <f aca="true" t="shared" si="47" ref="R80:W81">-(R27-R51)/R27</f>
        <v>-0.7247706422018348</v>
      </c>
      <c r="S80" s="75">
        <f t="shared" si="47"/>
        <v>-0.1568627450980392</v>
      </c>
      <c r="T80" s="75">
        <f t="shared" si="47"/>
        <v>-0.09759036144578313</v>
      </c>
      <c r="U80" s="75">
        <f t="shared" si="47"/>
        <v>-0.5955056179775281</v>
      </c>
      <c r="V80" s="75">
        <f t="shared" si="47"/>
        <v>-0.25</v>
      </c>
      <c r="W80" s="75">
        <f t="shared" si="47"/>
        <v>-0.6092307692307692</v>
      </c>
      <c r="X80" s="75">
        <f aca="true" t="shared" si="48" ref="X80:AA81">-(X27-X51)/X27</f>
        <v>-0.6415770609318996</v>
      </c>
      <c r="Y80" s="75">
        <f t="shared" si="48"/>
        <v>-0.6122448979591837</v>
      </c>
      <c r="Z80" s="75">
        <f t="shared" si="48"/>
        <v>-0.6923076923076923</v>
      </c>
      <c r="AA80" s="75">
        <f t="shared" si="48"/>
        <v>-0.7849462365591398</v>
      </c>
      <c r="AB80" s="75">
        <f aca="true" t="shared" si="49" ref="AB80:AE81">-(AB27-AB51)/AB27</f>
        <v>-0.726530612244898</v>
      </c>
      <c r="AC80" s="75">
        <f t="shared" si="49"/>
        <v>-0.7797356828193832</v>
      </c>
      <c r="AD80" s="75">
        <f t="shared" si="49"/>
        <v>-0.2754491017964072</v>
      </c>
      <c r="AE80" s="75">
        <f t="shared" si="49"/>
        <v>-0.5625</v>
      </c>
      <c r="AF80" s="111"/>
      <c r="AG80" s="75">
        <f aca="true" t="shared" si="50" ref="AG80:AI81">-(AG27-AG51)/AG27</f>
        <v>-0.6422976501305483</v>
      </c>
      <c r="AH80" s="75">
        <f t="shared" si="50"/>
        <v>-0.3188405797101449</v>
      </c>
      <c r="AI80" s="75">
        <f t="shared" si="50"/>
        <v>-0.6618090452261306</v>
      </c>
      <c r="AJ80" s="75">
        <f>-(AJ27-AJ51)/AJ27</f>
        <v>-0.017857142857142856</v>
      </c>
      <c r="AK80" s="111"/>
      <c r="AL80" s="75">
        <f aca="true" t="shared" si="51" ref="AL80:AP81">-(AL27-AL51)/AL27</f>
        <v>-0.2018348623853211</v>
      </c>
      <c r="AM80" s="75">
        <f t="shared" si="51"/>
        <v>-0.373134328358209</v>
      </c>
      <c r="AN80" s="75">
        <f t="shared" si="51"/>
        <v>-0.42699724517906334</v>
      </c>
      <c r="AO80" s="75">
        <f t="shared" si="51"/>
        <v>0.21794871794871795</v>
      </c>
      <c r="AP80" s="75">
        <f t="shared" si="51"/>
        <v>-0.4770891933581345</v>
      </c>
    </row>
    <row r="81" spans="4:42" ht="15" thickBot="1">
      <c r="D81" s="39" t="s">
        <v>42</v>
      </c>
      <c r="E81" s="75">
        <f t="shared" si="44"/>
        <v>-0.2907608695652174</v>
      </c>
      <c r="F81" s="75">
        <f t="shared" si="44"/>
        <v>-0.4799465240641711</v>
      </c>
      <c r="G81" s="75">
        <f t="shared" si="44"/>
        <v>-0.1647940074906367</v>
      </c>
      <c r="H81" s="75">
        <f t="shared" si="45"/>
        <v>-0.7180851063829787</v>
      </c>
      <c r="I81" s="75">
        <f t="shared" si="45"/>
        <v>-0.125</v>
      </c>
      <c r="J81" s="75">
        <f t="shared" si="45"/>
        <v>-0.4726277372262774</v>
      </c>
      <c r="K81" s="75">
        <f t="shared" si="45"/>
        <v>-0.07142857142857142</v>
      </c>
      <c r="L81" s="75">
        <f>-(L28-L52)/L28</f>
        <v>-0.8771929824561403</v>
      </c>
      <c r="M81" s="111"/>
      <c r="N81" s="75">
        <f t="shared" si="46"/>
        <v>0.2824207492795389</v>
      </c>
      <c r="O81" s="75">
        <f t="shared" si="46"/>
        <v>-0.5795454545454546</v>
      </c>
      <c r="P81" s="75">
        <f t="shared" si="46"/>
        <v>-0.4943820224719101</v>
      </c>
      <c r="Q81" s="111"/>
      <c r="R81" s="75">
        <f t="shared" si="47"/>
        <v>-0.33865814696485624</v>
      </c>
      <c r="S81" s="75">
        <f t="shared" si="47"/>
        <v>-0.6621004566210046</v>
      </c>
      <c r="T81" s="75">
        <f t="shared" si="47"/>
        <v>-0.14467408585055644</v>
      </c>
      <c r="U81" s="75">
        <f t="shared" si="47"/>
        <v>-0.6016427104722792</v>
      </c>
      <c r="V81" s="75">
        <f t="shared" si="47"/>
        <v>-0.3744493392070485</v>
      </c>
      <c r="W81" s="75">
        <f t="shared" si="47"/>
        <v>-0.6336633663366337</v>
      </c>
      <c r="X81" s="75">
        <f t="shared" si="48"/>
        <v>-0.5612244897959183</v>
      </c>
      <c r="Y81" s="75">
        <f t="shared" si="48"/>
        <v>-0.6010362694300518</v>
      </c>
      <c r="Z81" s="75">
        <f t="shared" si="48"/>
        <v>-0.7241379310344828</v>
      </c>
      <c r="AA81" s="75">
        <f t="shared" si="48"/>
        <v>-0.5711009174311926</v>
      </c>
      <c r="AB81" s="75">
        <f t="shared" si="49"/>
        <v>-0.806697108066971</v>
      </c>
      <c r="AC81" s="75">
        <f t="shared" si="49"/>
        <v>-0.8726114649681529</v>
      </c>
      <c r="AD81" s="75">
        <f t="shared" si="49"/>
        <v>-0.4645669291338583</v>
      </c>
      <c r="AE81" s="75">
        <f t="shared" si="49"/>
        <v>-0.30864197530864196</v>
      </c>
      <c r="AF81" s="111"/>
      <c r="AG81" s="75">
        <f t="shared" si="50"/>
        <v>-0.6353790613718412</v>
      </c>
      <c r="AH81" s="75">
        <f t="shared" si="50"/>
        <v>-0.1641025641025641</v>
      </c>
      <c r="AI81" s="75">
        <f t="shared" si="50"/>
        <v>-0.6251851851851852</v>
      </c>
      <c r="AJ81" s="75">
        <f>-(AJ28-AJ52)/AJ28</f>
        <v>-0.5692307692307692</v>
      </c>
      <c r="AK81" s="111"/>
      <c r="AL81" s="75">
        <f t="shared" si="51"/>
        <v>-0.4507042253521127</v>
      </c>
      <c r="AM81" s="75">
        <f t="shared" si="51"/>
        <v>-0.7231404958677686</v>
      </c>
      <c r="AN81" s="75">
        <f t="shared" si="51"/>
        <v>-0.4484304932735426</v>
      </c>
      <c r="AO81" s="75">
        <f t="shared" si="51"/>
        <v>-0.6460674157303371</v>
      </c>
      <c r="AP81" s="76">
        <f t="shared" si="51"/>
        <v>-0.5237411159836686</v>
      </c>
    </row>
    <row r="82" spans="4:42" ht="15.75" thickBot="1" thickTop="1">
      <c r="D82" s="9" t="s">
        <v>73</v>
      </c>
      <c r="E82" s="74">
        <f aca="true" t="shared" si="52" ref="E82:L82">-((E27+E28)-(E51+E52))/(E27+E28)</f>
        <v>-0.4346820809248555</v>
      </c>
      <c r="F82" s="74">
        <f t="shared" si="52"/>
        <v>-0.337361530715005</v>
      </c>
      <c r="G82" s="74">
        <f t="shared" si="52"/>
        <v>-0.14662273476112025</v>
      </c>
      <c r="H82" s="74">
        <f t="shared" si="52"/>
        <v>-0.7409879839786382</v>
      </c>
      <c r="I82" s="74">
        <f t="shared" si="52"/>
        <v>-0.31226765799256506</v>
      </c>
      <c r="J82" s="74">
        <f t="shared" si="52"/>
        <v>-0.3484201537147737</v>
      </c>
      <c r="K82" s="74">
        <f t="shared" si="52"/>
        <v>-0.2692307692307692</v>
      </c>
      <c r="L82" s="74">
        <f t="shared" si="52"/>
        <v>-0.8985507246376812</v>
      </c>
      <c r="M82" s="112"/>
      <c r="N82" s="74">
        <f>-((N27+N28)-(N51+N52))/(N27+N28)</f>
        <v>-0.12804878048780488</v>
      </c>
      <c r="O82" s="74">
        <f>-((O27+O28)-(O51+O52))/(O27+O28)</f>
        <v>-0.6063348416289592</v>
      </c>
      <c r="P82" s="74">
        <f>-((P27+P28)-(P51+P52))/(P27+P28)</f>
        <v>-0.5212355212355212</v>
      </c>
      <c r="Q82" s="112"/>
      <c r="R82" s="74">
        <f aca="true" t="shared" si="53" ref="R82:W82">-((R27+R28)-(R51+R52))/(R27+R28)</f>
        <v>-0.583916083916084</v>
      </c>
      <c r="S82" s="74">
        <f t="shared" si="53"/>
        <v>-0.5015576323987538</v>
      </c>
      <c r="T82" s="74">
        <f t="shared" si="53"/>
        <v>-0.11788896504455106</v>
      </c>
      <c r="U82" s="74">
        <f t="shared" si="53"/>
        <v>-0.6</v>
      </c>
      <c r="V82" s="74">
        <f t="shared" si="53"/>
        <v>-0.3385579937304075</v>
      </c>
      <c r="W82" s="74">
        <f t="shared" si="53"/>
        <v>-0.6251342642320086</v>
      </c>
      <c r="X82" s="74">
        <f aca="true" t="shared" si="54" ref="X82:AE82">-((X27+X28)-(X51+X52))/(X27+X28)</f>
        <v>-0.5946348733233979</v>
      </c>
      <c r="Y82" s="74">
        <f t="shared" si="54"/>
        <v>-0.6038709677419355</v>
      </c>
      <c r="Z82" s="74">
        <f t="shared" si="54"/>
        <v>-0.7105263157894737</v>
      </c>
      <c r="AA82" s="74">
        <f t="shared" si="54"/>
        <v>-0.6545454545454545</v>
      </c>
      <c r="AB82" s="74">
        <f t="shared" si="54"/>
        <v>-0.7849223946784922</v>
      </c>
      <c r="AC82" s="74">
        <f t="shared" si="54"/>
        <v>-0.833641404805915</v>
      </c>
      <c r="AD82" s="74">
        <f t="shared" si="54"/>
        <v>-0.35714285714285715</v>
      </c>
      <c r="AE82" s="74">
        <f t="shared" si="54"/>
        <v>-0.48249027237354086</v>
      </c>
      <c r="AF82" s="112"/>
      <c r="AG82" s="74">
        <f>-((AG27+AG28)-(AG51+AG52))/(AG27+AG28)</f>
        <v>-0.6393939393939394</v>
      </c>
      <c r="AH82" s="74">
        <f>-((AH27+AH28)-(AH51+AH52))/(AH27+AH28)</f>
        <v>-0.23673469387755103</v>
      </c>
      <c r="AI82" s="74">
        <f>-((AI27+AI28)-(AI51+AI52))/(AI27+AI28)</f>
        <v>-0.6407249466950959</v>
      </c>
      <c r="AJ82" s="74">
        <f>-((AJ27+AJ28)-(AJ51+AJ52))/(AJ27+AJ28)</f>
        <v>-0.3140495867768595</v>
      </c>
      <c r="AK82" s="112"/>
      <c r="AL82" s="74">
        <f>-((AL27+AL28)-(AL51+AL52))/(AL27+AL28)</f>
        <v>-0.3426294820717131</v>
      </c>
      <c r="AM82" s="74">
        <f>-((AM27+AM28)-(AM51+AM52))/(AM27+AM28)</f>
        <v>-0.5392156862745098</v>
      </c>
      <c r="AN82" s="74">
        <f>-((AN27+AN28)-(AN51+AN52))/(AN27+AN28)</f>
        <v>-0.4388133498145859</v>
      </c>
      <c r="AO82" s="74">
        <f>-((AO27+AO28)-(AO51+AO52))/(AO27+AO28)</f>
        <v>-0.3828125</v>
      </c>
      <c r="AP82" s="109">
        <f>-((AP27+AP28)-(AP51+AP52))/(AP27+AP28)</f>
        <v>-0.5025363962552069</v>
      </c>
    </row>
    <row r="83" ht="15" thickTop="1">
      <c r="D83" s="21"/>
    </row>
    <row r="84" spans="3:42" ht="13.5">
      <c r="C84" s="73" t="s">
        <v>91</v>
      </c>
      <c r="D84" s="38" t="s">
        <v>41</v>
      </c>
      <c r="E84" s="75">
        <f aca="true" t="shared" si="55" ref="E84:G85">-(E29-E53)/E29</f>
        <v>-0.49645390070921985</v>
      </c>
      <c r="F84" s="75">
        <f t="shared" si="55"/>
        <v>-0.6470588235294118</v>
      </c>
      <c r="G84" s="75">
        <f t="shared" si="55"/>
        <v>-0.24605678233438485</v>
      </c>
      <c r="H84" s="75">
        <f aca="true" t="shared" si="56" ref="H84:K85">-(H29-H53)/H29</f>
        <v>-0.7729257641921398</v>
      </c>
      <c r="I84" s="75">
        <f t="shared" si="56"/>
        <v>-0.3742138364779874</v>
      </c>
      <c r="J84" s="75">
        <f t="shared" si="56"/>
        <v>-0.14854111405835543</v>
      </c>
      <c r="K84" s="75">
        <f t="shared" si="56"/>
        <v>-0.7333333333333333</v>
      </c>
      <c r="L84" s="75">
        <f>-(L29-L53)/L29</f>
        <v>-0.9130434782608695</v>
      </c>
      <c r="M84" s="111"/>
      <c r="N84" s="75">
        <f aca="true" t="shared" si="57" ref="N84:P85">-(N29-N53)/N29</f>
        <v>-0.4940239043824701</v>
      </c>
      <c r="O84" s="75">
        <f t="shared" si="57"/>
        <v>-0.3611111111111111</v>
      </c>
      <c r="P84" s="75">
        <f t="shared" si="57"/>
        <v>-0.5782312925170068</v>
      </c>
      <c r="Q84" s="111"/>
      <c r="R84" s="75">
        <f aca="true" t="shared" si="58" ref="R84:W85">-(R29-R53)/R29</f>
        <v>-0.5764411027568922</v>
      </c>
      <c r="S84" s="75">
        <f t="shared" si="58"/>
        <v>-0.25333333333333335</v>
      </c>
      <c r="T84" s="75">
        <f t="shared" si="58"/>
        <v>0.332657200811359</v>
      </c>
      <c r="U84" s="75">
        <f t="shared" si="58"/>
        <v>-0.43283582089552236</v>
      </c>
      <c r="V84" s="75">
        <f t="shared" si="58"/>
        <v>-0.7647058823529411</v>
      </c>
      <c r="W84" s="75">
        <f t="shared" si="58"/>
        <v>-0.11363636363636363</v>
      </c>
      <c r="X84" s="75">
        <f aca="true" t="shared" si="59" ref="X84:AA85">-(X29-X53)/X29</f>
        <v>-0.3767123287671233</v>
      </c>
      <c r="Y84" s="75">
        <f t="shared" si="59"/>
        <v>-0.5364583333333334</v>
      </c>
      <c r="Z84" s="75">
        <f t="shared" si="59"/>
        <v>-0.358974358974359</v>
      </c>
      <c r="AA84" s="75">
        <f t="shared" si="59"/>
        <v>-0.13529411764705881</v>
      </c>
      <c r="AB84" s="75">
        <f aca="true" t="shared" si="60" ref="AB84:AE85">-(AB29-AB53)/AB29</f>
        <v>-0.7239263803680982</v>
      </c>
      <c r="AC84" s="75">
        <f t="shared" si="60"/>
        <v>-0.8226600985221675</v>
      </c>
      <c r="AD84" s="75">
        <f t="shared" si="60"/>
        <v>-0.36645962732919257</v>
      </c>
      <c r="AE84" s="75">
        <f t="shared" si="60"/>
        <v>0.5317460317460317</v>
      </c>
      <c r="AF84" s="111"/>
      <c r="AG84" s="75">
        <f aca="true" t="shared" si="61" ref="AG84:AI85">-(AG29-AG53)/AG29</f>
        <v>-0.6326530612244898</v>
      </c>
      <c r="AH84" s="75">
        <f t="shared" si="61"/>
        <v>-0.5144694533762058</v>
      </c>
      <c r="AI84" s="75">
        <f t="shared" si="61"/>
        <v>-0.7484848484848485</v>
      </c>
      <c r="AJ84" s="75">
        <f>-(AJ29-AJ53)/AJ29</f>
        <v>0.041666666666666664</v>
      </c>
      <c r="AK84" s="111"/>
      <c r="AL84" s="75">
        <f aca="true" t="shared" si="62" ref="AL84:AP85">-(AL29-AL53)/AL29</f>
        <v>-0.28125</v>
      </c>
      <c r="AM84" s="75">
        <f t="shared" si="62"/>
        <v>-0.3557692307692308</v>
      </c>
      <c r="AN84" s="75">
        <f t="shared" si="62"/>
        <v>-0.49606299212598426</v>
      </c>
      <c r="AO84" s="75">
        <f t="shared" si="62"/>
        <v>-0.24489795918367346</v>
      </c>
      <c r="AP84" s="75">
        <f t="shared" si="62"/>
        <v>-0.43738387216648084</v>
      </c>
    </row>
    <row r="85" spans="4:42" ht="15" thickBot="1">
      <c r="D85" s="39" t="s">
        <v>42</v>
      </c>
      <c r="E85" s="75">
        <f t="shared" si="55"/>
        <v>-0.3150984682713348</v>
      </c>
      <c r="F85" s="75">
        <f t="shared" si="55"/>
        <v>-0.6317135549872123</v>
      </c>
      <c r="G85" s="75">
        <f t="shared" si="55"/>
        <v>-0.47157190635451507</v>
      </c>
      <c r="H85" s="75">
        <f t="shared" si="56"/>
        <v>-0.6067415730337079</v>
      </c>
      <c r="I85" s="75">
        <f t="shared" si="56"/>
        <v>-0.2672413793103448</v>
      </c>
      <c r="J85" s="75">
        <f t="shared" si="56"/>
        <v>-0.38461538461538464</v>
      </c>
      <c r="K85" s="75">
        <f t="shared" si="56"/>
        <v>-0.6666666666666666</v>
      </c>
      <c r="L85" s="75">
        <f>-(L30-L54)/L30</f>
        <v>-0.9543568464730291</v>
      </c>
      <c r="M85" s="111"/>
      <c r="N85" s="75">
        <f t="shared" si="57"/>
        <v>0.072</v>
      </c>
      <c r="O85" s="75">
        <f t="shared" si="57"/>
        <v>-0.4074074074074074</v>
      </c>
      <c r="P85" s="75">
        <f t="shared" si="57"/>
        <v>-0.46601941747572817</v>
      </c>
      <c r="Q85" s="111"/>
      <c r="R85" s="75">
        <f t="shared" si="58"/>
        <v>-0.34552845528455284</v>
      </c>
      <c r="S85" s="75">
        <f t="shared" si="58"/>
        <v>-0.5814360770577933</v>
      </c>
      <c r="T85" s="75">
        <f t="shared" si="58"/>
        <v>1.2903225806451613</v>
      </c>
      <c r="U85" s="75">
        <f t="shared" si="58"/>
        <v>-0.1694915254237288</v>
      </c>
      <c r="V85" s="75">
        <f t="shared" si="58"/>
        <v>-0.2857142857142857</v>
      </c>
      <c r="W85" s="75">
        <f t="shared" si="58"/>
        <v>1.0126582278481013</v>
      </c>
      <c r="X85" s="75">
        <f t="shared" si="59"/>
        <v>-0.3993174061433447</v>
      </c>
      <c r="Y85" s="75">
        <f t="shared" si="59"/>
        <v>-0.48541666666666666</v>
      </c>
      <c r="Z85" s="75">
        <f t="shared" si="59"/>
        <v>-0.5853658536585366</v>
      </c>
      <c r="AA85" s="75">
        <f t="shared" si="59"/>
        <v>-0.6220472440944882</v>
      </c>
      <c r="AB85" s="75">
        <f t="shared" si="60"/>
        <v>-0.845771144278607</v>
      </c>
      <c r="AC85" s="75">
        <f t="shared" si="60"/>
        <v>-0.8844621513944223</v>
      </c>
      <c r="AD85" s="75">
        <f t="shared" si="60"/>
        <v>-0.037037037037037035</v>
      </c>
      <c r="AE85" s="75">
        <f t="shared" si="60"/>
        <v>1.2916666666666667</v>
      </c>
      <c r="AF85" s="111"/>
      <c r="AG85" s="75">
        <f t="shared" si="61"/>
        <v>-0.6111111111111112</v>
      </c>
      <c r="AH85" s="75">
        <f t="shared" si="61"/>
        <v>-0.39348370927318294</v>
      </c>
      <c r="AI85" s="75">
        <f t="shared" si="61"/>
        <v>-0.8160688665710186</v>
      </c>
      <c r="AJ85" s="75">
        <f>-(AJ30-AJ54)/AJ30</f>
        <v>-0.4421768707482993</v>
      </c>
      <c r="AK85" s="111"/>
      <c r="AL85" s="75">
        <f t="shared" si="62"/>
        <v>-0.27586206896551724</v>
      </c>
      <c r="AM85" s="75">
        <f t="shared" si="62"/>
        <v>-0.5947368421052631</v>
      </c>
      <c r="AN85" s="75">
        <f t="shared" si="62"/>
        <v>-0.34760705289672544</v>
      </c>
      <c r="AO85" s="75">
        <f t="shared" si="62"/>
        <v>-0.4266666666666667</v>
      </c>
      <c r="AP85" s="76">
        <f t="shared" si="62"/>
        <v>-0.5423775454045129</v>
      </c>
    </row>
    <row r="86" spans="4:42" ht="15.75" thickBot="1" thickTop="1">
      <c r="D86" s="9" t="s">
        <v>73</v>
      </c>
      <c r="E86" s="74">
        <f aca="true" t="shared" si="63" ref="E86:L86">-((E29+E30)-(E53+E54))/(E29+E30)</f>
        <v>-0.38430311231393777</v>
      </c>
      <c r="F86" s="74">
        <f t="shared" si="63"/>
        <v>-0.6372549019607843</v>
      </c>
      <c r="G86" s="74">
        <f t="shared" si="63"/>
        <v>-0.3555194805194805</v>
      </c>
      <c r="H86" s="74">
        <f t="shared" si="63"/>
        <v>-0.6834677419354839</v>
      </c>
      <c r="I86" s="74">
        <f t="shared" si="63"/>
        <v>-0.3456221198156682</v>
      </c>
      <c r="J86" s="74">
        <f t="shared" si="63"/>
        <v>-0.25783475783475784</v>
      </c>
      <c r="K86" s="74">
        <f t="shared" si="63"/>
        <v>-0.7083333333333334</v>
      </c>
      <c r="L86" s="74">
        <f t="shared" si="63"/>
        <v>-0.9451612903225807</v>
      </c>
      <c r="M86" s="112"/>
      <c r="N86" s="74">
        <f>-((N29+N30)-(N53+N54))/(N29+N30)</f>
        <v>-0.3058510638297872</v>
      </c>
      <c r="O86" s="74">
        <f>-((O29+O30)-(O53+O54))/(O29+O30)</f>
        <v>-0.38562091503267976</v>
      </c>
      <c r="P86" s="74">
        <f>-((P29+P30)-(P53+P54))/(P29+P30)</f>
        <v>-0.532</v>
      </c>
      <c r="Q86" s="112"/>
      <c r="R86" s="74">
        <f aca="true" t="shared" si="64" ref="R86:W86">-((R29+R30)-(R53+R54))/(R29+R30)</f>
        <v>-0.4883720930232558</v>
      </c>
      <c r="S86" s="74">
        <f t="shared" si="64"/>
        <v>-0.4886934673366834</v>
      </c>
      <c r="T86" s="74">
        <f t="shared" si="64"/>
        <v>0.6253521126760564</v>
      </c>
      <c r="U86" s="74">
        <f t="shared" si="64"/>
        <v>-0.24180327868852458</v>
      </c>
      <c r="V86" s="74">
        <f t="shared" si="64"/>
        <v>-0.5217391304347826</v>
      </c>
      <c r="W86" s="74">
        <f t="shared" si="64"/>
        <v>0.3080568720379147</v>
      </c>
      <c r="X86" s="74">
        <f aca="true" t="shared" si="65" ref="X86:AE86">-((X29+X30)-(X53+X54))/(X29+X30)</f>
        <v>-0.3917995444191344</v>
      </c>
      <c r="Y86" s="74">
        <f t="shared" si="65"/>
        <v>-0.5</v>
      </c>
      <c r="Z86" s="74">
        <f t="shared" si="65"/>
        <v>-0.512396694214876</v>
      </c>
      <c r="AA86" s="74">
        <f t="shared" si="65"/>
        <v>-0.4268867924528302</v>
      </c>
      <c r="AB86" s="74">
        <f t="shared" si="65"/>
        <v>-0.8106194690265487</v>
      </c>
      <c r="AC86" s="74">
        <f t="shared" si="65"/>
        <v>-0.8568281938325991</v>
      </c>
      <c r="AD86" s="74">
        <f t="shared" si="65"/>
        <v>-0.256198347107438</v>
      </c>
      <c r="AE86" s="74">
        <f t="shared" si="65"/>
        <v>0.6533333333333333</v>
      </c>
      <c r="AF86" s="112"/>
      <c r="AG86" s="74">
        <f>-((AG29+AG30)-(AG53+AG54))/(AG29+AG30)</f>
        <v>-0.6227106227106227</v>
      </c>
      <c r="AH86" s="74">
        <f>-((AH29+AH30)-(AH53+AH54))/(AH29+AH30)</f>
        <v>-0.44647887323943664</v>
      </c>
      <c r="AI86" s="74">
        <f>-((AI29+AI30)-(AI53+AI54))/(AI29+AI30)</f>
        <v>-0.7975026014568158</v>
      </c>
      <c r="AJ86" s="74">
        <f>-((AJ29+AJ30)-(AJ53+AJ54))/(AJ29+AJ30)</f>
        <v>-0.25102880658436216</v>
      </c>
      <c r="AK86" s="112"/>
      <c r="AL86" s="74">
        <f>-((AL29+AL30)-(AL53+AL54))/(AL29+AL30)</f>
        <v>-0.2783018867924528</v>
      </c>
      <c r="AM86" s="74">
        <f>-((AM29+AM30)-(AM53+AM54))/(AM29+AM30)</f>
        <v>-0.44621513944223107</v>
      </c>
      <c r="AN86" s="74">
        <f>-((AN29+AN30)-(AN53+AN54))/(AN29+AN30)</f>
        <v>-0.4203084832904884</v>
      </c>
      <c r="AO86" s="74">
        <f>-((AO29+AO30)-(AO53+AO54))/(AO29+AO30)</f>
        <v>-0.3548387096774194</v>
      </c>
      <c r="AP86" s="109">
        <f>-((AP29+AP30)-(AP53+AP54))/(AP29+AP30)</f>
        <v>-0.4977075098814229</v>
      </c>
    </row>
    <row r="87" spans="4:9" ht="15" thickTop="1">
      <c r="D87" s="21"/>
      <c r="I87" s="21"/>
    </row>
    <row r="88" spans="4:9" ht="13.5">
      <c r="D88" s="21"/>
      <c r="I88" s="21"/>
    </row>
    <row r="89" spans="4:9" ht="13.5">
      <c r="D89" s="21"/>
      <c r="I89" s="21"/>
    </row>
    <row r="90" spans="4:9" ht="13.5">
      <c r="D90" s="21"/>
      <c r="I90" s="21"/>
    </row>
    <row r="91" spans="4:9" ht="13.5">
      <c r="D91" s="21"/>
      <c r="I91" s="21"/>
    </row>
    <row r="92" spans="4:9" ht="13.5">
      <c r="D92" s="21"/>
      <c r="I92" s="21"/>
    </row>
    <row r="93" spans="4:9" ht="13.5">
      <c r="D93" s="21"/>
      <c r="I93" s="21"/>
    </row>
    <row r="94" spans="4:9" ht="13.5">
      <c r="D94" s="21"/>
      <c r="I94" s="21"/>
    </row>
    <row r="95" spans="4:9" ht="13.5">
      <c r="D95" s="21"/>
      <c r="I95" s="21"/>
    </row>
    <row r="100" spans="34:39" ht="13.5">
      <c r="AH100" s="173" t="s">
        <v>56</v>
      </c>
      <c r="AI100" s="174"/>
      <c r="AJ100" s="175"/>
      <c r="AK100" s="173" t="s">
        <v>57</v>
      </c>
      <c r="AL100" s="174"/>
      <c r="AM100" s="175"/>
    </row>
    <row r="101" spans="34:41" ht="13.5">
      <c r="AH101" s="72" t="s">
        <v>51</v>
      </c>
      <c r="AI101" s="72" t="s">
        <v>52</v>
      </c>
      <c r="AJ101" s="72" t="s">
        <v>53</v>
      </c>
      <c r="AK101" s="72" t="s">
        <v>51</v>
      </c>
      <c r="AL101" s="72" t="s">
        <v>52</v>
      </c>
      <c r="AM101" s="72" t="s">
        <v>53</v>
      </c>
      <c r="AO101" s="106" t="s">
        <v>82</v>
      </c>
    </row>
    <row r="103" spans="33:41" ht="13.5">
      <c r="AG103" s="31" t="s">
        <v>58</v>
      </c>
      <c r="AH103" s="30">
        <f>AP7</f>
        <v>7117</v>
      </c>
      <c r="AI103" s="30">
        <f>AP8</f>
        <v>9744</v>
      </c>
      <c r="AJ103" s="30">
        <f aca="true" t="shared" si="66" ref="AJ103:AJ114">SUM(AH103:AI103)</f>
        <v>16861</v>
      </c>
      <c r="AK103" s="30">
        <f>AP31</f>
        <v>4826</v>
      </c>
      <c r="AL103" s="30">
        <f>AP32</f>
        <v>5431</v>
      </c>
      <c r="AM103" s="30">
        <f>SUM(AK103:AL103)</f>
        <v>10257</v>
      </c>
      <c r="AO103" s="50">
        <f aca="true" t="shared" si="67" ref="AO103:AO114">AH103/AJ103</f>
        <v>0.4220983334321808</v>
      </c>
    </row>
    <row r="104" spans="33:41" ht="13.5">
      <c r="AG104" s="31" t="s">
        <v>59</v>
      </c>
      <c r="AH104" s="30">
        <f>AP9</f>
        <v>6426</v>
      </c>
      <c r="AI104" s="30">
        <f>AP10</f>
        <v>9716</v>
      </c>
      <c r="AJ104" s="30">
        <f t="shared" si="66"/>
        <v>16142</v>
      </c>
      <c r="AK104" s="30">
        <f>AP33</f>
        <v>5597</v>
      </c>
      <c r="AL104" s="30">
        <f>AP34</f>
        <v>5049</v>
      </c>
      <c r="AM104" s="30">
        <f aca="true" t="shared" si="68" ref="AM104:AM114">SUM(AK104:AL104)</f>
        <v>10646</v>
      </c>
      <c r="AO104" s="50">
        <f t="shared" si="67"/>
        <v>0.39809193408499566</v>
      </c>
    </row>
    <row r="105" spans="33:41" ht="13.5">
      <c r="AG105" s="31" t="s">
        <v>60</v>
      </c>
      <c r="AH105" s="30">
        <f>AP11</f>
        <v>6335</v>
      </c>
      <c r="AI105" s="30">
        <f>AP12</f>
        <v>8935</v>
      </c>
      <c r="AJ105" s="30">
        <f t="shared" si="66"/>
        <v>15270</v>
      </c>
      <c r="AK105" s="30">
        <f>AP35</f>
        <v>6019</v>
      </c>
      <c r="AL105" s="30">
        <f>AP36</f>
        <v>5570</v>
      </c>
      <c r="AM105" s="30">
        <f t="shared" si="68"/>
        <v>11589</v>
      </c>
      <c r="AO105" s="50">
        <f t="shared" si="67"/>
        <v>0.4148657498362803</v>
      </c>
    </row>
    <row r="106" spans="33:41" ht="13.5">
      <c r="AG106" s="31" t="s">
        <v>61</v>
      </c>
      <c r="AH106" s="30">
        <f>AP13</f>
        <v>7015</v>
      </c>
      <c r="AI106" s="30">
        <f>AP14</f>
        <v>9243</v>
      </c>
      <c r="AJ106" s="30">
        <f t="shared" si="66"/>
        <v>16258</v>
      </c>
      <c r="AK106" s="30">
        <f>AP37</f>
        <v>4915</v>
      </c>
      <c r="AL106" s="30">
        <f>AP38</f>
        <v>4638</v>
      </c>
      <c r="AM106" s="30">
        <f t="shared" si="68"/>
        <v>9553</v>
      </c>
      <c r="AO106" s="50">
        <f t="shared" si="67"/>
        <v>0.4314798868249477</v>
      </c>
    </row>
    <row r="107" spans="33:41" ht="13.5">
      <c r="AG107" s="31" t="s">
        <v>62</v>
      </c>
      <c r="AH107" s="30">
        <f>AP15</f>
        <v>7919</v>
      </c>
      <c r="AI107" s="30">
        <f>AP16</f>
        <v>8900</v>
      </c>
      <c r="AJ107" s="30">
        <f t="shared" si="66"/>
        <v>16819</v>
      </c>
      <c r="AK107" s="30">
        <f>AP39</f>
        <v>4756</v>
      </c>
      <c r="AL107" s="30">
        <f>AP40</f>
        <v>4740</v>
      </c>
      <c r="AM107" s="30">
        <f t="shared" si="68"/>
        <v>9496</v>
      </c>
      <c r="AO107" s="50">
        <f t="shared" si="67"/>
        <v>0.47083655389737794</v>
      </c>
    </row>
    <row r="108" spans="33:41" ht="13.5">
      <c r="AG108" s="31" t="s">
        <v>63</v>
      </c>
      <c r="AH108" s="30">
        <f>AP17</f>
        <v>9780</v>
      </c>
      <c r="AI108" s="30">
        <f>AP18</f>
        <v>9359</v>
      </c>
      <c r="AJ108" s="30">
        <f t="shared" si="66"/>
        <v>19139</v>
      </c>
      <c r="AK108" s="30">
        <f>AP41</f>
        <v>7996</v>
      </c>
      <c r="AL108" s="30">
        <f>AP42</f>
        <v>7283</v>
      </c>
      <c r="AM108" s="30">
        <f t="shared" si="68"/>
        <v>15279</v>
      </c>
      <c r="AO108" s="50">
        <f t="shared" si="67"/>
        <v>0.5109984847693192</v>
      </c>
    </row>
    <row r="109" spans="33:41" ht="13.5">
      <c r="AG109" s="31" t="s">
        <v>64</v>
      </c>
      <c r="AH109" s="30">
        <f>AP19</f>
        <v>11601</v>
      </c>
      <c r="AI109" s="30">
        <f>AP20</f>
        <v>14758</v>
      </c>
      <c r="AJ109" s="30">
        <f t="shared" si="66"/>
        <v>26359</v>
      </c>
      <c r="AK109" s="30">
        <f>AP43</f>
        <v>12315</v>
      </c>
      <c r="AL109" s="30">
        <f>AP44</f>
        <v>14508</v>
      </c>
      <c r="AM109" s="30">
        <f t="shared" si="68"/>
        <v>26823</v>
      </c>
      <c r="AO109" s="50">
        <f t="shared" si="67"/>
        <v>0.4401153306271103</v>
      </c>
    </row>
    <row r="110" spans="33:41" ht="13.5">
      <c r="AG110" s="31" t="s">
        <v>65</v>
      </c>
      <c r="AH110" s="30">
        <f>AP21</f>
        <v>10157</v>
      </c>
      <c r="AI110" s="30">
        <f>AP22</f>
        <v>14046</v>
      </c>
      <c r="AJ110" s="30">
        <f t="shared" si="66"/>
        <v>24203</v>
      </c>
      <c r="AK110" s="30">
        <f>AP45</f>
        <v>7809</v>
      </c>
      <c r="AL110" s="30">
        <f>AP46</f>
        <v>10468</v>
      </c>
      <c r="AM110" s="30">
        <f t="shared" si="68"/>
        <v>18277</v>
      </c>
      <c r="AO110" s="50">
        <f t="shared" si="67"/>
        <v>0.4196587199933893</v>
      </c>
    </row>
    <row r="111" spans="33:41" ht="13.5">
      <c r="AG111" s="31" t="s">
        <v>66</v>
      </c>
      <c r="AH111" s="30">
        <f>AP23</f>
        <v>14252</v>
      </c>
      <c r="AI111" s="30">
        <f>AP24</f>
        <v>18896</v>
      </c>
      <c r="AJ111" s="30">
        <f t="shared" si="66"/>
        <v>33148</v>
      </c>
      <c r="AK111" s="30">
        <f>AP47</f>
        <v>6254</v>
      </c>
      <c r="AL111" s="30">
        <f>AP48</f>
        <v>7569</v>
      </c>
      <c r="AM111" s="30">
        <f t="shared" si="68"/>
        <v>13823</v>
      </c>
      <c r="AO111" s="50">
        <f t="shared" si="67"/>
        <v>0.42995052491854713</v>
      </c>
    </row>
    <row r="112" spans="33:41" ht="13.5">
      <c r="AG112" s="31" t="s">
        <v>67</v>
      </c>
      <c r="AH112" s="30">
        <f>AP25</f>
        <v>11283</v>
      </c>
      <c r="AI112" s="30">
        <f>AP26</f>
        <v>14493</v>
      </c>
      <c r="AJ112" s="30">
        <f t="shared" si="66"/>
        <v>25776</v>
      </c>
      <c r="AK112" s="30">
        <f>AP49</f>
        <v>5164</v>
      </c>
      <c r="AL112" s="30">
        <f>AP50</f>
        <v>6735</v>
      </c>
      <c r="AM112" s="30">
        <f t="shared" si="68"/>
        <v>11899</v>
      </c>
      <c r="AO112" s="50">
        <f t="shared" si="67"/>
        <v>0.4377327746741155</v>
      </c>
    </row>
    <row r="113" spans="33:41" ht="13.5">
      <c r="AG113" s="31" t="s">
        <v>68</v>
      </c>
      <c r="AH113" s="30">
        <f>AP27</f>
        <v>11021</v>
      </c>
      <c r="AI113" s="30">
        <f>AP28</f>
        <v>13226</v>
      </c>
      <c r="AJ113" s="30">
        <f t="shared" si="66"/>
        <v>24247</v>
      </c>
      <c r="AK113" s="30">
        <f>AP51</f>
        <v>5763</v>
      </c>
      <c r="AL113" s="30">
        <f>AP52</f>
        <v>6299</v>
      </c>
      <c r="AM113" s="30">
        <f t="shared" si="68"/>
        <v>12062</v>
      </c>
      <c r="AO113" s="50">
        <f t="shared" si="67"/>
        <v>0.45453045737617026</v>
      </c>
    </row>
    <row r="114" spans="33:41" ht="13.5">
      <c r="AG114" s="31" t="s">
        <v>69</v>
      </c>
      <c r="AH114" s="30">
        <f>AP29</f>
        <v>8073</v>
      </c>
      <c r="AI114" s="30">
        <f>AP30</f>
        <v>10902</v>
      </c>
      <c r="AJ114" s="30">
        <f t="shared" si="66"/>
        <v>18975</v>
      </c>
      <c r="AK114" s="30">
        <f>AP53</f>
        <v>4542</v>
      </c>
      <c r="AL114" s="30">
        <f>AP54</f>
        <v>4989</v>
      </c>
      <c r="AM114" s="30">
        <f t="shared" si="68"/>
        <v>9531</v>
      </c>
      <c r="AO114" s="50">
        <f t="shared" si="67"/>
        <v>0.4254545454545455</v>
      </c>
    </row>
    <row r="142" ht="60">
      <c r="C142" s="103" t="s">
        <v>88</v>
      </c>
    </row>
    <row r="143" ht="60">
      <c r="C143" s="103" t="s">
        <v>87</v>
      </c>
    </row>
    <row r="144" ht="15" customHeight="1">
      <c r="C144" s="103"/>
    </row>
    <row r="145" ht="60">
      <c r="C145" s="103" t="s">
        <v>86</v>
      </c>
    </row>
    <row r="146" ht="15" customHeight="1"/>
    <row r="147" ht="60">
      <c r="C147" s="103" t="s">
        <v>83</v>
      </c>
    </row>
    <row r="149" ht="60">
      <c r="C149" s="103" t="s">
        <v>84</v>
      </c>
    </row>
    <row r="151" ht="60">
      <c r="C151" s="103" t="s">
        <v>85</v>
      </c>
    </row>
    <row r="153" ht="60">
      <c r="C153" s="103" t="s">
        <v>94</v>
      </c>
    </row>
    <row r="155" ht="60">
      <c r="C155" s="104" t="s">
        <v>95</v>
      </c>
    </row>
    <row r="156" ht="60">
      <c r="C156" s="104" t="s">
        <v>96</v>
      </c>
    </row>
    <row r="157" ht="60">
      <c r="C157" s="104" t="s">
        <v>97</v>
      </c>
    </row>
    <row r="158" ht="13.5">
      <c r="C158" s="105"/>
    </row>
    <row r="166" spans="35:40" ht="13.5">
      <c r="AI166" s="95" t="s">
        <v>56</v>
      </c>
      <c r="AJ166" s="96"/>
      <c r="AK166" s="97"/>
      <c r="AL166" s="95" t="s">
        <v>57</v>
      </c>
      <c r="AM166" s="96"/>
      <c r="AN166" s="97"/>
    </row>
    <row r="167" spans="35:42" ht="13.5">
      <c r="AI167" s="72" t="s">
        <v>51</v>
      </c>
      <c r="AJ167" s="72" t="s">
        <v>52</v>
      </c>
      <c r="AK167" s="72" t="s">
        <v>53</v>
      </c>
      <c r="AL167" s="72" t="s">
        <v>51</v>
      </c>
      <c r="AM167" s="72" t="s">
        <v>52</v>
      </c>
      <c r="AN167" s="72" t="s">
        <v>53</v>
      </c>
      <c r="AP167" s="106" t="s">
        <v>82</v>
      </c>
    </row>
    <row r="169" spans="33:42" ht="13.5">
      <c r="AG169">
        <v>2010</v>
      </c>
      <c r="AH169" s="31">
        <v>40360</v>
      </c>
      <c r="AI169" s="30">
        <f aca="true" t="shared" si="69" ref="AI169:AK180">AH103</f>
        <v>7117</v>
      </c>
      <c r="AJ169" s="30">
        <f t="shared" si="69"/>
        <v>9744</v>
      </c>
      <c r="AK169" s="30">
        <f t="shared" si="69"/>
        <v>16861</v>
      </c>
      <c r="AL169" s="30"/>
      <c r="AM169" s="30"/>
      <c r="AN169" s="30"/>
      <c r="AP169" s="50">
        <f aca="true" t="shared" si="70" ref="AP169:AP192">AI169/AK169</f>
        <v>0.4220983334321808</v>
      </c>
    </row>
    <row r="170" spans="33:42" ht="13.5">
      <c r="AG170">
        <v>2010</v>
      </c>
      <c r="AH170" s="31">
        <v>40391</v>
      </c>
      <c r="AI170" s="30">
        <f t="shared" si="69"/>
        <v>6426</v>
      </c>
      <c r="AJ170" s="30">
        <f t="shared" si="69"/>
        <v>9716</v>
      </c>
      <c r="AK170" s="30">
        <f t="shared" si="69"/>
        <v>16142</v>
      </c>
      <c r="AL170" s="30"/>
      <c r="AM170" s="30"/>
      <c r="AN170" s="30"/>
      <c r="AP170" s="50">
        <f t="shared" si="70"/>
        <v>0.39809193408499566</v>
      </c>
    </row>
    <row r="171" spans="33:42" ht="13.5">
      <c r="AG171">
        <v>2010</v>
      </c>
      <c r="AH171" s="31">
        <v>40422</v>
      </c>
      <c r="AI171" s="30">
        <f t="shared" si="69"/>
        <v>6335</v>
      </c>
      <c r="AJ171" s="30">
        <f t="shared" si="69"/>
        <v>8935</v>
      </c>
      <c r="AK171" s="30">
        <f t="shared" si="69"/>
        <v>15270</v>
      </c>
      <c r="AL171" s="30"/>
      <c r="AM171" s="30"/>
      <c r="AN171" s="30"/>
      <c r="AP171" s="50">
        <f t="shared" si="70"/>
        <v>0.4148657498362803</v>
      </c>
    </row>
    <row r="172" spans="33:42" ht="13.5">
      <c r="AG172">
        <v>2010</v>
      </c>
      <c r="AH172" s="31">
        <v>40452</v>
      </c>
      <c r="AI172" s="30">
        <f t="shared" si="69"/>
        <v>7015</v>
      </c>
      <c r="AJ172" s="30">
        <f t="shared" si="69"/>
        <v>9243</v>
      </c>
      <c r="AK172" s="30">
        <f t="shared" si="69"/>
        <v>16258</v>
      </c>
      <c r="AL172" s="30"/>
      <c r="AM172" s="30"/>
      <c r="AN172" s="30"/>
      <c r="AP172" s="50">
        <f t="shared" si="70"/>
        <v>0.4314798868249477</v>
      </c>
    </row>
    <row r="173" spans="33:42" ht="13.5">
      <c r="AG173">
        <v>2010</v>
      </c>
      <c r="AH173" s="31">
        <v>40483</v>
      </c>
      <c r="AI173" s="30">
        <f t="shared" si="69"/>
        <v>7919</v>
      </c>
      <c r="AJ173" s="30">
        <f t="shared" si="69"/>
        <v>8900</v>
      </c>
      <c r="AK173" s="30">
        <f t="shared" si="69"/>
        <v>16819</v>
      </c>
      <c r="AL173" s="30"/>
      <c r="AM173" s="30"/>
      <c r="AN173" s="30"/>
      <c r="AP173" s="50">
        <f t="shared" si="70"/>
        <v>0.47083655389737794</v>
      </c>
    </row>
    <row r="174" spans="33:42" ht="13.5">
      <c r="AG174">
        <v>2010</v>
      </c>
      <c r="AH174" s="31">
        <v>40513</v>
      </c>
      <c r="AI174" s="30">
        <f t="shared" si="69"/>
        <v>9780</v>
      </c>
      <c r="AJ174" s="30">
        <f t="shared" si="69"/>
        <v>9359</v>
      </c>
      <c r="AK174" s="30">
        <f t="shared" si="69"/>
        <v>19139</v>
      </c>
      <c r="AL174" s="30"/>
      <c r="AM174" s="30"/>
      <c r="AN174" s="30"/>
      <c r="AP174" s="50">
        <f t="shared" si="70"/>
        <v>0.5109984847693192</v>
      </c>
    </row>
    <row r="175" spans="33:42" ht="13.5">
      <c r="AG175">
        <v>2011</v>
      </c>
      <c r="AH175" s="31">
        <v>40544</v>
      </c>
      <c r="AI175" s="30">
        <f t="shared" si="69"/>
        <v>11601</v>
      </c>
      <c r="AJ175" s="30">
        <f t="shared" si="69"/>
        <v>14758</v>
      </c>
      <c r="AK175" s="30">
        <f t="shared" si="69"/>
        <v>26359</v>
      </c>
      <c r="AL175" s="30"/>
      <c r="AM175" s="30"/>
      <c r="AN175" s="30"/>
      <c r="AP175" s="50">
        <f t="shared" si="70"/>
        <v>0.4401153306271103</v>
      </c>
    </row>
    <row r="176" spans="33:42" ht="13.5">
      <c r="AG176">
        <v>2011</v>
      </c>
      <c r="AH176" s="31">
        <v>40575</v>
      </c>
      <c r="AI176" s="30">
        <f t="shared" si="69"/>
        <v>10157</v>
      </c>
      <c r="AJ176" s="30">
        <f t="shared" si="69"/>
        <v>14046</v>
      </c>
      <c r="AK176" s="30">
        <f t="shared" si="69"/>
        <v>24203</v>
      </c>
      <c r="AL176" s="30"/>
      <c r="AM176" s="30"/>
      <c r="AN176" s="30"/>
      <c r="AP176" s="50">
        <f t="shared" si="70"/>
        <v>0.4196587199933893</v>
      </c>
    </row>
    <row r="177" spans="33:42" ht="13.5">
      <c r="AG177">
        <v>2011</v>
      </c>
      <c r="AH177" s="31">
        <v>40603</v>
      </c>
      <c r="AI177" s="30">
        <f t="shared" si="69"/>
        <v>14252</v>
      </c>
      <c r="AJ177" s="30">
        <f t="shared" si="69"/>
        <v>18896</v>
      </c>
      <c r="AK177" s="30">
        <f t="shared" si="69"/>
        <v>33148</v>
      </c>
      <c r="AL177" s="30"/>
      <c r="AM177" s="30"/>
      <c r="AN177" s="30"/>
      <c r="AP177" s="50">
        <f t="shared" si="70"/>
        <v>0.42995052491854713</v>
      </c>
    </row>
    <row r="178" spans="33:42" ht="13.5">
      <c r="AG178">
        <v>2011</v>
      </c>
      <c r="AH178" s="31">
        <v>40634</v>
      </c>
      <c r="AI178" s="30">
        <f t="shared" si="69"/>
        <v>11283</v>
      </c>
      <c r="AJ178" s="30">
        <f t="shared" si="69"/>
        <v>14493</v>
      </c>
      <c r="AK178" s="30">
        <f t="shared" si="69"/>
        <v>25776</v>
      </c>
      <c r="AL178" s="30"/>
      <c r="AM178" s="30"/>
      <c r="AN178" s="30"/>
      <c r="AP178" s="50">
        <f t="shared" si="70"/>
        <v>0.4377327746741155</v>
      </c>
    </row>
    <row r="179" spans="33:42" ht="13.5">
      <c r="AG179">
        <v>2011</v>
      </c>
      <c r="AH179" s="31">
        <v>40664</v>
      </c>
      <c r="AI179" s="30">
        <f t="shared" si="69"/>
        <v>11021</v>
      </c>
      <c r="AJ179" s="30">
        <f t="shared" si="69"/>
        <v>13226</v>
      </c>
      <c r="AK179" s="30">
        <f t="shared" si="69"/>
        <v>24247</v>
      </c>
      <c r="AL179" s="30"/>
      <c r="AM179" s="30"/>
      <c r="AN179" s="30"/>
      <c r="AP179" s="50">
        <f t="shared" si="70"/>
        <v>0.45453045737617026</v>
      </c>
    </row>
    <row r="180" spans="33:42" ht="13.5">
      <c r="AG180">
        <v>2011</v>
      </c>
      <c r="AH180" s="31">
        <v>40695</v>
      </c>
      <c r="AI180" s="30">
        <f t="shared" si="69"/>
        <v>8073</v>
      </c>
      <c r="AJ180" s="30">
        <f t="shared" si="69"/>
        <v>10902</v>
      </c>
      <c r="AK180" s="30">
        <f t="shared" si="69"/>
        <v>18975</v>
      </c>
      <c r="AL180" s="30"/>
      <c r="AM180" s="30"/>
      <c r="AN180" s="30"/>
      <c r="AP180" s="50">
        <f t="shared" si="70"/>
        <v>0.4254545454545455</v>
      </c>
    </row>
    <row r="181" spans="33:42" ht="13.5">
      <c r="AG181">
        <v>2011</v>
      </c>
      <c r="AH181" s="31">
        <v>40725</v>
      </c>
      <c r="AI181">
        <v>4826</v>
      </c>
      <c r="AJ181">
        <v>5431</v>
      </c>
      <c r="AK181">
        <v>10257</v>
      </c>
      <c r="AP181" s="50">
        <f t="shared" si="70"/>
        <v>0.4705079457931169</v>
      </c>
    </row>
    <row r="182" spans="33:42" ht="13.5">
      <c r="AG182">
        <v>2011</v>
      </c>
      <c r="AH182" s="31">
        <v>40756</v>
      </c>
      <c r="AI182">
        <v>5597</v>
      </c>
      <c r="AJ182">
        <v>5049</v>
      </c>
      <c r="AK182">
        <v>10646</v>
      </c>
      <c r="AP182" s="50">
        <f t="shared" si="70"/>
        <v>0.5257373661469097</v>
      </c>
    </row>
    <row r="183" spans="33:42" ht="13.5">
      <c r="AG183">
        <v>2011</v>
      </c>
      <c r="AH183" s="31">
        <v>40787</v>
      </c>
      <c r="AI183">
        <v>6019</v>
      </c>
      <c r="AJ183">
        <v>5570</v>
      </c>
      <c r="AK183">
        <v>11589</v>
      </c>
      <c r="AP183" s="50">
        <f t="shared" si="70"/>
        <v>0.5193718181033739</v>
      </c>
    </row>
    <row r="184" spans="33:42" ht="13.5">
      <c r="AG184">
        <v>2011</v>
      </c>
      <c r="AH184" s="31">
        <v>40817</v>
      </c>
      <c r="AI184">
        <v>4915</v>
      </c>
      <c r="AJ184">
        <v>4638</v>
      </c>
      <c r="AK184">
        <v>9553</v>
      </c>
      <c r="AP184" s="50">
        <f t="shared" si="70"/>
        <v>0.51449806343557</v>
      </c>
    </row>
    <row r="185" spans="33:42" ht="13.5">
      <c r="AG185">
        <v>2011</v>
      </c>
      <c r="AH185" s="31">
        <v>40848</v>
      </c>
      <c r="AI185">
        <v>4756</v>
      </c>
      <c r="AJ185">
        <v>4740</v>
      </c>
      <c r="AK185">
        <v>9496</v>
      </c>
      <c r="AP185" s="50">
        <f t="shared" si="70"/>
        <v>0.5008424599831508</v>
      </c>
    </row>
    <row r="186" spans="33:42" ht="13.5">
      <c r="AG186">
        <v>2011</v>
      </c>
      <c r="AH186" s="31">
        <v>40878</v>
      </c>
      <c r="AI186">
        <v>7996</v>
      </c>
      <c r="AJ186">
        <v>7283</v>
      </c>
      <c r="AK186">
        <v>15279</v>
      </c>
      <c r="AP186" s="50">
        <f t="shared" si="70"/>
        <v>0.5233326788402383</v>
      </c>
    </row>
    <row r="187" spans="33:42" ht="13.5">
      <c r="AG187">
        <v>2012</v>
      </c>
      <c r="AH187" s="31">
        <v>40909</v>
      </c>
      <c r="AI187">
        <v>12315</v>
      </c>
      <c r="AJ187">
        <v>14508</v>
      </c>
      <c r="AK187">
        <v>26823</v>
      </c>
      <c r="AP187" s="50">
        <f t="shared" si="70"/>
        <v>0.4591209037020467</v>
      </c>
    </row>
    <row r="188" spans="33:42" ht="13.5">
      <c r="AG188">
        <v>2012</v>
      </c>
      <c r="AH188" s="31">
        <v>40940</v>
      </c>
      <c r="AI188">
        <v>7809</v>
      </c>
      <c r="AJ188">
        <v>10468</v>
      </c>
      <c r="AK188">
        <v>18277</v>
      </c>
      <c r="AP188" s="50">
        <f t="shared" si="70"/>
        <v>0.42725830278492094</v>
      </c>
    </row>
    <row r="189" spans="33:42" ht="13.5">
      <c r="AG189">
        <v>2012</v>
      </c>
      <c r="AH189" s="31">
        <v>40969</v>
      </c>
      <c r="AI189">
        <v>6254</v>
      </c>
      <c r="AJ189">
        <v>7569</v>
      </c>
      <c r="AK189">
        <v>13823</v>
      </c>
      <c r="AP189" s="50">
        <f t="shared" si="70"/>
        <v>0.4524343485495189</v>
      </c>
    </row>
    <row r="190" spans="33:42" ht="13.5">
      <c r="AG190">
        <v>2012</v>
      </c>
      <c r="AH190" s="31">
        <v>41000</v>
      </c>
      <c r="AI190">
        <v>4610</v>
      </c>
      <c r="AJ190">
        <v>5979</v>
      </c>
      <c r="AK190">
        <v>10589</v>
      </c>
      <c r="AP190" s="50">
        <f t="shared" si="70"/>
        <v>0.4353574464066484</v>
      </c>
    </row>
    <row r="191" spans="33:42" ht="13.5">
      <c r="AG191">
        <v>2012</v>
      </c>
      <c r="AH191" s="31">
        <v>41030</v>
      </c>
      <c r="AI191">
        <v>5191</v>
      </c>
      <c r="AJ191">
        <v>5640</v>
      </c>
      <c r="AK191">
        <v>10831</v>
      </c>
      <c r="AP191" s="50">
        <f t="shared" si="70"/>
        <v>0.47927245868340873</v>
      </c>
    </row>
    <row r="192" spans="33:42" ht="13.5">
      <c r="AG192">
        <v>2012</v>
      </c>
      <c r="AH192" s="31">
        <v>41061</v>
      </c>
      <c r="AI192">
        <v>3959</v>
      </c>
      <c r="AJ192">
        <v>4466</v>
      </c>
      <c r="AK192">
        <v>8425</v>
      </c>
      <c r="AP192" s="50">
        <f t="shared" si="70"/>
        <v>0.4699109792284866</v>
      </c>
    </row>
  </sheetData>
  <sheetProtection/>
  <mergeCells count="4">
    <mergeCell ref="E2:AO2"/>
    <mergeCell ref="AH100:AJ100"/>
    <mergeCell ref="AK100:AM100"/>
    <mergeCell ref="E6:AO6"/>
  </mergeCells>
  <printOptions/>
  <pageMargins left="0.7480314960629921" right="0.7480314960629921" top="0.984251968503937" bottom="0.7874015748031497" header="0.5118110236220472" footer="0.5118110236220472"/>
  <pageSetup fitToHeight="2" horizontalDpi="600" verticalDpi="600" orientation="landscape" paperSize="9" scale="28"/>
  <rowBreaks count="2" manualBreakCount="2">
    <brk id="95" max="255" man="1"/>
    <brk id="159" max="255" man="1"/>
  </rowBreaks>
  <drawing r:id="rId1"/>
</worksheet>
</file>

<file path=xl/worksheets/sheet4.xml><?xml version="1.0" encoding="utf-8"?>
<worksheet xmlns="http://schemas.openxmlformats.org/spreadsheetml/2006/main" xmlns:r="http://schemas.openxmlformats.org/officeDocument/2006/relationships">
  <dimension ref="B2:AI45"/>
  <sheetViews>
    <sheetView workbookViewId="0" topLeftCell="T149">
      <selection activeCell="P18" sqref="P18"/>
    </sheetView>
  </sheetViews>
  <sheetFormatPr defaultColWidth="8.8515625" defaultRowHeight="15"/>
  <cols>
    <col min="1" max="1" width="8.8515625" style="0" customWidth="1"/>
    <col min="2" max="2" width="9.28125" style="0" bestFit="1" customWidth="1"/>
    <col min="3" max="3" width="5.140625" style="0" bestFit="1" customWidth="1"/>
    <col min="4" max="4" width="39.8515625" style="0" bestFit="1" customWidth="1"/>
    <col min="5" max="5" width="0.85546875" style="0" customWidth="1"/>
    <col min="6" max="6" width="12.7109375" style="0" customWidth="1"/>
    <col min="7" max="7" width="0.85546875" style="0" customWidth="1"/>
    <col min="8" max="8" width="26.421875" style="0" bestFit="1" customWidth="1"/>
    <col min="9" max="9" width="0.85546875" style="0" customWidth="1"/>
    <col min="10" max="10" width="11.140625" style="0" customWidth="1"/>
    <col min="11" max="11" width="0.85546875" style="0" customWidth="1"/>
    <col min="12" max="12" width="12.7109375" style="30" customWidth="1"/>
    <col min="13" max="13" width="0.85546875" style="0" customWidth="1"/>
    <col min="14" max="14" width="12.7109375" style="0" customWidth="1"/>
    <col min="15" max="15" width="0.85546875" style="0" customWidth="1"/>
    <col min="16" max="16" width="15.7109375" style="0" customWidth="1"/>
    <col min="17" max="17" width="0.85546875" style="0" customWidth="1"/>
    <col min="18" max="18" width="21.140625" style="0" customWidth="1"/>
    <col min="19" max="19" width="4.7109375" style="0" customWidth="1"/>
    <col min="20" max="20" width="15.7109375" style="0" customWidth="1"/>
    <col min="21" max="21" width="0.85546875" style="0" customWidth="1"/>
    <col min="22" max="22" width="15.7109375" style="0" customWidth="1"/>
    <col min="23" max="23" width="4.7109375" style="0" customWidth="1"/>
    <col min="24" max="24" width="15.7109375" style="0" customWidth="1"/>
    <col min="25" max="25" width="0.85546875" style="0" customWidth="1"/>
    <col min="26" max="26" width="15.7109375" style="0" customWidth="1"/>
    <col min="27" max="27" width="4.7109375" style="0" customWidth="1"/>
    <col min="28" max="28" width="15.7109375" style="0" customWidth="1"/>
    <col min="29" max="29" width="0.85546875" style="0" customWidth="1"/>
    <col min="30" max="30" width="15.7109375" style="0" customWidth="1"/>
    <col min="31" max="31" width="4.7109375" style="0" customWidth="1"/>
    <col min="32" max="32" width="18.421875" style="0" customWidth="1"/>
    <col min="33" max="33" width="0.85546875" style="0" customWidth="1"/>
    <col min="34" max="34" width="15.7109375" style="0" customWidth="1"/>
  </cols>
  <sheetData>
    <row r="1" ht="15" customHeight="1"/>
    <row r="2" spans="4:33" ht="15" customHeight="1">
      <c r="D2" s="177" t="s">
        <v>128</v>
      </c>
      <c r="E2" s="177"/>
      <c r="F2" s="177"/>
      <c r="G2" s="177"/>
      <c r="H2" s="177"/>
      <c r="I2" s="177"/>
      <c r="J2" s="177"/>
      <c r="K2" s="177"/>
      <c r="L2" s="177"/>
      <c r="M2" s="177"/>
      <c r="N2" s="177"/>
      <c r="O2" s="159"/>
      <c r="P2" s="159"/>
      <c r="T2" s="180" t="s">
        <v>111</v>
      </c>
      <c r="X2" s="180" t="s">
        <v>112</v>
      </c>
      <c r="AB2" s="181" t="s">
        <v>113</v>
      </c>
      <c r="AC2" s="139"/>
      <c r="AD2" s="140"/>
      <c r="AF2" s="178" t="s">
        <v>121</v>
      </c>
      <c r="AG2" s="126"/>
    </row>
    <row r="3" spans="4:33" ht="15" customHeight="1">
      <c r="D3" s="177"/>
      <c r="E3" s="177"/>
      <c r="F3" s="177"/>
      <c r="G3" s="177"/>
      <c r="H3" s="177"/>
      <c r="I3" s="177"/>
      <c r="J3" s="177"/>
      <c r="K3" s="177"/>
      <c r="L3" s="177"/>
      <c r="M3" s="177"/>
      <c r="N3" s="177"/>
      <c r="O3" s="159"/>
      <c r="P3" s="159"/>
      <c r="T3" s="180"/>
      <c r="X3" s="180"/>
      <c r="AB3" s="182"/>
      <c r="AC3" s="141"/>
      <c r="AD3" s="142"/>
      <c r="AF3" s="178"/>
      <c r="AG3" s="126"/>
    </row>
    <row r="4" spans="4:33" ht="15" customHeight="1">
      <c r="D4" s="177"/>
      <c r="E4" s="177"/>
      <c r="F4" s="177"/>
      <c r="G4" s="177"/>
      <c r="H4" s="177"/>
      <c r="I4" s="177"/>
      <c r="J4" s="177"/>
      <c r="K4" s="177"/>
      <c r="L4" s="177"/>
      <c r="M4" s="177"/>
      <c r="N4" s="177"/>
      <c r="O4" s="159"/>
      <c r="P4" s="159"/>
      <c r="T4" s="128"/>
      <c r="X4" s="128"/>
      <c r="AB4" s="143"/>
      <c r="AC4" s="141"/>
      <c r="AD4" s="142"/>
      <c r="AF4" s="128"/>
      <c r="AG4" s="128"/>
    </row>
    <row r="5" spans="4:33" ht="15" customHeight="1">
      <c r="D5" s="177"/>
      <c r="E5" s="177"/>
      <c r="F5" s="177"/>
      <c r="G5" s="177"/>
      <c r="H5" s="177"/>
      <c r="I5" s="177"/>
      <c r="J5" s="177"/>
      <c r="K5" s="177"/>
      <c r="L5" s="177"/>
      <c r="M5" s="177"/>
      <c r="N5" s="177"/>
      <c r="O5" s="159"/>
      <c r="P5" s="159"/>
      <c r="T5" s="135">
        <f>MAX(R13:R18)</f>
        <v>0.7711668070766639</v>
      </c>
      <c r="X5" s="135">
        <f>AVERAGE(R13:R18)</f>
        <v>0.5339011496534716</v>
      </c>
      <c r="AB5" s="144">
        <f>R18</f>
        <v>0.25263433470776886</v>
      </c>
      <c r="AC5" s="141"/>
      <c r="AD5" s="142"/>
      <c r="AF5" s="135">
        <v>0.1</v>
      </c>
      <c r="AG5" s="135"/>
    </row>
    <row r="6" spans="4:30" ht="15" customHeight="1">
      <c r="D6" s="177"/>
      <c r="E6" s="177"/>
      <c r="F6" s="177"/>
      <c r="G6" s="177"/>
      <c r="H6" s="177"/>
      <c r="I6" s="177"/>
      <c r="J6" s="177"/>
      <c r="K6" s="177"/>
      <c r="L6" s="177"/>
      <c r="M6" s="177"/>
      <c r="N6" s="177"/>
      <c r="O6" s="159"/>
      <c r="P6" s="159"/>
      <c r="AB6" s="145"/>
      <c r="AC6" s="141"/>
      <c r="AD6" s="142"/>
    </row>
    <row r="7" spans="4:34" ht="49.5" customHeight="1">
      <c r="D7" s="177"/>
      <c r="E7" s="177"/>
      <c r="F7" s="177"/>
      <c r="G7" s="177"/>
      <c r="H7" s="177"/>
      <c r="I7" s="177"/>
      <c r="J7" s="177"/>
      <c r="K7" s="177"/>
      <c r="L7" s="177"/>
      <c r="M7" s="177"/>
      <c r="N7" s="177"/>
      <c r="O7" s="159"/>
      <c r="P7" s="159"/>
      <c r="T7" s="163" t="s">
        <v>114</v>
      </c>
      <c r="U7" s="160"/>
      <c r="V7" s="160"/>
      <c r="W7" s="160"/>
      <c r="X7" s="163" t="s">
        <v>114</v>
      </c>
      <c r="Y7" s="160"/>
      <c r="Z7" s="160"/>
      <c r="AA7" s="160"/>
      <c r="AB7" s="164" t="s">
        <v>114</v>
      </c>
      <c r="AC7" s="161"/>
      <c r="AD7" s="162"/>
      <c r="AE7" s="160"/>
      <c r="AF7" s="163" t="s">
        <v>114</v>
      </c>
      <c r="AG7" s="129"/>
      <c r="AH7" s="124"/>
    </row>
    <row r="8" spans="20:30" ht="13.5">
      <c r="T8" s="129"/>
      <c r="X8" s="120"/>
      <c r="AB8" s="145"/>
      <c r="AC8" s="141"/>
      <c r="AD8" s="142"/>
    </row>
    <row r="9" spans="20:33" ht="13.5">
      <c r="T9" s="126" t="s">
        <v>115</v>
      </c>
      <c r="V9" s="118"/>
      <c r="X9" s="126" t="s">
        <v>116</v>
      </c>
      <c r="AB9" s="147" t="s">
        <v>117</v>
      </c>
      <c r="AC9" s="141"/>
      <c r="AD9" s="142"/>
      <c r="AF9" s="126" t="s">
        <v>118</v>
      </c>
      <c r="AG9" s="126"/>
    </row>
    <row r="10" spans="20:33" ht="13.5">
      <c r="T10" s="121" t="s">
        <v>122</v>
      </c>
      <c r="X10" s="121" t="s">
        <v>123</v>
      </c>
      <c r="AB10" s="148" t="s">
        <v>124</v>
      </c>
      <c r="AC10" s="141"/>
      <c r="AD10" s="142"/>
      <c r="AF10" s="121" t="s">
        <v>125</v>
      </c>
      <c r="AG10" s="121"/>
    </row>
    <row r="11" spans="2:34" s="124" customFormat="1" ht="96.75" customHeight="1">
      <c r="B11" s="124" t="s">
        <v>105</v>
      </c>
      <c r="D11" s="124" t="s">
        <v>100</v>
      </c>
      <c r="H11" s="165" t="s">
        <v>106</v>
      </c>
      <c r="L11" s="125" t="s">
        <v>98</v>
      </c>
      <c r="N11" s="125" t="s">
        <v>99</v>
      </c>
      <c r="O11" s="125"/>
      <c r="P11" s="127" t="s">
        <v>109</v>
      </c>
      <c r="Q11" s="128"/>
      <c r="R11" s="124" t="s">
        <v>110</v>
      </c>
      <c r="T11" s="136" t="s">
        <v>119</v>
      </c>
      <c r="V11" s="137" t="s">
        <v>120</v>
      </c>
      <c r="X11" s="136" t="s">
        <v>119</v>
      </c>
      <c r="Z11" s="137" t="s">
        <v>120</v>
      </c>
      <c r="AB11" s="149" t="s">
        <v>119</v>
      </c>
      <c r="AC11" s="146"/>
      <c r="AD11" s="150" t="s">
        <v>120</v>
      </c>
      <c r="AF11" s="136" t="s">
        <v>119</v>
      </c>
      <c r="AG11" s="136"/>
      <c r="AH11" s="137" t="s">
        <v>120</v>
      </c>
    </row>
    <row r="12" spans="28:30" ht="13.5">
      <c r="AB12" s="145"/>
      <c r="AC12" s="141"/>
      <c r="AD12" s="142"/>
    </row>
    <row r="13" spans="6:34" ht="15" customHeight="1">
      <c r="F13" s="73" t="s">
        <v>133</v>
      </c>
      <c r="H13" t="s">
        <v>107</v>
      </c>
      <c r="J13" s="134" t="s">
        <v>58</v>
      </c>
      <c r="L13" s="132">
        <v>16861</v>
      </c>
      <c r="N13" s="130">
        <v>10257</v>
      </c>
      <c r="O13" s="30"/>
      <c r="P13" s="118">
        <f>(L13-N13)/L13</f>
        <v>0.39167309175019277</v>
      </c>
      <c r="R13" s="118">
        <f aca="true" t="shared" si="0" ref="R13:R18">(L13-N13)/N13</f>
        <v>0.6438529784537389</v>
      </c>
      <c r="T13" s="30"/>
      <c r="V13" s="138"/>
      <c r="X13" s="30"/>
      <c r="Z13" s="138"/>
      <c r="AB13" s="151"/>
      <c r="AC13" s="141"/>
      <c r="AD13" s="152"/>
      <c r="AF13" s="30"/>
      <c r="AG13" s="30"/>
      <c r="AH13" s="138"/>
    </row>
    <row r="14" spans="6:34" ht="13.5">
      <c r="F14" s="73" t="s">
        <v>133</v>
      </c>
      <c r="H14" t="s">
        <v>107</v>
      </c>
      <c r="J14" s="134" t="s">
        <v>59</v>
      </c>
      <c r="L14" s="132">
        <v>16142</v>
      </c>
      <c r="N14" s="130">
        <v>10646</v>
      </c>
      <c r="O14" s="30"/>
      <c r="P14" s="118">
        <f aca="true" t="shared" si="1" ref="P14:P26">(L14-N14)/L14</f>
        <v>0.340478255482592</v>
      </c>
      <c r="R14" s="118">
        <f t="shared" si="0"/>
        <v>0.5162502348299831</v>
      </c>
      <c r="T14" s="30"/>
      <c r="V14" s="138"/>
      <c r="X14" s="30"/>
      <c r="Z14" s="138"/>
      <c r="AB14" s="151"/>
      <c r="AC14" s="141"/>
      <c r="AD14" s="152"/>
      <c r="AF14" s="30"/>
      <c r="AG14" s="30"/>
      <c r="AH14" s="138"/>
    </row>
    <row r="15" spans="6:34" ht="13.5">
      <c r="F15" s="73" t="s">
        <v>133</v>
      </c>
      <c r="H15" t="s">
        <v>107</v>
      </c>
      <c r="J15" s="134" t="s">
        <v>60</v>
      </c>
      <c r="L15" s="132">
        <v>15270</v>
      </c>
      <c r="N15" s="130">
        <v>11589</v>
      </c>
      <c r="O15" s="30"/>
      <c r="P15" s="118">
        <f t="shared" si="1"/>
        <v>0.24106090373280942</v>
      </c>
      <c r="R15" s="118">
        <f t="shared" si="0"/>
        <v>0.31762878591768057</v>
      </c>
      <c r="T15" s="30"/>
      <c r="V15" s="138"/>
      <c r="X15" s="30"/>
      <c r="Z15" s="138"/>
      <c r="AB15" s="151"/>
      <c r="AC15" s="141"/>
      <c r="AD15" s="152"/>
      <c r="AF15" s="30"/>
      <c r="AG15" s="30"/>
      <c r="AH15" s="138"/>
    </row>
    <row r="16" spans="6:34" ht="13.5">
      <c r="F16" s="73" t="s">
        <v>133</v>
      </c>
      <c r="H16" t="s">
        <v>107</v>
      </c>
      <c r="J16" s="134" t="s">
        <v>61</v>
      </c>
      <c r="L16" s="132">
        <v>16258</v>
      </c>
      <c r="N16" s="130">
        <v>9553</v>
      </c>
      <c r="O16" s="30"/>
      <c r="P16" s="118">
        <f t="shared" si="1"/>
        <v>0.4124123508426621</v>
      </c>
      <c r="R16" s="118">
        <f t="shared" si="0"/>
        <v>0.7018737569349942</v>
      </c>
      <c r="T16" s="30"/>
      <c r="V16" s="138"/>
      <c r="X16" s="30"/>
      <c r="Z16" s="138"/>
      <c r="AB16" s="151"/>
      <c r="AC16" s="141"/>
      <c r="AD16" s="152"/>
      <c r="AF16" s="30"/>
      <c r="AG16" s="30"/>
      <c r="AH16" s="138"/>
    </row>
    <row r="17" spans="3:34" ht="13.5">
      <c r="C17" s="118"/>
      <c r="F17" s="73" t="s">
        <v>133</v>
      </c>
      <c r="H17" t="s">
        <v>107</v>
      </c>
      <c r="J17" s="134" t="s">
        <v>62</v>
      </c>
      <c r="L17" s="132">
        <v>16819</v>
      </c>
      <c r="N17" s="130">
        <v>9496</v>
      </c>
      <c r="O17" s="30"/>
      <c r="P17" s="118">
        <f t="shared" si="1"/>
        <v>0.4354004399785956</v>
      </c>
      <c r="R17" s="118">
        <f t="shared" si="0"/>
        <v>0.7711668070766639</v>
      </c>
      <c r="T17" s="30"/>
      <c r="V17" s="138"/>
      <c r="X17" s="30"/>
      <c r="Z17" s="138"/>
      <c r="AB17" s="151"/>
      <c r="AC17" s="141"/>
      <c r="AD17" s="152"/>
      <c r="AF17" s="30"/>
      <c r="AG17" s="30"/>
      <c r="AH17" s="138"/>
    </row>
    <row r="18" spans="2:34" ht="13.5">
      <c r="B18" s="123">
        <v>20000</v>
      </c>
      <c r="C18" s="118">
        <f>B18/$B$26</f>
        <v>0.07451009611802399</v>
      </c>
      <c r="D18" s="73" t="s">
        <v>101</v>
      </c>
      <c r="E18" s="73"/>
      <c r="F18" s="121" t="s">
        <v>132</v>
      </c>
      <c r="G18" s="73"/>
      <c r="H18" t="s">
        <v>107</v>
      </c>
      <c r="J18" s="134" t="s">
        <v>63</v>
      </c>
      <c r="L18" s="132">
        <v>19139</v>
      </c>
      <c r="N18" s="130">
        <v>15279</v>
      </c>
      <c r="O18" s="30"/>
      <c r="P18" s="118">
        <f t="shared" si="1"/>
        <v>0.201682428549036</v>
      </c>
      <c r="R18" s="118">
        <f t="shared" si="0"/>
        <v>0.25263433470776886</v>
      </c>
      <c r="T18" s="30"/>
      <c r="V18" s="138"/>
      <c r="X18" s="30"/>
      <c r="Z18" s="138"/>
      <c r="AB18" s="151"/>
      <c r="AC18" s="141"/>
      <c r="AD18" s="152"/>
      <c r="AF18" s="30"/>
      <c r="AG18" s="30"/>
      <c r="AH18" s="138"/>
    </row>
    <row r="19" spans="2:34" ht="13.5">
      <c r="B19" s="30"/>
      <c r="C19" s="118"/>
      <c r="F19" s="121"/>
      <c r="J19" s="134"/>
      <c r="L19" s="132"/>
      <c r="N19" s="130"/>
      <c r="O19" s="30"/>
      <c r="P19" s="30"/>
      <c r="R19" s="118"/>
      <c r="V19" s="74"/>
      <c r="X19" s="119"/>
      <c r="Z19" s="74"/>
      <c r="AB19" s="145"/>
      <c r="AC19" s="141"/>
      <c r="AD19" s="153"/>
      <c r="AH19" s="74"/>
    </row>
    <row r="20" spans="2:34" ht="13.5">
      <c r="B20" s="123">
        <f>47787+42024+61104</f>
        <v>150915</v>
      </c>
      <c r="C20" s="118">
        <f>B20/$B$26</f>
        <v>0.5622345577825796</v>
      </c>
      <c r="D20" s="73" t="s">
        <v>104</v>
      </c>
      <c r="E20" s="73"/>
      <c r="F20" s="121" t="s">
        <v>132</v>
      </c>
      <c r="G20" s="73"/>
      <c r="H20" t="s">
        <v>107</v>
      </c>
      <c r="J20" s="134" t="s">
        <v>64</v>
      </c>
      <c r="L20" s="132">
        <v>26359</v>
      </c>
      <c r="N20" s="130">
        <v>26823</v>
      </c>
      <c r="O20" s="30"/>
      <c r="P20" s="118">
        <f t="shared" si="1"/>
        <v>-0.01760309571683296</v>
      </c>
      <c r="R20" s="118">
        <f>(L20-N20)/N20</f>
        <v>-0.017298587033516014</v>
      </c>
      <c r="T20" s="131">
        <f>L20/(1+T$5)</f>
        <v>14882.279802604198</v>
      </c>
      <c r="V20" s="138">
        <f>(T20-N20)/T20</f>
        <v>-0.8023448259121118</v>
      </c>
      <c r="X20" s="131">
        <f>L20/(1+X$5)</f>
        <v>17184.288574237555</v>
      </c>
      <c r="Z20" s="138">
        <f>(X20-N20)/X20</f>
        <v>-0.5609025584109817</v>
      </c>
      <c r="AB20" s="154">
        <f>L20/(1+AB$5)</f>
        <v>21042.85286587596</v>
      </c>
      <c r="AC20" s="141"/>
      <c r="AD20" s="152">
        <f>(AB20-N20)/AB20</f>
        <v>-0.27468457679982106</v>
      </c>
      <c r="AF20" s="131">
        <f>L20/(1+AF$5)</f>
        <v>23962.727272727272</v>
      </c>
      <c r="AG20" s="131"/>
      <c r="AH20" s="138">
        <f>(AF20-N20)/AF20</f>
        <v>-0.11936340528851629</v>
      </c>
    </row>
    <row r="21" spans="2:34" ht="13.5">
      <c r="B21" s="123">
        <f>38740+26831+6434</f>
        <v>72005</v>
      </c>
      <c r="C21" s="118">
        <f>B21/$B$26</f>
        <v>0.26825497354891586</v>
      </c>
      <c r="D21" s="73" t="s">
        <v>103</v>
      </c>
      <c r="E21" s="73"/>
      <c r="F21" s="121" t="s">
        <v>132</v>
      </c>
      <c r="G21" s="73"/>
      <c r="H21" t="s">
        <v>107</v>
      </c>
      <c r="J21" s="134" t="s">
        <v>65</v>
      </c>
      <c r="L21" s="132">
        <v>24203</v>
      </c>
      <c r="N21" s="130">
        <v>18277</v>
      </c>
      <c r="O21" s="30"/>
      <c r="P21" s="118">
        <f t="shared" si="1"/>
        <v>0.24484568028756765</v>
      </c>
      <c r="R21" s="118">
        <f>(L21-N21)/N21</f>
        <v>0.3242326421185096</v>
      </c>
      <c r="T21" s="131">
        <f>L21/(1+T$5)</f>
        <v>13665.00315119805</v>
      </c>
      <c r="V21" s="138">
        <f aca="true" t="shared" si="2" ref="V21:V26">(T21-N21)/T21</f>
        <v>-0.33750426529521893</v>
      </c>
      <c r="X21" s="131">
        <f>L21/(1+X$5)</f>
        <v>15778.722120045204</v>
      </c>
      <c r="Z21" s="138">
        <f aca="true" t="shared" si="3" ref="Z21:Z26">(X21-N21)/X21</f>
        <v>-0.15833207917268516</v>
      </c>
      <c r="AB21" s="154">
        <f>L21/(1+AB$5)</f>
        <v>19321.68018182768</v>
      </c>
      <c r="AC21" s="141"/>
      <c r="AD21" s="152">
        <f aca="true" t="shared" si="4" ref="AD21:AD26">(AB21-N21)/AB21</f>
        <v>0.054067771125319464</v>
      </c>
      <c r="AF21" s="131">
        <f>L21/(1+AF$5)</f>
        <v>22002.727272727272</v>
      </c>
      <c r="AG21" s="131"/>
      <c r="AH21" s="138">
        <f>(AF21-N21)/AF21</f>
        <v>0.1693302483163244</v>
      </c>
    </row>
    <row r="22" spans="2:34" ht="13.5">
      <c r="B22" s="30"/>
      <c r="C22" s="118"/>
      <c r="F22" s="121"/>
      <c r="J22" s="134"/>
      <c r="L22" s="132"/>
      <c r="N22" s="130"/>
      <c r="O22" s="30"/>
      <c r="P22" s="30"/>
      <c r="T22" s="131"/>
      <c r="V22" s="138"/>
      <c r="X22" s="131"/>
      <c r="Z22" s="138"/>
      <c r="AB22" s="154"/>
      <c r="AC22" s="141"/>
      <c r="AD22" s="152"/>
      <c r="AF22" s="131"/>
      <c r="AG22" s="131"/>
      <c r="AH22" s="138"/>
    </row>
    <row r="23" spans="2:34" ht="13.5">
      <c r="B23" s="30"/>
      <c r="C23" s="118"/>
      <c r="F23" s="121" t="s">
        <v>132</v>
      </c>
      <c r="H23" t="s">
        <v>107</v>
      </c>
      <c r="J23" s="134" t="s">
        <v>66</v>
      </c>
      <c r="L23" s="132">
        <v>33148</v>
      </c>
      <c r="N23" s="130">
        <v>13823</v>
      </c>
      <c r="O23" s="30"/>
      <c r="P23" s="118">
        <f t="shared" si="1"/>
        <v>0.5829914323639436</v>
      </c>
      <c r="R23" s="118"/>
      <c r="T23" s="131">
        <f>L23/(1+T$5)</f>
        <v>18715.346215589514</v>
      </c>
      <c r="V23" s="138">
        <f t="shared" si="2"/>
        <v>0.2614082667364329</v>
      </c>
      <c r="X23" s="131">
        <f>L23/(1+X$5)</f>
        <v>21610.258266961053</v>
      </c>
      <c r="Z23" s="138">
        <f t="shared" si="3"/>
        <v>0.36035007868770547</v>
      </c>
      <c r="AB23" s="154">
        <f>L23/(1+AB$5)</f>
        <v>26462.630858456556</v>
      </c>
      <c r="AC23" s="141"/>
      <c r="AD23" s="152">
        <f t="shared" si="4"/>
        <v>0.4776407503117688</v>
      </c>
      <c r="AF23" s="131">
        <f>L23/(1+AF$5)</f>
        <v>30134.545454545452</v>
      </c>
      <c r="AG23" s="131"/>
      <c r="AH23" s="138">
        <f>(AF23-N23)/AF23</f>
        <v>0.5412905756003379</v>
      </c>
    </row>
    <row r="24" spans="2:34" ht="13.5">
      <c r="B24" s="123">
        <v>25500</v>
      </c>
      <c r="C24" s="118">
        <f>B24/$B$26</f>
        <v>0.09500037255048059</v>
      </c>
      <c r="D24" s="73" t="s">
        <v>102</v>
      </c>
      <c r="E24" s="73"/>
      <c r="F24" s="121" t="s">
        <v>132</v>
      </c>
      <c r="G24" s="73"/>
      <c r="H24" t="s">
        <v>107</v>
      </c>
      <c r="J24" s="134" t="s">
        <v>67</v>
      </c>
      <c r="L24" s="132">
        <v>25776</v>
      </c>
      <c r="N24" s="130">
        <v>10589</v>
      </c>
      <c r="O24" s="30"/>
      <c r="P24" s="118">
        <f t="shared" si="1"/>
        <v>0.589191495965239</v>
      </c>
      <c r="R24" s="118"/>
      <c r="T24" s="131">
        <f>L24/(1+T$5)</f>
        <v>14553.11825911172</v>
      </c>
      <c r="V24" s="138">
        <f t="shared" si="2"/>
        <v>0.2723896135888116</v>
      </c>
      <c r="X24" s="131">
        <f>L24/(1+X$5)</f>
        <v>16804.211931012072</v>
      </c>
      <c r="Z24" s="138">
        <f t="shared" si="3"/>
        <v>0.3698603633736573</v>
      </c>
      <c r="AB24" s="154">
        <f>L24/(1+AB$5)</f>
        <v>20577.43372172005</v>
      </c>
      <c r="AC24" s="141"/>
      <c r="AD24" s="152">
        <f t="shared" si="4"/>
        <v>0.48540716285612334</v>
      </c>
      <c r="AF24" s="131">
        <f>L24/(1+AF$5)</f>
        <v>23432.727272727272</v>
      </c>
      <c r="AG24" s="131"/>
      <c r="AH24" s="138">
        <f>(AF24-N24)/AF24</f>
        <v>0.5481106455617629</v>
      </c>
    </row>
    <row r="25" spans="3:34" ht="13.5">
      <c r="C25" s="118"/>
      <c r="F25" s="73" t="s">
        <v>133</v>
      </c>
      <c r="H25" t="s">
        <v>107</v>
      </c>
      <c r="J25" s="134" t="s">
        <v>68</v>
      </c>
      <c r="L25" s="132">
        <v>24247</v>
      </c>
      <c r="N25" s="130">
        <v>10831</v>
      </c>
      <c r="O25" s="30"/>
      <c r="P25" s="118">
        <f t="shared" si="1"/>
        <v>0.5533055635748753</v>
      </c>
      <c r="R25" s="118"/>
      <c r="T25" s="131">
        <f>L25/(1+T$5)</f>
        <v>13689.845531838993</v>
      </c>
      <c r="V25" s="138">
        <f t="shared" si="2"/>
        <v>0.20882964129800208</v>
      </c>
      <c r="X25" s="131">
        <f>L25/(1+X$5)</f>
        <v>15807.407149722598</v>
      </c>
      <c r="Z25" s="138">
        <f t="shared" si="3"/>
        <v>0.31481489042369154</v>
      </c>
      <c r="AB25" s="154">
        <f>L25/(1+AB$5)</f>
        <v>19356.806154971524</v>
      </c>
      <c r="AC25" s="141"/>
      <c r="AD25" s="152">
        <f t="shared" si="4"/>
        <v>0.4404552118109521</v>
      </c>
      <c r="AF25" s="131">
        <f>L25/(1+AF$5)</f>
        <v>22042.727272727272</v>
      </c>
      <c r="AG25" s="131"/>
      <c r="AH25" s="138">
        <f>(AF25-N25)/AF25</f>
        <v>0.5086361199323628</v>
      </c>
    </row>
    <row r="26" spans="2:34" ht="15" thickBot="1">
      <c r="B26" s="122">
        <f>SUM(B18:B24)</f>
        <v>268420</v>
      </c>
      <c r="C26" s="118"/>
      <c r="F26" s="73" t="s">
        <v>133</v>
      </c>
      <c r="H26" t="s">
        <v>107</v>
      </c>
      <c r="J26" s="134" t="s">
        <v>69</v>
      </c>
      <c r="L26" s="132">
        <v>18975</v>
      </c>
      <c r="N26" s="130">
        <v>8425</v>
      </c>
      <c r="O26" s="30"/>
      <c r="P26" s="118">
        <f t="shared" si="1"/>
        <v>0.5559947299077734</v>
      </c>
      <c r="R26" s="118"/>
      <c r="T26" s="131">
        <f>L26/(1+T$5)</f>
        <v>10713.276651406148</v>
      </c>
      <c r="V26" s="138">
        <f t="shared" si="2"/>
        <v>0.21359260344553924</v>
      </c>
      <c r="X26" s="131">
        <f>L26/(1+X$5)</f>
        <v>12370.419048376554</v>
      </c>
      <c r="Z26" s="138">
        <f t="shared" si="3"/>
        <v>0.31893980575333347</v>
      </c>
      <c r="AB26" s="154">
        <f>L26/(1+AB$5)</f>
        <v>15148.075918282042</v>
      </c>
      <c r="AC26" s="141"/>
      <c r="AD26" s="152">
        <f t="shared" si="4"/>
        <v>0.44382375389128054</v>
      </c>
      <c r="AF26" s="131">
        <f>L26/(1+AF$5)</f>
        <v>17250</v>
      </c>
      <c r="AG26" s="131"/>
      <c r="AH26" s="138">
        <f>(AF26-N26)/AF26</f>
        <v>0.5115942028985507</v>
      </c>
    </row>
    <row r="27" spans="10:30" ht="13.5">
      <c r="J27" s="31"/>
      <c r="N27" s="30"/>
      <c r="O27" s="30"/>
      <c r="P27" s="30"/>
      <c r="T27" s="30"/>
      <c r="V27" s="118"/>
      <c r="X27" s="30"/>
      <c r="Z27" s="118"/>
      <c r="AB27" s="145"/>
      <c r="AC27" s="141"/>
      <c r="AD27" s="142"/>
    </row>
    <row r="28" spans="12:34" ht="13.5">
      <c r="L28" s="125" t="s">
        <v>99</v>
      </c>
      <c r="P28" t="s">
        <v>126</v>
      </c>
      <c r="R28" s="73" t="s">
        <v>134</v>
      </c>
      <c r="V28" t="s">
        <v>126</v>
      </c>
      <c r="Z28" t="s">
        <v>126</v>
      </c>
      <c r="AB28" s="145"/>
      <c r="AC28" s="141"/>
      <c r="AD28" s="142" t="s">
        <v>126</v>
      </c>
      <c r="AH28" t="s">
        <v>126</v>
      </c>
    </row>
    <row r="29" spans="16:34" ht="13.5">
      <c r="P29" s="74">
        <f>AVERAGE(P23:P26)</f>
        <v>0.5703708054529578</v>
      </c>
      <c r="R29" s="74">
        <f>AVERAGE(R13:R18)</f>
        <v>0.5339011496534716</v>
      </c>
      <c r="V29" s="74">
        <f>AVERAGE(V23:V26)</f>
        <v>0.23905503126719646</v>
      </c>
      <c r="Z29" s="74">
        <f>AVERAGE(Z23:Z26)</f>
        <v>0.34099128455959693</v>
      </c>
      <c r="AB29" s="155"/>
      <c r="AC29" s="156"/>
      <c r="AD29" s="157">
        <f>AVERAGE(AD23:AD26)</f>
        <v>0.46183171971753123</v>
      </c>
      <c r="AH29" s="74">
        <f>AVERAGE(AH23:AH26)</f>
        <v>0.5274078859982536</v>
      </c>
    </row>
    <row r="30" spans="2:12" ht="13.5">
      <c r="B30" s="30"/>
      <c r="H30" t="s">
        <v>108</v>
      </c>
      <c r="J30" s="133" t="s">
        <v>58</v>
      </c>
      <c r="L30" s="130">
        <v>10257</v>
      </c>
    </row>
    <row r="31" spans="8:35" ht="15" customHeight="1">
      <c r="H31" t="s">
        <v>108</v>
      </c>
      <c r="J31" s="133" t="s">
        <v>59</v>
      </c>
      <c r="L31" s="130">
        <v>10646</v>
      </c>
      <c r="T31" s="179" t="s">
        <v>129</v>
      </c>
      <c r="U31" s="179"/>
      <c r="V31" s="179"/>
      <c r="X31" s="179" t="s">
        <v>130</v>
      </c>
      <c r="Y31" s="179"/>
      <c r="Z31" s="179"/>
      <c r="AB31" s="179" t="s">
        <v>131</v>
      </c>
      <c r="AC31" s="179"/>
      <c r="AD31" s="179"/>
      <c r="AF31" s="179" t="s">
        <v>127</v>
      </c>
      <c r="AG31" s="179"/>
      <c r="AH31" s="179"/>
      <c r="AI31" s="158"/>
    </row>
    <row r="32" spans="8:35" ht="13.5">
      <c r="H32" t="s">
        <v>108</v>
      </c>
      <c r="J32" s="133" t="s">
        <v>60</v>
      </c>
      <c r="L32" s="130">
        <v>11589</v>
      </c>
      <c r="T32" s="179"/>
      <c r="U32" s="179"/>
      <c r="V32" s="179"/>
      <c r="X32" s="179"/>
      <c r="Y32" s="179"/>
      <c r="Z32" s="179"/>
      <c r="AB32" s="179"/>
      <c r="AC32" s="179"/>
      <c r="AD32" s="179"/>
      <c r="AF32" s="179"/>
      <c r="AG32" s="179"/>
      <c r="AH32" s="179"/>
      <c r="AI32" s="158"/>
    </row>
    <row r="33" spans="8:35" ht="13.5">
      <c r="H33" t="s">
        <v>108</v>
      </c>
      <c r="J33" s="133" t="s">
        <v>61</v>
      </c>
      <c r="L33" s="130">
        <v>9553</v>
      </c>
      <c r="T33" s="179"/>
      <c r="U33" s="179"/>
      <c r="V33" s="179"/>
      <c r="X33" s="179"/>
      <c r="Y33" s="179"/>
      <c r="Z33" s="179"/>
      <c r="AB33" s="179"/>
      <c r="AC33" s="179"/>
      <c r="AD33" s="179"/>
      <c r="AF33" s="179"/>
      <c r="AG33" s="179"/>
      <c r="AH33" s="179"/>
      <c r="AI33" s="158"/>
    </row>
    <row r="34" spans="8:35" ht="13.5">
      <c r="H34" t="s">
        <v>108</v>
      </c>
      <c r="J34" s="133" t="s">
        <v>62</v>
      </c>
      <c r="L34" s="130">
        <v>9496</v>
      </c>
      <c r="T34" s="179"/>
      <c r="U34" s="179"/>
      <c r="V34" s="179"/>
      <c r="X34" s="179"/>
      <c r="Y34" s="179"/>
      <c r="Z34" s="179"/>
      <c r="AB34" s="179"/>
      <c r="AC34" s="179"/>
      <c r="AD34" s="179"/>
      <c r="AF34" s="179"/>
      <c r="AG34" s="179"/>
      <c r="AH34" s="179"/>
      <c r="AI34" s="158"/>
    </row>
    <row r="35" spans="8:35" ht="13.5">
      <c r="H35" t="s">
        <v>108</v>
      </c>
      <c r="J35" s="133" t="s">
        <v>63</v>
      </c>
      <c r="L35" s="130">
        <v>15279</v>
      </c>
      <c r="T35" s="179"/>
      <c r="U35" s="179"/>
      <c r="V35" s="179"/>
      <c r="X35" s="179"/>
      <c r="Y35" s="179"/>
      <c r="Z35" s="179"/>
      <c r="AB35" s="179"/>
      <c r="AC35" s="179"/>
      <c r="AD35" s="179"/>
      <c r="AF35" s="179"/>
      <c r="AG35" s="179"/>
      <c r="AH35" s="179"/>
      <c r="AI35" s="158"/>
    </row>
    <row r="36" spans="8:35" ht="13.5">
      <c r="H36" t="s">
        <v>108</v>
      </c>
      <c r="J36" s="133" t="s">
        <v>64</v>
      </c>
      <c r="L36" s="130">
        <v>26823</v>
      </c>
      <c r="T36" s="179"/>
      <c r="U36" s="179"/>
      <c r="V36" s="179"/>
      <c r="X36" s="179"/>
      <c r="Y36" s="179"/>
      <c r="Z36" s="179"/>
      <c r="AB36" s="179"/>
      <c r="AC36" s="179"/>
      <c r="AD36" s="179"/>
      <c r="AF36" s="179"/>
      <c r="AG36" s="179"/>
      <c r="AH36" s="179"/>
      <c r="AI36" s="158"/>
    </row>
    <row r="37" spans="8:35" ht="13.5">
      <c r="H37" t="s">
        <v>108</v>
      </c>
      <c r="J37" s="133" t="s">
        <v>65</v>
      </c>
      <c r="L37" s="130">
        <v>18277</v>
      </c>
      <c r="T37" s="179"/>
      <c r="U37" s="179"/>
      <c r="V37" s="179"/>
      <c r="X37" s="179"/>
      <c r="Y37" s="179"/>
      <c r="Z37" s="179"/>
      <c r="AB37" s="179"/>
      <c r="AC37" s="179"/>
      <c r="AD37" s="179"/>
      <c r="AF37" s="179"/>
      <c r="AG37" s="179"/>
      <c r="AH37" s="179"/>
      <c r="AI37" s="158"/>
    </row>
    <row r="38" spans="8:35" ht="13.5">
      <c r="H38" t="s">
        <v>108</v>
      </c>
      <c r="J38" s="133" t="s">
        <v>66</v>
      </c>
      <c r="L38" s="130">
        <v>13823</v>
      </c>
      <c r="T38" s="158"/>
      <c r="U38" s="158"/>
      <c r="V38" s="158"/>
      <c r="X38" s="158"/>
      <c r="Y38" s="158"/>
      <c r="Z38" s="158"/>
      <c r="AB38" s="158"/>
      <c r="AC38" s="158"/>
      <c r="AD38" s="158"/>
      <c r="AF38" s="158"/>
      <c r="AG38" s="158"/>
      <c r="AH38" s="158"/>
      <c r="AI38" s="158"/>
    </row>
    <row r="39" spans="8:35" ht="13.5">
      <c r="H39" t="s">
        <v>108</v>
      </c>
      <c r="J39" s="133" t="s">
        <v>67</v>
      </c>
      <c r="L39" s="130">
        <v>10589</v>
      </c>
      <c r="T39" s="158"/>
      <c r="U39" s="158"/>
      <c r="V39" s="158"/>
      <c r="X39" s="158"/>
      <c r="Y39" s="158"/>
      <c r="Z39" s="158"/>
      <c r="AB39" s="176" t="s">
        <v>135</v>
      </c>
      <c r="AC39" s="176"/>
      <c r="AD39" s="176"/>
      <c r="AF39" s="166"/>
      <c r="AG39" s="166"/>
      <c r="AH39" s="166"/>
      <c r="AI39" s="158"/>
    </row>
    <row r="40" spans="8:35" ht="13.5">
      <c r="H40" t="s">
        <v>108</v>
      </c>
      <c r="J40" s="133" t="s">
        <v>68</v>
      </c>
      <c r="L40" s="130">
        <v>10831</v>
      </c>
      <c r="T40" s="158"/>
      <c r="U40" s="158"/>
      <c r="V40" s="158"/>
      <c r="X40" s="158"/>
      <c r="Y40" s="158"/>
      <c r="Z40" s="158"/>
      <c r="AB40" s="176"/>
      <c r="AC40" s="176"/>
      <c r="AD40" s="176"/>
      <c r="AF40" s="166"/>
      <c r="AG40" s="166"/>
      <c r="AH40" s="166"/>
      <c r="AI40" s="158"/>
    </row>
    <row r="41" spans="8:34" ht="13.5">
      <c r="H41" t="s">
        <v>108</v>
      </c>
      <c r="J41" s="133" t="s">
        <v>69</v>
      </c>
      <c r="L41" s="130">
        <v>8425</v>
      </c>
      <c r="AB41" s="176"/>
      <c r="AC41" s="176"/>
      <c r="AD41" s="176"/>
      <c r="AF41" s="166"/>
      <c r="AG41" s="166"/>
      <c r="AH41" s="166"/>
    </row>
    <row r="42" spans="28:34" ht="13.5">
      <c r="AB42" s="176"/>
      <c r="AC42" s="176"/>
      <c r="AD42" s="176"/>
      <c r="AF42" s="166"/>
      <c r="AG42" s="166"/>
      <c r="AH42" s="166"/>
    </row>
    <row r="43" spans="28:34" ht="13.5">
      <c r="AB43" s="176"/>
      <c r="AC43" s="176"/>
      <c r="AD43" s="176"/>
      <c r="AF43" s="166"/>
      <c r="AG43" s="166"/>
      <c r="AH43" s="166"/>
    </row>
    <row r="44" spans="28:34" ht="13.5">
      <c r="AB44" s="176"/>
      <c r="AC44" s="176"/>
      <c r="AD44" s="176"/>
      <c r="AF44" s="166"/>
      <c r="AG44" s="166"/>
      <c r="AH44" s="166"/>
    </row>
    <row r="45" spans="28:34" ht="13.5">
      <c r="AB45" s="176"/>
      <c r="AC45" s="176"/>
      <c r="AD45" s="176"/>
      <c r="AF45" s="166"/>
      <c r="AG45" s="166"/>
      <c r="AH45" s="166"/>
    </row>
  </sheetData>
  <sheetProtection/>
  <mergeCells count="10">
    <mergeCell ref="AB39:AD45"/>
    <mergeCell ref="D2:N7"/>
    <mergeCell ref="AF2:AF3"/>
    <mergeCell ref="T31:V37"/>
    <mergeCell ref="X31:Z37"/>
    <mergeCell ref="AB31:AD37"/>
    <mergeCell ref="AF31:AH37"/>
    <mergeCell ref="T2:T3"/>
    <mergeCell ref="X2:X3"/>
    <mergeCell ref="AB2:AB3"/>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D6:AO50"/>
  <sheetViews>
    <sheetView zoomScale="75" zoomScaleNormal="75" workbookViewId="0" topLeftCell="B1">
      <selection activeCell="V14" sqref="V14:V50"/>
    </sheetView>
  </sheetViews>
  <sheetFormatPr defaultColWidth="8.8515625" defaultRowHeight="15"/>
  <cols>
    <col min="1" max="3" width="8.8515625" style="0" customWidth="1"/>
    <col min="4" max="4" width="11.00390625" style="80" customWidth="1"/>
    <col min="5" max="16" width="5.7109375" style="0" customWidth="1"/>
    <col min="17" max="17" width="10.421875" style="0" bestFit="1" customWidth="1"/>
    <col min="18" max="21" width="5.7109375" style="0" customWidth="1"/>
    <col min="22" max="22" width="10.421875" style="0" bestFit="1" customWidth="1"/>
    <col min="23" max="41" width="5.7109375" style="0" customWidth="1"/>
  </cols>
  <sheetData>
    <row r="6" spans="5:41" ht="69.75">
      <c r="E6" s="26" t="s">
        <v>0</v>
      </c>
      <c r="F6" s="15" t="s">
        <v>1</v>
      </c>
      <c r="G6" s="15" t="s">
        <v>2</v>
      </c>
      <c r="H6" s="15" t="s">
        <v>3</v>
      </c>
      <c r="I6" s="15" t="s">
        <v>4</v>
      </c>
      <c r="J6" s="15" t="s">
        <v>5</v>
      </c>
      <c r="K6" s="15" t="s">
        <v>6</v>
      </c>
      <c r="L6" s="15" t="s">
        <v>7</v>
      </c>
      <c r="M6" s="51" t="s">
        <v>8</v>
      </c>
      <c r="N6" s="15" t="s">
        <v>9</v>
      </c>
      <c r="O6" s="15" t="s">
        <v>10</v>
      </c>
      <c r="P6" s="15" t="s">
        <v>11</v>
      </c>
      <c r="Q6" s="51" t="s">
        <v>12</v>
      </c>
      <c r="R6" s="15" t="s">
        <v>13</v>
      </c>
      <c r="S6" s="15" t="s">
        <v>14</v>
      </c>
      <c r="T6" s="15" t="s">
        <v>15</v>
      </c>
      <c r="U6" s="15" t="s">
        <v>16</v>
      </c>
      <c r="V6" s="15" t="s">
        <v>17</v>
      </c>
      <c r="W6" s="15" t="s">
        <v>18</v>
      </c>
      <c r="X6" s="15" t="s">
        <v>19</v>
      </c>
      <c r="Y6" s="15" t="s">
        <v>20</v>
      </c>
      <c r="Z6" s="15" t="s">
        <v>21</v>
      </c>
      <c r="AA6" s="15" t="s">
        <v>22</v>
      </c>
      <c r="AB6" s="15" t="s">
        <v>23</v>
      </c>
      <c r="AC6" s="15" t="s">
        <v>24</v>
      </c>
      <c r="AD6" s="15" t="s">
        <v>25</v>
      </c>
      <c r="AE6" s="15" t="s">
        <v>26</v>
      </c>
      <c r="AF6" s="51" t="s">
        <v>27</v>
      </c>
      <c r="AG6" s="15" t="s">
        <v>28</v>
      </c>
      <c r="AH6" s="15" t="s">
        <v>29</v>
      </c>
      <c r="AI6" s="15" t="s">
        <v>30</v>
      </c>
      <c r="AJ6" s="15" t="s">
        <v>31</v>
      </c>
      <c r="AK6" s="51" t="s">
        <v>32</v>
      </c>
      <c r="AL6" s="15" t="s">
        <v>33</v>
      </c>
      <c r="AM6" s="15" t="s">
        <v>34</v>
      </c>
      <c r="AN6" s="15" t="s">
        <v>35</v>
      </c>
      <c r="AO6" s="15" t="s">
        <v>36</v>
      </c>
    </row>
    <row r="7" spans="4:41" ht="13.5">
      <c r="D7" s="80" t="s">
        <v>74</v>
      </c>
      <c r="E7" s="74">
        <f>'MalariaData-Monthly'!E$69</f>
        <v>0.24311926605504589</v>
      </c>
      <c r="F7" s="74">
        <f>'MalariaData-Monthly'!F$69</f>
        <v>-0.4232749742533471</v>
      </c>
      <c r="G7" s="74">
        <f>'MalariaData-Monthly'!G$69</f>
        <v>-0.030919446704637917</v>
      </c>
      <c r="H7" s="74">
        <f>'MalariaData-Monthly'!H$69</f>
        <v>-0.41694915254237286</v>
      </c>
      <c r="I7" s="74">
        <f>'MalariaData-Monthly'!I$69</f>
        <v>-0.08571428571428572</v>
      </c>
      <c r="J7" s="74">
        <f>'MalariaData-Monthly'!J$69</f>
        <v>-0.6287645974185617</v>
      </c>
      <c r="K7" s="74">
        <f>'MalariaData-Monthly'!K$69</f>
        <v>0.05555555555555555</v>
      </c>
      <c r="L7" s="74">
        <f>'MalariaData-Monthly'!L$69</f>
        <v>-0.47415730337078654</v>
      </c>
      <c r="M7" s="74">
        <f>'MalariaData-Monthly'!M$69</f>
        <v>-0.45</v>
      </c>
      <c r="N7" s="74">
        <f>'MalariaData-Monthly'!N$69</f>
        <v>0.14604810996563575</v>
      </c>
      <c r="O7" s="74">
        <f>'MalariaData-Monthly'!O$69</f>
        <v>-0.4045307443365696</v>
      </c>
      <c r="P7" s="74">
        <f>'MalariaData-Monthly'!P$69</f>
        <v>4.202127659574468</v>
      </c>
      <c r="Q7" s="74">
        <f>'MalariaData-Monthly'!Q$69</f>
        <v>0</v>
      </c>
      <c r="R7" s="74">
        <f>'MalariaData-Monthly'!R$69</f>
        <v>-0.8216911764705882</v>
      </c>
      <c r="S7" s="74">
        <f>'MalariaData-Monthly'!S$69</f>
        <v>0.2463768115942029</v>
      </c>
      <c r="T7" s="74">
        <f>'MalariaData-Monthly'!T$69</f>
        <v>0.9269027882441597</v>
      </c>
      <c r="U7" s="74">
        <f>'MalariaData-Monthly'!U$69</f>
        <v>0.8196994991652755</v>
      </c>
      <c r="V7" s="74">
        <f>'MalariaData-Monthly'!V$69</f>
        <v>-0.04966887417218543</v>
      </c>
      <c r="W7" s="74">
        <f>'MalariaData-Monthly'!W$69</f>
        <v>-0.01834862385321101</v>
      </c>
      <c r="X7" s="74">
        <f>'MalariaData-Monthly'!X$69</f>
        <v>-0.017684887459807074</v>
      </c>
      <c r="Y7" s="74">
        <f>'MalariaData-Monthly'!Y$69</f>
        <v>0.07239819004524888</v>
      </c>
      <c r="Z7" s="74">
        <f>'MalariaData-Monthly'!Z$69</f>
        <v>0.3767441860465116</v>
      </c>
      <c r="AA7" s="74">
        <f>'MalariaData-Monthly'!AA$69</f>
        <v>-0.7341576506955177</v>
      </c>
      <c r="AB7" s="74">
        <f>'MalariaData-Monthly'!AB$69</f>
        <v>-0.5110047846889952</v>
      </c>
      <c r="AC7" s="74">
        <f>'MalariaData-Monthly'!AC$69</f>
        <v>0.7775377969762419</v>
      </c>
      <c r="AD7" s="74">
        <f>'MalariaData-Monthly'!AD$69</f>
        <v>-0.5645933014354066</v>
      </c>
      <c r="AE7" s="74">
        <f>'MalariaData-Monthly'!AE$69</f>
        <v>0.13427561837455831</v>
      </c>
      <c r="AF7" s="74">
        <f>'MalariaData-Monthly'!AF$69</f>
        <v>0</v>
      </c>
      <c r="AG7" s="74">
        <f>'MalariaData-Monthly'!AG$69</f>
        <v>0.04926108374384237</v>
      </c>
      <c r="AH7" s="74">
        <f>'MalariaData-Monthly'!AH$69</f>
        <v>-0.23803827751196172</v>
      </c>
      <c r="AI7" s="74">
        <f>'MalariaData-Monthly'!AI$69</f>
        <v>0.36642694264164183</v>
      </c>
      <c r="AJ7" s="74">
        <f>'MalariaData-Monthly'!AJ$69</f>
        <v>-0.55859375</v>
      </c>
      <c r="AK7" s="74">
        <f>'MalariaData-Monthly'!AK$69</f>
        <v>0</v>
      </c>
      <c r="AL7" s="74">
        <f>'MalariaData-Monthly'!AL$69</f>
        <v>-0.3131868131868132</v>
      </c>
      <c r="AM7" s="74">
        <f>'MalariaData-Monthly'!AM$69</f>
        <v>-0.657103825136612</v>
      </c>
      <c r="AN7" s="74">
        <f>'MalariaData-Monthly'!AN$69</f>
        <v>0.07042253521126761</v>
      </c>
      <c r="AO7" s="74">
        <f>'MalariaData-Monthly'!AO$69</f>
        <v>-0.06628787878787878</v>
      </c>
    </row>
    <row r="8" spans="4:41" ht="13.5">
      <c r="D8" s="80" t="s">
        <v>75</v>
      </c>
      <c r="E8" s="74">
        <f>'MalariaData-Monthly'!E$73</f>
        <v>-0.21929824561403508</v>
      </c>
      <c r="F8" s="74">
        <f>'MalariaData-Monthly'!F$73</f>
        <v>-0.20242914979757085</v>
      </c>
      <c r="G8" s="74">
        <f>'MalariaData-Monthly'!G$73</f>
        <v>0.044444444444444446</v>
      </c>
      <c r="H8" s="74">
        <f>'MalariaData-Monthly'!H$73</f>
        <v>-0.17585301837270342</v>
      </c>
      <c r="I8" s="74">
        <f>'MalariaData-Monthly'!I$73</f>
        <v>-0.45714285714285713</v>
      </c>
      <c r="J8" s="74">
        <f>'MalariaData-Monthly'!J$73</f>
        <v>0.3038397328881469</v>
      </c>
      <c r="K8" s="74">
        <f>'MalariaData-Monthly'!K$73</f>
        <v>-0.12121212121212122</v>
      </c>
      <c r="L8" s="74">
        <f>'MalariaData-Monthly'!L$73</f>
        <v>-0.8681318681318682</v>
      </c>
      <c r="M8" s="74">
        <f>'MalariaData-Monthly'!M$73</f>
        <v>3.6666666666666665</v>
      </c>
      <c r="N8" s="74">
        <f>'MalariaData-Monthly'!N$73</f>
        <v>-0.26460859977949286</v>
      </c>
      <c r="O8" s="74">
        <f>'MalariaData-Monthly'!O$73</f>
        <v>-0.5789473684210527</v>
      </c>
      <c r="P8" s="74">
        <f>'MalariaData-Monthly'!P$73</f>
        <v>-0.13245033112582782</v>
      </c>
      <c r="Q8" s="74">
        <f>'MalariaData-Monthly'!Q$73</f>
        <v>0</v>
      </c>
      <c r="R8" s="74">
        <f>'MalariaData-Monthly'!R$73</f>
        <v>1.3916913946587537</v>
      </c>
      <c r="S8" s="74">
        <f>'MalariaData-Monthly'!S$73</f>
        <v>-0.3722627737226277</v>
      </c>
      <c r="T8" s="74">
        <f>'MalariaData-Monthly'!T$73</f>
        <v>1.6725978647686832</v>
      </c>
      <c r="U8" s="74">
        <f>'MalariaData-Monthly'!U$73</f>
        <v>-0.012121212121212121</v>
      </c>
      <c r="V8" s="74">
        <f>'MalariaData-Monthly'!V$73</f>
        <v>-0.1917808219178082</v>
      </c>
      <c r="W8" s="74">
        <f>'MalariaData-Monthly'!W$73</f>
        <v>-0.5128205128205128</v>
      </c>
      <c r="X8" s="74">
        <f>'MalariaData-Monthly'!X$73</f>
        <v>-0.41904761904761906</v>
      </c>
      <c r="Y8" s="74">
        <f>'MalariaData-Monthly'!Y$73</f>
        <v>-0.5894179894179894</v>
      </c>
      <c r="Z8" s="74">
        <f>'MalariaData-Monthly'!Z$73</f>
        <v>-0.08092485549132948</v>
      </c>
      <c r="AA8" s="74">
        <f>'MalariaData-Monthly'!AA$73</f>
        <v>-0.6957494407158836</v>
      </c>
      <c r="AB8" s="74">
        <f>'MalariaData-Monthly'!AB$73</f>
        <v>-0.5518207282913166</v>
      </c>
      <c r="AC8" s="74">
        <f>'MalariaData-Monthly'!AC$73</f>
        <v>-0.38873239436619716</v>
      </c>
      <c r="AD8" s="74">
        <f>'MalariaData-Monthly'!AD$73</f>
        <v>-0.0211864406779661</v>
      </c>
      <c r="AE8" s="74">
        <f>'MalariaData-Monthly'!AE$73</f>
        <v>-0.08947368421052632</v>
      </c>
      <c r="AF8" s="74">
        <f>'MalariaData-Monthly'!AF$73</f>
        <v>0</v>
      </c>
      <c r="AG8" s="74">
        <f>'MalariaData-Monthly'!AG$73</f>
        <v>0.06990881458966565</v>
      </c>
      <c r="AH8" s="74">
        <f>'MalariaData-Monthly'!AH$73</f>
        <v>-0.30510752688172044</v>
      </c>
      <c r="AI8" s="74">
        <f>'MalariaData-Monthly'!AI$73</f>
        <v>-0.3560645497136908</v>
      </c>
      <c r="AJ8" s="74">
        <f>'MalariaData-Monthly'!AJ$73</f>
        <v>-0.27058823529411763</v>
      </c>
      <c r="AK8" s="74">
        <f>'MalariaData-Monthly'!AK$73</f>
        <v>0</v>
      </c>
      <c r="AL8" s="74">
        <f>'MalariaData-Monthly'!AL$73</f>
        <v>0.02586206896551724</v>
      </c>
      <c r="AM8" s="74">
        <f>'MalariaData-Monthly'!AM$73</f>
        <v>-0.42874845105328374</v>
      </c>
      <c r="AN8" s="74">
        <f>'MalariaData-Monthly'!AN$73</f>
        <v>-0.02071563088512241</v>
      </c>
      <c r="AO8" s="74">
        <f>'MalariaData-Monthly'!AO$73</f>
        <v>-0.13513513513513514</v>
      </c>
    </row>
    <row r="9" spans="4:41" ht="13.5">
      <c r="D9" s="80" t="s">
        <v>76</v>
      </c>
      <c r="E9" s="74">
        <f>'MalariaData-Monthly'!E$77</f>
        <v>-0.6251673360107095</v>
      </c>
      <c r="F9" s="74">
        <f>'MalariaData-Monthly'!F$77</f>
        <v>-0.5501043841336117</v>
      </c>
      <c r="G9" s="74">
        <f>'MalariaData-Monthly'!G$77</f>
        <v>-0.45595854922279794</v>
      </c>
      <c r="H9" s="74">
        <f>'MalariaData-Monthly'!H$77</f>
        <v>-0.6828087167070218</v>
      </c>
      <c r="I9" s="74">
        <f>'MalariaData-Monthly'!I$77</f>
        <v>-0.4389763779527559</v>
      </c>
      <c r="J9" s="74">
        <f>'MalariaData-Monthly'!J$77</f>
        <v>-0.5597295266716754</v>
      </c>
      <c r="K9" s="74">
        <f>'MalariaData-Monthly'!K$77</f>
        <v>-0.5333333333333333</v>
      </c>
      <c r="L9" s="74">
        <f>'MalariaData-Monthly'!L$77</f>
        <v>-0.8544061302681992</v>
      </c>
      <c r="M9" s="74">
        <f>'MalariaData-Monthly'!M$77</f>
        <v>2.4</v>
      </c>
      <c r="N9" s="74">
        <f>'MalariaData-Monthly'!N$77</f>
        <v>-0.6933523945675483</v>
      </c>
      <c r="O9" s="74">
        <f>'MalariaData-Monthly'!O$77</f>
        <v>-0.7867647058823529</v>
      </c>
      <c r="P9" s="74">
        <f>'MalariaData-Monthly'!P$77</f>
        <v>-0.5842696629213483</v>
      </c>
      <c r="Q9" s="74">
        <f>'MalariaData-Monthly'!Q$77</f>
        <v>0</v>
      </c>
      <c r="R9" s="74">
        <f>'MalariaData-Monthly'!R$77</f>
        <v>0.277337559429477</v>
      </c>
      <c r="S9" s="74">
        <f>'MalariaData-Monthly'!S$77</f>
        <v>0.0013245033112582781</v>
      </c>
      <c r="T9" s="74">
        <f>'MalariaData-Monthly'!T$77</f>
        <v>-0.5168932038834951</v>
      </c>
      <c r="U9" s="74">
        <f>'MalariaData-Monthly'!U$77</f>
        <v>-0.08055009823182711</v>
      </c>
      <c r="V9" s="74">
        <f>'MalariaData-Monthly'!V$77</f>
        <v>-0.6525198938992043</v>
      </c>
      <c r="W9" s="74">
        <f>'MalariaData-Monthly'!W$77</f>
        <v>-0.6996742671009772</v>
      </c>
      <c r="X9" s="74">
        <f>'MalariaData-Monthly'!X$77</f>
        <v>-0.7266993693062369</v>
      </c>
      <c r="Y9" s="74">
        <f>'MalariaData-Monthly'!Y$77</f>
        <v>-0.6649484536082474</v>
      </c>
      <c r="Z9" s="74">
        <f>'MalariaData-Monthly'!Z$77</f>
        <v>-0.15606936416184972</v>
      </c>
      <c r="AA9" s="74">
        <f>'MalariaData-Monthly'!AA$77</f>
        <v>-0.37003058103975534</v>
      </c>
      <c r="AB9" s="74">
        <f>'MalariaData-Monthly'!AB$77</f>
        <v>-0.8493421052631579</v>
      </c>
      <c r="AC9" s="74">
        <f>'MalariaData-Monthly'!AC$77</f>
        <v>-0.8693834900731452</v>
      </c>
      <c r="AD9" s="74">
        <f>'MalariaData-Monthly'!AD$77</f>
        <v>-0.5391566265060241</v>
      </c>
      <c r="AE9" s="74">
        <f>'MalariaData-Monthly'!AE$77</f>
        <v>-0.796812749003984</v>
      </c>
      <c r="AF9" s="74">
        <f>'MalariaData-Monthly'!AF$77</f>
        <v>0</v>
      </c>
      <c r="AG9" s="74">
        <f>'MalariaData-Monthly'!AG$77</f>
        <v>-0.7561683599419449</v>
      </c>
      <c r="AH9" s="74">
        <f>'MalariaData-Monthly'!AH$77</f>
        <v>-0.5198587819947044</v>
      </c>
      <c r="AI9" s="74">
        <f>'MalariaData-Monthly'!AI$77</f>
        <v>-0.6588380716934487</v>
      </c>
      <c r="AJ9" s="74">
        <f>'MalariaData-Monthly'!AJ$77</f>
        <v>-0.22418879056047197</v>
      </c>
      <c r="AK9" s="74">
        <f>'MalariaData-Monthly'!AK$77</f>
        <v>-0.9395017793594306</v>
      </c>
      <c r="AL9" s="74">
        <f>'MalariaData-Monthly'!AL$77</f>
        <v>-0.4689655172413793</v>
      </c>
      <c r="AM9" s="74">
        <f>'MalariaData-Monthly'!AM$77</f>
        <v>-0.2988505747126437</v>
      </c>
      <c r="AN9" s="74">
        <f>'MalariaData-Monthly'!AN$77</f>
        <v>-0.39896373056994816</v>
      </c>
      <c r="AO9" s="74">
        <f>'MalariaData-Monthly'!AO$77</f>
        <v>-0.18828451882845187</v>
      </c>
    </row>
    <row r="11" ht="13.5">
      <c r="D11" s="77" t="s">
        <v>0</v>
      </c>
    </row>
    <row r="12" ht="13.5">
      <c r="D12" s="78" t="s">
        <v>1</v>
      </c>
    </row>
    <row r="13" ht="13.5">
      <c r="D13" s="78" t="s">
        <v>2</v>
      </c>
    </row>
    <row r="14" spans="4:22" ht="13.5">
      <c r="D14" s="78" t="s">
        <v>3</v>
      </c>
      <c r="O14" s="85" t="s">
        <v>0</v>
      </c>
      <c r="Q14" s="87">
        <v>40926</v>
      </c>
      <c r="S14">
        <v>1</v>
      </c>
      <c r="T14" s="78" t="s">
        <v>1</v>
      </c>
      <c r="V14" s="86">
        <v>40947</v>
      </c>
    </row>
    <row r="15" spans="4:22" ht="13.5">
      <c r="D15" s="78" t="s">
        <v>4</v>
      </c>
      <c r="O15" s="78" t="s">
        <v>1</v>
      </c>
      <c r="Q15" s="86">
        <v>40947</v>
      </c>
      <c r="S15">
        <v>2</v>
      </c>
      <c r="T15" s="78" t="s">
        <v>7</v>
      </c>
      <c r="V15" s="86">
        <v>40897</v>
      </c>
    </row>
    <row r="16" spans="4:22" ht="13.5">
      <c r="D16" s="78" t="s">
        <v>5</v>
      </c>
      <c r="O16" s="78" t="s">
        <v>2</v>
      </c>
      <c r="Q16" s="86">
        <v>40931</v>
      </c>
      <c r="S16">
        <v>3</v>
      </c>
      <c r="T16" s="78" t="s">
        <v>17</v>
      </c>
      <c r="V16" s="86">
        <v>40946</v>
      </c>
    </row>
    <row r="17" spans="4:22" ht="13.5">
      <c r="D17" s="78" t="s">
        <v>6</v>
      </c>
      <c r="O17" s="78" t="s">
        <v>3</v>
      </c>
      <c r="Q17" s="86">
        <v>40919</v>
      </c>
      <c r="S17">
        <v>4</v>
      </c>
      <c r="T17" s="78" t="s">
        <v>18</v>
      </c>
      <c r="V17" s="86">
        <v>40946</v>
      </c>
    </row>
    <row r="18" spans="4:22" ht="13.5">
      <c r="D18" s="78" t="s">
        <v>7</v>
      </c>
      <c r="O18" s="78" t="s">
        <v>4</v>
      </c>
      <c r="Q18" s="86">
        <v>40942</v>
      </c>
      <c r="S18">
        <v>5</v>
      </c>
      <c r="T18" s="78" t="s">
        <v>20</v>
      </c>
      <c r="V18" s="86">
        <v>40945</v>
      </c>
    </row>
    <row r="19" spans="4:22" ht="13.5">
      <c r="D19" s="79" t="s">
        <v>8</v>
      </c>
      <c r="O19" s="78" t="s">
        <v>5</v>
      </c>
      <c r="Q19" s="86">
        <v>40897</v>
      </c>
      <c r="S19">
        <v>6</v>
      </c>
      <c r="T19" s="78" t="s">
        <v>22</v>
      </c>
      <c r="V19" s="86">
        <v>40946</v>
      </c>
    </row>
    <row r="20" spans="4:22" ht="13.5">
      <c r="D20" s="78" t="s">
        <v>9</v>
      </c>
      <c r="O20" s="78" t="s">
        <v>6</v>
      </c>
      <c r="Q20" s="86">
        <v>40935</v>
      </c>
      <c r="S20">
        <v>7</v>
      </c>
      <c r="T20" s="78" t="s">
        <v>23</v>
      </c>
      <c r="V20" s="86">
        <v>40947</v>
      </c>
    </row>
    <row r="21" spans="4:22" ht="13.5">
      <c r="D21" s="78" t="s">
        <v>10</v>
      </c>
      <c r="O21" s="78" t="s">
        <v>7</v>
      </c>
      <c r="Q21" s="86">
        <v>40897</v>
      </c>
      <c r="S21">
        <v>8</v>
      </c>
      <c r="T21" s="78" t="s">
        <v>31</v>
      </c>
      <c r="V21" s="86">
        <v>40918</v>
      </c>
    </row>
    <row r="22" spans="4:22" ht="13.5">
      <c r="D22" s="78" t="s">
        <v>11</v>
      </c>
      <c r="O22" s="79" t="s">
        <v>8</v>
      </c>
      <c r="Q22" s="86">
        <v>40917</v>
      </c>
      <c r="S22">
        <v>9</v>
      </c>
      <c r="T22" s="79" t="s">
        <v>8</v>
      </c>
      <c r="V22" s="86">
        <v>40917</v>
      </c>
    </row>
    <row r="23" spans="4:22" ht="13.5">
      <c r="D23" s="79" t="s">
        <v>12</v>
      </c>
      <c r="O23" s="78" t="s">
        <v>9</v>
      </c>
      <c r="Q23" s="86">
        <v>40928</v>
      </c>
      <c r="S23">
        <v>10</v>
      </c>
      <c r="T23" s="78" t="s">
        <v>11</v>
      </c>
      <c r="V23" s="86">
        <v>40939</v>
      </c>
    </row>
    <row r="24" spans="4:22" ht="13.5">
      <c r="D24" s="78" t="s">
        <v>13</v>
      </c>
      <c r="O24" s="78" t="s">
        <v>10</v>
      </c>
      <c r="Q24" s="86">
        <v>40940</v>
      </c>
      <c r="S24">
        <v>11</v>
      </c>
      <c r="T24" s="79" t="s">
        <v>12</v>
      </c>
      <c r="V24" s="86">
        <v>40942</v>
      </c>
    </row>
    <row r="25" spans="4:22" ht="13.5">
      <c r="D25" s="78" t="s">
        <v>14</v>
      </c>
      <c r="O25" s="78" t="s">
        <v>11</v>
      </c>
      <c r="Q25" s="86">
        <v>40939</v>
      </c>
      <c r="S25">
        <v>12</v>
      </c>
      <c r="T25" s="78" t="s">
        <v>16</v>
      </c>
      <c r="V25" s="86">
        <v>40917</v>
      </c>
    </row>
    <row r="26" spans="4:22" ht="13.5">
      <c r="D26" s="78" t="s">
        <v>15</v>
      </c>
      <c r="O26" s="79" t="s">
        <v>12</v>
      </c>
      <c r="Q26" s="86">
        <v>40942</v>
      </c>
      <c r="S26">
        <v>13</v>
      </c>
      <c r="T26" s="78" t="s">
        <v>36</v>
      </c>
      <c r="V26" s="86">
        <v>40897</v>
      </c>
    </row>
    <row r="27" spans="4:22" ht="13.5">
      <c r="D27" s="78" t="s">
        <v>16</v>
      </c>
      <c r="O27" s="78" t="s">
        <v>13</v>
      </c>
      <c r="Q27" s="86">
        <v>40940</v>
      </c>
      <c r="S27">
        <v>14</v>
      </c>
      <c r="T27" s="78" t="s">
        <v>4</v>
      </c>
      <c r="V27" s="86">
        <v>40942</v>
      </c>
    </row>
    <row r="28" spans="4:22" ht="13.5">
      <c r="D28" s="78" t="s">
        <v>17</v>
      </c>
      <c r="O28" s="78" t="s">
        <v>14</v>
      </c>
      <c r="Q28" s="86">
        <v>40919</v>
      </c>
      <c r="S28">
        <v>15</v>
      </c>
      <c r="T28" s="78" t="s">
        <v>6</v>
      </c>
      <c r="V28" s="86">
        <v>40935</v>
      </c>
    </row>
    <row r="29" spans="4:22" ht="13.5">
      <c r="D29" s="78" t="s">
        <v>18</v>
      </c>
      <c r="O29" s="78" t="s">
        <v>15</v>
      </c>
      <c r="Q29" s="86">
        <v>40933</v>
      </c>
      <c r="S29">
        <v>16</v>
      </c>
      <c r="T29" s="78" t="s">
        <v>10</v>
      </c>
      <c r="V29" s="86">
        <v>40940</v>
      </c>
    </row>
    <row r="30" spans="4:22" ht="13.5">
      <c r="D30" s="78" t="s">
        <v>19</v>
      </c>
      <c r="O30" s="78" t="s">
        <v>16</v>
      </c>
      <c r="Q30" s="86">
        <v>40917</v>
      </c>
      <c r="S30">
        <v>17</v>
      </c>
      <c r="T30" s="78" t="s">
        <v>13</v>
      </c>
      <c r="V30" s="86">
        <v>40940</v>
      </c>
    </row>
    <row r="31" spans="4:22" ht="13.5">
      <c r="D31" s="78" t="s">
        <v>20</v>
      </c>
      <c r="O31" s="78" t="s">
        <v>17</v>
      </c>
      <c r="Q31" s="86">
        <v>40946</v>
      </c>
      <c r="S31">
        <v>18</v>
      </c>
      <c r="T31" s="78" t="s">
        <v>26</v>
      </c>
      <c r="V31" s="86">
        <v>40938</v>
      </c>
    </row>
    <row r="32" spans="4:22" ht="13.5">
      <c r="D32" s="78" t="s">
        <v>21</v>
      </c>
      <c r="O32" s="78" t="s">
        <v>18</v>
      </c>
      <c r="Q32" s="86">
        <v>40946</v>
      </c>
      <c r="S32">
        <v>19</v>
      </c>
      <c r="T32" s="78" t="s">
        <v>30</v>
      </c>
      <c r="V32" s="86">
        <v>41004</v>
      </c>
    </row>
    <row r="33" spans="4:22" ht="13.5">
      <c r="D33" s="78" t="s">
        <v>22</v>
      </c>
      <c r="O33" s="78" t="s">
        <v>19</v>
      </c>
      <c r="Q33" s="86">
        <v>40925</v>
      </c>
      <c r="S33">
        <v>20</v>
      </c>
      <c r="T33" s="78" t="s">
        <v>21</v>
      </c>
      <c r="V33" s="86">
        <v>40897</v>
      </c>
    </row>
    <row r="34" spans="4:22" ht="13.5">
      <c r="D34" s="78" t="s">
        <v>23</v>
      </c>
      <c r="O34" s="78" t="s">
        <v>20</v>
      </c>
      <c r="Q34" s="86">
        <v>40945</v>
      </c>
      <c r="S34">
        <v>21</v>
      </c>
      <c r="T34" s="78" t="s">
        <v>24</v>
      </c>
      <c r="V34" s="86">
        <v>40935</v>
      </c>
    </row>
    <row r="35" spans="4:22" ht="13.5">
      <c r="D35" s="78" t="s">
        <v>24</v>
      </c>
      <c r="O35" s="78" t="s">
        <v>21</v>
      </c>
      <c r="Q35" s="86">
        <v>40897</v>
      </c>
      <c r="S35">
        <v>22</v>
      </c>
      <c r="T35" s="78" t="s">
        <v>3</v>
      </c>
      <c r="V35" s="86">
        <v>40919</v>
      </c>
    </row>
    <row r="36" spans="4:22" ht="13.5">
      <c r="D36" s="78" t="s">
        <v>25</v>
      </c>
      <c r="O36" s="78" t="s">
        <v>22</v>
      </c>
      <c r="Q36" s="86">
        <v>40946</v>
      </c>
      <c r="S36">
        <v>23</v>
      </c>
      <c r="T36" s="78" t="s">
        <v>9</v>
      </c>
      <c r="V36" s="86">
        <v>40928</v>
      </c>
    </row>
    <row r="37" spans="4:22" ht="13.5">
      <c r="D37" s="78" t="s">
        <v>26</v>
      </c>
      <c r="O37" s="78" t="s">
        <v>23</v>
      </c>
      <c r="Q37" s="86">
        <v>40947</v>
      </c>
      <c r="S37">
        <v>24</v>
      </c>
      <c r="T37" s="78" t="s">
        <v>14</v>
      </c>
      <c r="V37" s="86">
        <v>40919</v>
      </c>
    </row>
    <row r="38" spans="4:22" ht="13.5">
      <c r="D38" s="79" t="s">
        <v>27</v>
      </c>
      <c r="O38" s="78" t="s">
        <v>24</v>
      </c>
      <c r="Q38" s="86">
        <v>40935</v>
      </c>
      <c r="S38">
        <v>25</v>
      </c>
      <c r="T38" s="78" t="s">
        <v>15</v>
      </c>
      <c r="V38" s="86">
        <v>40933</v>
      </c>
    </row>
    <row r="39" spans="4:22" ht="13.5">
      <c r="D39" s="78" t="s">
        <v>28</v>
      </c>
      <c r="O39" s="78" t="s">
        <v>25</v>
      </c>
      <c r="Q39" s="86">
        <v>40921</v>
      </c>
      <c r="S39">
        <v>26</v>
      </c>
      <c r="T39" s="78" t="s">
        <v>25</v>
      </c>
      <c r="V39" s="86">
        <v>40921</v>
      </c>
    </row>
    <row r="40" spans="4:22" ht="13.5">
      <c r="D40" s="78" t="s">
        <v>29</v>
      </c>
      <c r="O40" s="78" t="s">
        <v>26</v>
      </c>
      <c r="Q40" s="86">
        <v>40938</v>
      </c>
      <c r="S40">
        <v>27</v>
      </c>
      <c r="T40" s="78" t="s">
        <v>28</v>
      </c>
      <c r="V40" s="86">
        <v>40918</v>
      </c>
    </row>
    <row r="41" spans="4:22" ht="13.5">
      <c r="D41" s="78" t="s">
        <v>30</v>
      </c>
      <c r="O41" s="79" t="s">
        <v>27</v>
      </c>
      <c r="Q41" s="86">
        <v>40921</v>
      </c>
      <c r="S41">
        <v>28</v>
      </c>
      <c r="T41" s="79" t="s">
        <v>27</v>
      </c>
      <c r="V41" s="86">
        <v>40921</v>
      </c>
    </row>
    <row r="42" spans="4:22" ht="13.5">
      <c r="D42" s="78" t="s">
        <v>31</v>
      </c>
      <c r="O42" s="78" t="s">
        <v>28</v>
      </c>
      <c r="Q42" s="86">
        <v>40918</v>
      </c>
      <c r="S42">
        <v>29</v>
      </c>
      <c r="T42" s="85" t="s">
        <v>0</v>
      </c>
      <c r="V42" s="87">
        <v>40926</v>
      </c>
    </row>
    <row r="43" spans="4:22" ht="13.5">
      <c r="D43" s="79" t="s">
        <v>32</v>
      </c>
      <c r="O43" s="78" t="s">
        <v>29</v>
      </c>
      <c r="Q43" s="86">
        <v>40925</v>
      </c>
      <c r="S43">
        <v>30</v>
      </c>
      <c r="T43" s="78" t="s">
        <v>2</v>
      </c>
      <c r="V43" s="86">
        <v>40931</v>
      </c>
    </row>
    <row r="44" spans="4:22" ht="13.5">
      <c r="D44" s="78" t="s">
        <v>33</v>
      </c>
      <c r="O44" s="78" t="s">
        <v>30</v>
      </c>
      <c r="Q44" s="86">
        <v>41004</v>
      </c>
      <c r="S44">
        <v>31</v>
      </c>
      <c r="T44" s="78" t="s">
        <v>19</v>
      </c>
      <c r="V44" s="86">
        <v>40925</v>
      </c>
    </row>
    <row r="45" spans="4:22" ht="13.5">
      <c r="D45" s="78" t="s">
        <v>34</v>
      </c>
      <c r="O45" s="78" t="s">
        <v>31</v>
      </c>
      <c r="Q45" s="86">
        <v>40918</v>
      </c>
      <c r="S45">
        <v>32</v>
      </c>
      <c r="T45" s="78" t="s">
        <v>34</v>
      </c>
      <c r="V45" s="86">
        <v>40932</v>
      </c>
    </row>
    <row r="46" spans="4:22" ht="13.5">
      <c r="D46" s="78" t="s">
        <v>35</v>
      </c>
      <c r="O46" s="79" t="s">
        <v>32</v>
      </c>
      <c r="Q46" s="86">
        <v>40897</v>
      </c>
      <c r="S46">
        <v>33</v>
      </c>
      <c r="T46" s="78" t="s">
        <v>35</v>
      </c>
      <c r="V46" s="86">
        <v>40925</v>
      </c>
    </row>
    <row r="47" spans="4:22" ht="13.5">
      <c r="D47" s="78" t="s">
        <v>36</v>
      </c>
      <c r="O47" s="78" t="s">
        <v>33</v>
      </c>
      <c r="Q47" s="86">
        <v>40920</v>
      </c>
      <c r="S47">
        <v>34</v>
      </c>
      <c r="T47" s="78" t="s">
        <v>29</v>
      </c>
      <c r="V47" s="86">
        <v>40925</v>
      </c>
    </row>
    <row r="48" spans="15:22" ht="13.5">
      <c r="O48" s="78" t="s">
        <v>34</v>
      </c>
      <c r="Q48" s="86">
        <v>40932</v>
      </c>
      <c r="S48">
        <v>35</v>
      </c>
      <c r="T48" s="78" t="s">
        <v>5</v>
      </c>
      <c r="V48" s="86">
        <v>40897</v>
      </c>
    </row>
    <row r="49" spans="15:22" ht="13.5">
      <c r="O49" s="78" t="s">
        <v>35</v>
      </c>
      <c r="Q49" s="86">
        <v>40925</v>
      </c>
      <c r="S49">
        <v>36</v>
      </c>
      <c r="T49" s="79" t="s">
        <v>32</v>
      </c>
      <c r="V49" s="86">
        <v>40897</v>
      </c>
    </row>
    <row r="50" spans="15:22" ht="13.5">
      <c r="O50" s="78" t="s">
        <v>36</v>
      </c>
      <c r="Q50" s="86">
        <v>40897</v>
      </c>
      <c r="S50">
        <v>37</v>
      </c>
      <c r="T50" s="78" t="s">
        <v>33</v>
      </c>
      <c r="V50" s="86">
        <v>40920</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NTCHEU DHO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HMIS</dc:creator>
  <cp:keywords/>
  <dc:description/>
  <cp:lastModifiedBy>Eliza Scheffler</cp:lastModifiedBy>
  <cp:lastPrinted>2012-07-31T14:26:21Z</cp:lastPrinted>
  <dcterms:created xsi:type="dcterms:W3CDTF">2011-11-21T13:10:50Z</dcterms:created>
  <dcterms:modified xsi:type="dcterms:W3CDTF">2012-09-07T19:34:53Z</dcterms:modified>
  <cp:category/>
  <cp:version/>
  <cp:contentType/>
  <cp:contentStatus/>
</cp:coreProperties>
</file>