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autoCompressPictures="0"/>
  <bookViews>
    <workbookView xWindow="0" yWindow="465" windowWidth="22635" windowHeight="13740" tabRatio="679"/>
  </bookViews>
  <sheets>
    <sheet name="02Nov16" sheetId="32" r:id="rId1"/>
    <sheet name="FundsStatus-Detail-$2net" sheetId="16" state="hidden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3" i="32" l="1"/>
  <c r="G43" i="32"/>
  <c r="N43" i="32"/>
  <c r="J45" i="32"/>
  <c r="G45" i="32"/>
  <c r="N45" i="32"/>
  <c r="J46" i="32"/>
  <c r="G46" i="32"/>
  <c r="N46" i="32"/>
  <c r="J47" i="32"/>
  <c r="G47" i="32"/>
  <c r="N47" i="32"/>
  <c r="N49" i="32"/>
  <c r="J18" i="32"/>
  <c r="G18" i="32"/>
  <c r="N18" i="32"/>
  <c r="J12" i="32"/>
  <c r="G12" i="32"/>
  <c r="N12" i="32"/>
  <c r="N13" i="32"/>
  <c r="N14" i="32"/>
  <c r="J15" i="32"/>
  <c r="G15" i="32"/>
  <c r="N15" i="32"/>
  <c r="E16" i="32"/>
  <c r="J16" i="32"/>
  <c r="G16" i="32"/>
  <c r="N16" i="32"/>
  <c r="J17" i="32"/>
  <c r="G17" i="32"/>
  <c r="N17" i="32"/>
  <c r="N19" i="32"/>
  <c r="J35" i="32"/>
  <c r="G35" i="32"/>
  <c r="N35" i="32"/>
  <c r="J34" i="32"/>
  <c r="G34" i="32"/>
  <c r="N34" i="32"/>
  <c r="J31" i="32"/>
  <c r="G31" i="32"/>
  <c r="J28" i="32"/>
  <c r="G28" i="32"/>
  <c r="J27" i="32"/>
  <c r="G27" i="32"/>
  <c r="N27" i="32"/>
  <c r="N26" i="32"/>
  <c r="N8" i="32"/>
  <c r="F8" i="32"/>
  <c r="G5" i="32"/>
  <c r="N5" i="32"/>
  <c r="N28" i="32"/>
  <c r="N29" i="32"/>
  <c r="N31" i="32"/>
  <c r="N32" i="32"/>
  <c r="P19" i="32"/>
  <c r="P26" i="32"/>
  <c r="P27" i="32"/>
  <c r="F16" i="32"/>
  <c r="N36" i="32"/>
  <c r="P28" i="32"/>
  <c r="P31" i="32"/>
  <c r="P34" i="32"/>
  <c r="P35" i="32"/>
  <c r="M12" i="16"/>
  <c r="M11" i="16"/>
  <c r="F17" i="16"/>
  <c r="M17" i="16"/>
  <c r="H17" i="16"/>
  <c r="F5" i="16"/>
  <c r="M5" i="16"/>
  <c r="AB25" i="16"/>
  <c r="F25" i="16"/>
  <c r="I25" i="16"/>
  <c r="M25" i="16"/>
  <c r="W25" i="16"/>
  <c r="E18" i="16"/>
  <c r="I18" i="16"/>
  <c r="M18" i="16"/>
  <c r="U26" i="16"/>
  <c r="I26" i="16"/>
  <c r="F26" i="16"/>
  <c r="M26" i="16"/>
  <c r="Q26" i="16"/>
  <c r="W26" i="16"/>
  <c r="X26" i="16"/>
  <c r="U41" i="16"/>
  <c r="I41" i="16"/>
  <c r="F41" i="16"/>
  <c r="U40" i="16"/>
  <c r="I40" i="16"/>
  <c r="F40" i="16"/>
  <c r="U37" i="16"/>
  <c r="U38" i="16"/>
  <c r="I37" i="16"/>
  <c r="F37" i="16"/>
  <c r="U34" i="16"/>
  <c r="I34" i="16"/>
  <c r="F34" i="16"/>
  <c r="U33" i="16"/>
  <c r="I33" i="16"/>
  <c r="F33" i="16"/>
  <c r="U30" i="16"/>
  <c r="I30" i="16"/>
  <c r="F30" i="16"/>
  <c r="U29" i="16"/>
  <c r="I29" i="16"/>
  <c r="F29" i="16"/>
  <c r="M19" i="16"/>
  <c r="I10" i="16"/>
  <c r="F10" i="16"/>
  <c r="AD26" i="16"/>
  <c r="M40" i="16"/>
  <c r="Q40" i="16"/>
  <c r="M41" i="16"/>
  <c r="W41" i="16"/>
  <c r="X41" i="16"/>
  <c r="M33" i="16"/>
  <c r="Q33" i="16"/>
  <c r="U35" i="16"/>
  <c r="M29" i="16"/>
  <c r="Q29" i="16"/>
  <c r="M34" i="16"/>
  <c r="W34" i="16"/>
  <c r="X34" i="16"/>
  <c r="U27" i="16"/>
  <c r="AB26" i="16"/>
  <c r="M10" i="16"/>
  <c r="M13" i="16"/>
  <c r="O13" i="16"/>
  <c r="O15" i="16"/>
  <c r="O19" i="16"/>
  <c r="O25" i="16"/>
  <c r="U31" i="16"/>
  <c r="U42" i="16"/>
  <c r="M30" i="16"/>
  <c r="W30" i="16"/>
  <c r="X30" i="16"/>
  <c r="M27" i="16"/>
  <c r="M37" i="16"/>
  <c r="Q37" i="16"/>
  <c r="W29" i="16"/>
  <c r="AD29" i="16"/>
  <c r="W40" i="16"/>
  <c r="AD40" i="16"/>
  <c r="W37" i="16"/>
  <c r="AD37" i="16"/>
  <c r="M42" i="16"/>
  <c r="W33" i="16"/>
  <c r="AD33" i="16"/>
  <c r="AB29" i="16"/>
  <c r="AB30" i="16"/>
  <c r="AB33" i="16"/>
  <c r="AB34" i="16"/>
  <c r="AB37" i="16"/>
  <c r="AB40" i="16"/>
  <c r="AB41" i="16"/>
  <c r="R19" i="16"/>
  <c r="R26" i="16"/>
  <c r="Z19" i="16"/>
  <c r="Z25" i="16"/>
  <c r="M38" i="16"/>
  <c r="M35" i="16"/>
  <c r="M31" i="16"/>
  <c r="W27" i="16"/>
  <c r="W42" i="16"/>
  <c r="W38" i="16"/>
  <c r="W31" i="16"/>
  <c r="X29" i="16"/>
  <c r="X37" i="16"/>
  <c r="X40" i="16"/>
  <c r="AE19" i="16"/>
  <c r="AE26" i="16"/>
  <c r="X33" i="16"/>
  <c r="W35" i="16"/>
  <c r="R29" i="16"/>
  <c r="R33" i="16"/>
  <c r="R37" i="16"/>
  <c r="R40" i="16"/>
  <c r="O26" i="16"/>
  <c r="O29" i="16"/>
  <c r="O30" i="16"/>
  <c r="O33" i="16"/>
  <c r="O34" i="16"/>
  <c r="O37" i="16"/>
  <c r="O40" i="16"/>
  <c r="O41" i="16"/>
  <c r="Z29" i="16"/>
  <c r="Z30" i="16"/>
  <c r="Z33" i="16"/>
  <c r="Z34" i="16"/>
  <c r="Z37" i="16"/>
  <c r="Z40" i="16"/>
  <c r="Z41" i="16"/>
  <c r="AE29" i="16"/>
  <c r="AE33" i="16"/>
  <c r="AE37" i="16"/>
  <c r="AE40" i="16"/>
  <c r="Z26" i="16"/>
</calcChain>
</file>

<file path=xl/sharedStrings.xml><?xml version="1.0" encoding="utf-8"?>
<sst xmlns="http://schemas.openxmlformats.org/spreadsheetml/2006/main" count="117" uniqueCount="71">
  <si>
    <t>Cost of nets</t>
  </si>
  <si>
    <t>Allocated</t>
  </si>
  <si>
    <t>Balance</t>
  </si>
  <si>
    <t>(USD, m)</t>
  </si>
  <si>
    <t># Nets</t>
  </si>
  <si>
    <t>Cost/net</t>
  </si>
  <si>
    <t>Non-net cost/net</t>
  </si>
  <si>
    <t>Kenya</t>
  </si>
  <si>
    <t>Malawi 2018</t>
  </si>
  <si>
    <t>Rwanda 2017</t>
  </si>
  <si>
    <t>Non-nets costs</t>
  </si>
  <si>
    <t>Ghana</t>
  </si>
  <si>
    <t>DRC 2018-Pt1</t>
  </si>
  <si>
    <t>DRC 2018-Pt2</t>
  </si>
  <si>
    <t>DRC 2019</t>
  </si>
  <si>
    <t>IRR Study, DRC N Ubangi</t>
  </si>
  <si>
    <t>Malaria Unit, Malawi</t>
  </si>
  <si>
    <t>Addntl non-net costs         (per net)</t>
  </si>
  <si>
    <t>Total additional non-net costs, US$millions</t>
  </si>
  <si>
    <t>Total cost/net (US$)</t>
  </si>
  <si>
    <t>Mozambique 2017</t>
  </si>
  <si>
    <t>1. Committed</t>
  </si>
  <si>
    <t>2. Able to cover and wish to (for agreement in next 1-2 months)</t>
  </si>
  <si>
    <t>3. Would wish to offer - Tranche 1 (offer in Q2 2016, agreement concluded by Q3/Q4 2016)</t>
  </si>
  <si>
    <t>4. Would wish to offer - Tranche 2 (offer in Q2 2016, agreement concluded by Q3/Q4 2016)</t>
  </si>
  <si>
    <t>5. Would wish to offer - Tranche "1a" (Placed here as could be delayed given 2018 priorities)</t>
  </si>
  <si>
    <t>Total cost</t>
  </si>
  <si>
    <t>New TOTAL  costs (net + all non-net costs), US$millions</t>
  </si>
  <si>
    <t>Prepared to release, Malawi 2018</t>
  </si>
  <si>
    <t>Cumulative additional</t>
  </si>
  <si>
    <t>6. Have offered (but not legally committed) - now lower priority as slow response from both countries</t>
  </si>
  <si>
    <t xml:space="preserve"> = Uncommitted</t>
  </si>
  <si>
    <t>Funds in hand:</t>
  </si>
  <si>
    <t>Ghana 2018 (of 15m need)</t>
  </si>
  <si>
    <t>Malawi 2018 (Addntl 7.5m)</t>
  </si>
  <si>
    <t>"Half go forward"</t>
  </si>
  <si>
    <t>Total</t>
  </si>
  <si>
    <t>Ghana 2016</t>
  </si>
  <si>
    <t>Scenario A: AMF funds nets + PDCUs</t>
  </si>
  <si>
    <t>Scenario B: AMF funds ALL costs</t>
  </si>
  <si>
    <t>Updated: 05Mar16</t>
  </si>
  <si>
    <t>Uganda</t>
  </si>
  <si>
    <t># Nets (m)</t>
  </si>
  <si>
    <t>IR Research</t>
  </si>
  <si>
    <t>Uganda-PBO Study</t>
  </si>
  <si>
    <t>Paid</t>
  </si>
  <si>
    <t>Uganda 2016</t>
  </si>
  <si>
    <t>Togo 2017</t>
  </si>
  <si>
    <t>3. Advanced stages of discussion</t>
  </si>
  <si>
    <t>Total out</t>
  </si>
  <si>
    <t>Depriortised - 30Aug16</t>
  </si>
  <si>
    <t>2. Agreement imminent</t>
  </si>
  <si>
    <t>Depriortised - 22Sep16</t>
  </si>
  <si>
    <t>4. Significant initial contact and discussion</t>
  </si>
  <si>
    <t>Would wish to offer in Q2/Q3 2016, agreement concluded by Q4 2016/Q1 2017</t>
  </si>
  <si>
    <t>Uganda 2016/17 - PBO Study</t>
  </si>
  <si>
    <t>Temporarily deprioritised</t>
  </si>
  <si>
    <t>Latest budget, being assesses now, is $2.7m</t>
  </si>
  <si>
    <t>AMF funds nets + PDCUs</t>
  </si>
  <si>
    <t>Papua New Guinea 2017 + 2018</t>
  </si>
  <si>
    <t>Estimated gap in funding for nets + non-net costs for period 2018-2020: US$350m-600m. Further 2017 gaps likely but details still being assessed.</t>
  </si>
  <si>
    <t>Updated: 02Nov16</t>
  </si>
  <si>
    <t>Country C 2017</t>
  </si>
  <si>
    <t>Country R 2017</t>
  </si>
  <si>
    <t>Country B</t>
  </si>
  <si>
    <t>Country J 2017</t>
  </si>
  <si>
    <t>Country K 2018-Pt1</t>
  </si>
  <si>
    <t>Country K 2018-Pt2</t>
  </si>
  <si>
    <t>Country K 2019</t>
  </si>
  <si>
    <t>Country M 2019 (of 25m need)</t>
  </si>
  <si>
    <t>Country J 2018 (of 15m need)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</si>
</sst>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\$#,##0.0;\-\$#,##0.0"/>
    <numFmt numFmtId="165" formatCode="#,##0.0"/>
    <numFmt numFmtId="166" formatCode="#,##0.0;[Red]\ \-#,##0.0"/>
    <numFmt numFmtId="167" formatCode="0.000"/>
    <numFmt numFmtId="168" formatCode="0.0"/>
    <numFmt numFmtId="169" formatCode="#,##0.000_ ;[Red]\-#,##0.000\ "/>
    <numFmt numFmtId="170" formatCode="#,##0.000;[Red]\-#,##0.000"/>
    <numFmt numFmtId="171" formatCode="#,##0.000;[Red]\ \-#,##0.000"/>
    <numFmt numFmtId="172" formatCode="#,##0.0000"/>
    <numFmt numFmtId="173" formatCode="#,##0.00_ ;[Red]\-#,##0.00\ "/>
    <numFmt numFmtId="174" formatCode="#,##0.00;[Red]\ \-#,##0.00"/>
    <numFmt numFmtId="175" formatCode="#,##0.0;[Red]\-#,##0.0"/>
    <numFmt numFmtId="176" formatCode="\$#,##0.00;[Red]\-\$#,##0.00"/>
    <numFmt numFmtId="177" formatCode="\$#,##0.000;[Red]\-\$#,##0.000"/>
    <numFmt numFmtId="178" formatCode="#,##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6" tint="0.39994506668294322"/>
        <bgColor theme="0"/>
      </patternFill>
    </fill>
    <fill>
      <patternFill patternType="lightUp">
        <fgColor theme="9" tint="0.59996337778862885"/>
        <bgColor theme="0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/>
    <xf numFmtId="0" fontId="4" fillId="0" borderId="0" xfId="0" applyFont="1"/>
    <xf numFmtId="166" fontId="0" fillId="0" borderId="0" xfId="0" applyNumberFormat="1" applyBorder="1"/>
    <xf numFmtId="4" fontId="0" fillId="0" borderId="0" xfId="0" applyNumberFormat="1" applyBorder="1"/>
    <xf numFmtId="170" fontId="0" fillId="0" borderId="0" xfId="0" applyNumberFormat="1" applyBorder="1"/>
    <xf numFmtId="0" fontId="0" fillId="0" borderId="0" xfId="0" applyFill="1"/>
    <xf numFmtId="0" fontId="5" fillId="0" borderId="0" xfId="0" applyFont="1" applyFill="1" applyAlignment="1">
      <alignment horizontal="center"/>
    </xf>
    <xf numFmtId="166" fontId="0" fillId="0" borderId="0" xfId="0" applyNumberFormat="1" applyFill="1"/>
    <xf numFmtId="166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/>
    <xf numFmtId="166" fontId="4" fillId="2" borderId="0" xfId="0" applyNumberFormat="1" applyFont="1" applyFill="1" applyBorder="1"/>
    <xf numFmtId="171" fontId="4" fillId="2" borderId="0" xfId="0" applyNumberFormat="1" applyFont="1" applyFill="1" applyBorder="1"/>
    <xf numFmtId="166" fontId="0" fillId="4" borderId="0" xfId="0" applyNumberFormat="1" applyFill="1" applyBorder="1"/>
    <xf numFmtId="0" fontId="5" fillId="0" borderId="0" xfId="0" applyFont="1" applyBorder="1" applyAlignment="1">
      <alignment horizontal="right"/>
    </xf>
    <xf numFmtId="172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/>
    <xf numFmtId="166" fontId="0" fillId="0" borderId="0" xfId="0" applyNumberFormat="1" applyFont="1" applyFill="1" applyBorder="1"/>
    <xf numFmtId="169" fontId="0" fillId="0" borderId="0" xfId="0" applyNumberFormat="1" applyBorder="1"/>
    <xf numFmtId="165" fontId="4" fillId="2" borderId="0" xfId="0" applyNumberFormat="1" applyFont="1" applyFill="1" applyBorder="1" applyAlignment="1">
      <alignment horizontal="right"/>
    </xf>
    <xf numFmtId="0" fontId="0" fillId="0" borderId="4" xfId="0" applyFill="1" applyBorder="1"/>
    <xf numFmtId="0" fontId="0" fillId="0" borderId="4" xfId="0" applyBorder="1"/>
    <xf numFmtId="166" fontId="0" fillId="4" borderId="4" xfId="0" applyNumberFormat="1" applyFill="1" applyBorder="1"/>
    <xf numFmtId="0" fontId="0" fillId="0" borderId="5" xfId="0" applyBorder="1"/>
    <xf numFmtId="0" fontId="0" fillId="0" borderId="6" xfId="0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167" fontId="0" fillId="0" borderId="0" xfId="0" applyNumberFormat="1" applyBorder="1"/>
    <xf numFmtId="168" fontId="4" fillId="2" borderId="0" xfId="0" applyNumberFormat="1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0" fontId="0" fillId="3" borderId="0" xfId="0" applyFill="1" applyBorder="1"/>
    <xf numFmtId="0" fontId="5" fillId="0" borderId="4" xfId="0" applyFont="1" applyBorder="1"/>
    <xf numFmtId="0" fontId="5" fillId="0" borderId="4" xfId="0" applyFont="1" applyFill="1" applyBorder="1"/>
    <xf numFmtId="0" fontId="5" fillId="0" borderId="2" xfId="0" applyFont="1" applyBorder="1"/>
    <xf numFmtId="0" fontId="5" fillId="0" borderId="3" xfId="0" applyFont="1" applyBorder="1" applyAlignment="1">
      <alignment horizontal="right"/>
    </xf>
    <xf numFmtId="166" fontId="0" fillId="0" borderId="3" xfId="0" applyNumberFormat="1" applyFill="1" applyBorder="1"/>
    <xf numFmtId="166" fontId="5" fillId="0" borderId="3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11" xfId="0" applyBorder="1"/>
    <xf numFmtId="0" fontId="5" fillId="0" borderId="12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4" fontId="4" fillId="2" borderId="12" xfId="0" applyNumberFormat="1" applyFont="1" applyFill="1" applyBorder="1"/>
    <xf numFmtId="164" fontId="4" fillId="0" borderId="0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40" fontId="0" fillId="0" borderId="0" xfId="0" applyNumberFormat="1" applyBorder="1"/>
    <xf numFmtId="40" fontId="0" fillId="0" borderId="16" xfId="0" applyNumberFormat="1" applyBorder="1"/>
    <xf numFmtId="0" fontId="0" fillId="3" borderId="12" xfId="0" applyFill="1" applyBorder="1"/>
    <xf numFmtId="164" fontId="4" fillId="3" borderId="0" xfId="0" applyNumberFormat="1" applyFont="1" applyFill="1" applyBorder="1"/>
    <xf numFmtId="166" fontId="0" fillId="6" borderId="0" xfId="0" applyNumberFormat="1" applyFill="1" applyBorder="1"/>
    <xf numFmtId="169" fontId="4" fillId="6" borderId="1" xfId="0" applyNumberFormat="1" applyFont="1" applyFill="1" applyBorder="1"/>
    <xf numFmtId="166" fontId="4" fillId="4" borderId="1" xfId="0" applyNumberFormat="1" applyFont="1" applyFill="1" applyBorder="1"/>
    <xf numFmtId="166" fontId="4" fillId="3" borderId="1" xfId="0" applyNumberFormat="1" applyFont="1" applyFill="1" applyBorder="1"/>
    <xf numFmtId="40" fontId="4" fillId="3" borderId="1" xfId="0" applyNumberFormat="1" applyFont="1" applyFill="1" applyBorder="1"/>
    <xf numFmtId="166" fontId="4" fillId="6" borderId="1" xfId="0" applyNumberFormat="1" applyFont="1" applyFill="1" applyBorder="1"/>
    <xf numFmtId="0" fontId="6" fillId="0" borderId="0" xfId="0" applyFont="1" applyBorder="1" applyAlignment="1">
      <alignment horizontal="left"/>
    </xf>
    <xf numFmtId="15" fontId="6" fillId="9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40" fontId="4" fillId="0" borderId="16" xfId="0" applyNumberFormat="1" applyFont="1" applyBorder="1"/>
    <xf numFmtId="0" fontId="5" fillId="8" borderId="7" xfId="0" applyFont="1" applyFill="1" applyBorder="1" applyAlignment="1">
      <alignment horizontal="right"/>
    </xf>
    <xf numFmtId="0" fontId="5" fillId="8" borderId="8" xfId="0" applyFont="1" applyFill="1" applyBorder="1" applyAlignment="1">
      <alignment horizontal="right"/>
    </xf>
    <xf numFmtId="169" fontId="6" fillId="8" borderId="8" xfId="0" applyNumberFormat="1" applyFont="1" applyFill="1" applyBorder="1"/>
    <xf numFmtId="0" fontId="4" fillId="8" borderId="9" xfId="0" applyFont="1" applyFill="1" applyBorder="1"/>
    <xf numFmtId="0" fontId="5" fillId="7" borderId="15" xfId="0" applyFont="1" applyFill="1" applyBorder="1" applyAlignment="1">
      <alignment horizontal="right"/>
    </xf>
    <xf numFmtId="0" fontId="5" fillId="7" borderId="16" xfId="0" applyFont="1" applyFill="1" applyBorder="1" applyAlignment="1">
      <alignment horizontal="right"/>
    </xf>
    <xf numFmtId="40" fontId="4" fillId="7" borderId="16" xfId="0" applyNumberFormat="1" applyFont="1" applyFill="1" applyBorder="1"/>
    <xf numFmtId="0" fontId="4" fillId="7" borderId="17" xfId="0" applyFont="1" applyFill="1" applyBorder="1"/>
    <xf numFmtId="173" fontId="4" fillId="8" borderId="8" xfId="0" applyNumberFormat="1" applyFont="1" applyFill="1" applyBorder="1"/>
    <xf numFmtId="173" fontId="6" fillId="8" borderId="8" xfId="0" applyNumberFormat="1" applyFont="1" applyFill="1" applyBorder="1"/>
    <xf numFmtId="173" fontId="6" fillId="6" borderId="1" xfId="0" applyNumberFormat="1" applyFont="1" applyFill="1" applyBorder="1"/>
    <xf numFmtId="40" fontId="0" fillId="4" borderId="0" xfId="0" applyNumberFormat="1" applyFill="1" applyBorder="1"/>
    <xf numFmtId="40" fontId="5" fillId="0" borderId="0" xfId="0" applyNumberFormat="1" applyFont="1" applyBorder="1" applyAlignment="1">
      <alignment horizontal="right"/>
    </xf>
    <xf numFmtId="174" fontId="0" fillId="0" borderId="0" xfId="0" applyNumberFormat="1" applyBorder="1"/>
    <xf numFmtId="174" fontId="4" fillId="3" borderId="1" xfId="0" applyNumberFormat="1" applyFont="1" applyFill="1" applyBorder="1"/>
    <xf numFmtId="0" fontId="0" fillId="0" borderId="21" xfId="0" applyBorder="1"/>
    <xf numFmtId="0" fontId="0" fillId="0" borderId="23" xfId="0" applyBorder="1"/>
    <xf numFmtId="166" fontId="0" fillId="0" borderId="23" xfId="0" applyNumberFormat="1" applyBorder="1"/>
    <xf numFmtId="0" fontId="0" fillId="0" borderId="25" xfId="0" applyBorder="1"/>
    <xf numFmtId="0" fontId="0" fillId="0" borderId="27" xfId="0" applyBorder="1"/>
    <xf numFmtId="0" fontId="0" fillId="0" borderId="29" xfId="0" applyBorder="1"/>
    <xf numFmtId="40" fontId="0" fillId="0" borderId="29" xfId="0" applyNumberFormat="1" applyBorder="1"/>
    <xf numFmtId="166" fontId="0" fillId="0" borderId="29" xfId="0" applyNumberFormat="1" applyBorder="1"/>
    <xf numFmtId="0" fontId="0" fillId="0" borderId="31" xfId="0" applyBorder="1"/>
    <xf numFmtId="0" fontId="5" fillId="0" borderId="15" xfId="0" applyFont="1" applyBorder="1" applyAlignment="1">
      <alignment horizontal="right" wrapText="1"/>
    </xf>
    <xf numFmtId="40" fontId="0" fillId="0" borderId="17" xfId="0" applyNumberFormat="1" applyBorder="1"/>
    <xf numFmtId="40" fontId="0" fillId="10" borderId="24" xfId="0" applyNumberFormat="1" applyFill="1" applyBorder="1"/>
    <xf numFmtId="40" fontId="0" fillId="11" borderId="30" xfId="0" applyNumberFormat="1" applyFill="1" applyBorder="1"/>
    <xf numFmtId="40" fontId="0" fillId="11" borderId="32" xfId="0" applyNumberFormat="1" applyFill="1" applyBorder="1"/>
    <xf numFmtId="40" fontId="0" fillId="10" borderId="26" xfId="0" applyNumberFormat="1" applyFill="1" applyBorder="1"/>
    <xf numFmtId="40" fontId="5" fillId="10" borderId="22" xfId="0" applyNumberFormat="1" applyFont="1" applyFill="1" applyBorder="1" applyAlignment="1">
      <alignment horizontal="right" wrapText="1"/>
    </xf>
    <xf numFmtId="40" fontId="5" fillId="11" borderId="28" xfId="0" applyNumberFormat="1" applyFont="1" applyFill="1" applyBorder="1" applyAlignment="1">
      <alignment horizontal="right" wrapText="1"/>
    </xf>
    <xf numFmtId="175" fontId="0" fillId="0" borderId="0" xfId="0" applyNumberFormat="1" applyBorder="1"/>
    <xf numFmtId="165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/>
    <xf numFmtId="175" fontId="0" fillId="4" borderId="0" xfId="0" applyNumberFormat="1" applyFill="1" applyBorder="1"/>
    <xf numFmtId="174" fontId="4" fillId="2" borderId="0" xfId="0" applyNumberFormat="1" applyFont="1" applyFill="1" applyBorder="1"/>
    <xf numFmtId="175" fontId="4" fillId="9" borderId="0" xfId="0" applyNumberFormat="1" applyFont="1" applyFill="1" applyBorder="1" applyAlignment="1">
      <alignment horizontal="right"/>
    </xf>
    <xf numFmtId="176" fontId="4" fillId="9" borderId="0" xfId="0" applyNumberFormat="1" applyFont="1" applyFill="1" applyBorder="1"/>
    <xf numFmtId="172" fontId="4" fillId="9" borderId="0" xfId="0" applyNumberFormat="1" applyFont="1" applyFill="1" applyBorder="1" applyAlignment="1">
      <alignment horizontal="right"/>
    </xf>
    <xf numFmtId="166" fontId="4" fillId="9" borderId="0" xfId="0" applyNumberFormat="1" applyFont="1" applyFill="1" applyBorder="1"/>
    <xf numFmtId="170" fontId="0" fillId="9" borderId="0" xfId="0" applyNumberFormat="1" applyFill="1" applyBorder="1"/>
    <xf numFmtId="166" fontId="0" fillId="9" borderId="0" xfId="0" applyNumberFormat="1" applyFont="1" applyFill="1" applyBorder="1"/>
    <xf numFmtId="165" fontId="4" fillId="9" borderId="0" xfId="0" applyNumberFormat="1" applyFont="1" applyFill="1" applyBorder="1" applyAlignment="1">
      <alignment horizontal="right"/>
    </xf>
    <xf numFmtId="0" fontId="0" fillId="6" borderId="0" xfId="0" applyFill="1"/>
    <xf numFmtId="15" fontId="4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170" fontId="0" fillId="0" borderId="0" xfId="0" applyNumberFormat="1" applyFill="1" applyBorder="1"/>
    <xf numFmtId="4" fontId="0" fillId="0" borderId="0" xfId="0" applyNumberFormat="1" applyFill="1" applyBorder="1"/>
    <xf numFmtId="170" fontId="4" fillId="9" borderId="0" xfId="0" applyNumberFormat="1" applyFont="1" applyFill="1" applyBorder="1"/>
    <xf numFmtId="177" fontId="0" fillId="0" borderId="0" xfId="0" applyNumberFormat="1" applyBorder="1"/>
    <xf numFmtId="40" fontId="4" fillId="2" borderId="0" xfId="0" applyNumberFormat="1" applyFont="1" applyFill="1" applyBorder="1" applyAlignment="1">
      <alignment horizontal="right"/>
    </xf>
    <xf numFmtId="40" fontId="0" fillId="0" borderId="0" xfId="0" applyNumberFormat="1" applyFill="1" applyBorder="1"/>
    <xf numFmtId="175" fontId="0" fillId="0" borderId="0" xfId="0" applyNumberFormat="1" applyFill="1" applyBorder="1"/>
    <xf numFmtId="166" fontId="4" fillId="0" borderId="1" xfId="0" applyNumberFormat="1" applyFont="1" applyFill="1" applyBorder="1"/>
    <xf numFmtId="174" fontId="4" fillId="0" borderId="1" xfId="0" applyNumberFormat="1" applyFont="1" applyFill="1" applyBorder="1"/>
    <xf numFmtId="0" fontId="7" fillId="0" borderId="0" xfId="0" applyFont="1" applyBorder="1"/>
    <xf numFmtId="0" fontId="7" fillId="0" borderId="0" xfId="0" applyFont="1"/>
    <xf numFmtId="173" fontId="6" fillId="0" borderId="1" xfId="0" applyNumberFormat="1" applyFont="1" applyFill="1" applyBorder="1"/>
    <xf numFmtId="0" fontId="5" fillId="0" borderId="0" xfId="0" applyFont="1" applyBorder="1"/>
    <xf numFmtId="0" fontId="9" fillId="0" borderId="0" xfId="0" applyFont="1" applyBorder="1"/>
    <xf numFmtId="0" fontId="0" fillId="9" borderId="0" xfId="0" applyFill="1" applyBorder="1"/>
    <xf numFmtId="0" fontId="5" fillId="8" borderId="0" xfId="0" applyFont="1" applyFill="1" applyBorder="1" applyAlignment="1">
      <alignment horizontal="right"/>
    </xf>
    <xf numFmtId="173" fontId="4" fillId="8" borderId="0" xfId="0" applyNumberFormat="1" applyFont="1" applyFill="1" applyBorder="1"/>
    <xf numFmtId="0" fontId="9" fillId="0" borderId="0" xfId="0" applyFont="1" applyFill="1" applyBorder="1"/>
    <xf numFmtId="4" fontId="10" fillId="9" borderId="0" xfId="0" applyNumberFormat="1" applyFont="1" applyFill="1" applyBorder="1"/>
    <xf numFmtId="4" fontId="10" fillId="2" borderId="0" xfId="0" applyNumberFormat="1" applyFont="1" applyFill="1" applyBorder="1"/>
    <xf numFmtId="174" fontId="4" fillId="9" borderId="0" xfId="0" applyNumberFormat="1" applyFont="1" applyFill="1" applyBorder="1"/>
    <xf numFmtId="0" fontId="5" fillId="0" borderId="0" xfId="0" applyFont="1"/>
    <xf numFmtId="0" fontId="0" fillId="6" borderId="0" xfId="0" applyFill="1" applyBorder="1"/>
    <xf numFmtId="174" fontId="0" fillId="0" borderId="0" xfId="0" applyNumberFormat="1" applyFont="1" applyFill="1" applyBorder="1"/>
    <xf numFmtId="178" fontId="4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/>
    <xf numFmtId="15" fontId="6" fillId="9" borderId="33" xfId="0" applyNumberFormat="1" applyFont="1" applyFill="1" applyBorder="1" applyAlignment="1">
      <alignment horizontal="left"/>
    </xf>
    <xf numFmtId="166" fontId="0" fillId="9" borderId="0" xfId="0" applyNumberFormat="1" applyFill="1" applyBorder="1"/>
    <xf numFmtId="166" fontId="0" fillId="0" borderId="1" xfId="0" applyNumberFormat="1" applyBorder="1"/>
    <xf numFmtId="165" fontId="10" fillId="2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</cellXfs>
  <cellStyles count="10">
    <cellStyle name="Comma 2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zoomScale="75" zoomScaleNormal="75" zoomScalePageLayoutView="75" workbookViewId="0"/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bestFit="1" customWidth="1"/>
    <col min="4" max="4" width="0.85546875" style="1" customWidth="1"/>
    <col min="5" max="7" width="11.42578125" style="1" customWidth="1"/>
    <col min="8" max="8" width="0.85546875" style="1" customWidth="1"/>
    <col min="9" max="10" width="16.85546875" style="1" customWidth="1"/>
    <col min="11" max="11" width="0.85546875" style="1" customWidth="1"/>
    <col min="12" max="12" width="12.7109375" style="1" customWidth="1"/>
    <col min="13" max="13" width="0.85546875" style="1" customWidth="1"/>
    <col min="14" max="14" width="13.42578125" style="1" customWidth="1"/>
    <col min="15" max="15" width="0.85546875" style="1" customWidth="1"/>
    <col min="16" max="16" width="13.42578125" style="1" customWidth="1"/>
    <col min="17" max="17" width="0.85546875" style="1" customWidth="1"/>
    <col min="18" max="18" width="73.42578125" style="1" bestFit="1" customWidth="1"/>
    <col min="19" max="19" width="0.85546875" style="1" customWidth="1"/>
    <col min="20" max="16384" width="9.140625" style="1"/>
  </cols>
  <sheetData>
    <row r="1" spans="2:18" x14ac:dyDescent="0.2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2:18" x14ac:dyDescent="0.2">
      <c r="B2" s="7"/>
      <c r="C2" s="147" t="s">
        <v>61</v>
      </c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Q2" s="17"/>
    </row>
    <row r="3" spans="2:18" x14ac:dyDescent="0.2">
      <c r="E3" s="17" t="s">
        <v>42</v>
      </c>
      <c r="F3" s="17" t="s">
        <v>5</v>
      </c>
      <c r="G3" s="17" t="s">
        <v>0</v>
      </c>
      <c r="H3" s="17"/>
      <c r="I3" s="17" t="s">
        <v>6</v>
      </c>
      <c r="J3" s="17" t="s">
        <v>10</v>
      </c>
      <c r="K3" s="12"/>
      <c r="L3" s="12"/>
      <c r="M3" s="12"/>
      <c r="N3" s="12" t="s">
        <v>49</v>
      </c>
      <c r="O3" s="12"/>
      <c r="P3" s="17" t="s">
        <v>3</v>
      </c>
      <c r="Q3" s="17"/>
    </row>
    <row r="4" spans="2:18" ht="20.100000000000001" customHeight="1" x14ac:dyDescent="0.25">
      <c r="C4" s="131" t="s">
        <v>45</v>
      </c>
      <c r="D4" s="131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2:18" x14ac:dyDescent="0.2">
      <c r="C5" s="9" t="s">
        <v>11</v>
      </c>
      <c r="D5" s="9"/>
      <c r="E5" s="18">
        <v>2.6890999999999998</v>
      </c>
      <c r="F5" s="19">
        <v>2.0859999999999999</v>
      </c>
      <c r="G5" s="5">
        <f>-F5*E5</f>
        <v>-5.6094625999999996</v>
      </c>
      <c r="H5" s="4"/>
      <c r="I5" s="12"/>
      <c r="J5" s="123">
        <v>-0.5</v>
      </c>
      <c r="K5" s="11"/>
      <c r="L5" s="11"/>
      <c r="M5" s="11"/>
      <c r="N5" s="20">
        <f>(J5+G5)</f>
        <v>-6.1094625999999996</v>
      </c>
      <c r="O5" s="12"/>
      <c r="P5" s="17"/>
      <c r="Q5" s="17"/>
    </row>
    <row r="6" spans="2:18" x14ac:dyDescent="0.2">
      <c r="C6" s="11" t="s">
        <v>15</v>
      </c>
      <c r="D6" s="11"/>
      <c r="E6" s="119"/>
      <c r="F6" s="120"/>
      <c r="G6" s="121"/>
      <c r="H6" s="122"/>
      <c r="I6" s="12"/>
      <c r="J6" s="12"/>
      <c r="K6" s="11"/>
      <c r="L6" s="11"/>
      <c r="M6" s="11"/>
      <c r="N6" s="14">
        <v>-0.1</v>
      </c>
      <c r="O6" s="12"/>
      <c r="P6" s="17"/>
      <c r="Q6" s="17"/>
    </row>
    <row r="7" spans="2:18" x14ac:dyDescent="0.2">
      <c r="C7" s="11" t="s">
        <v>16</v>
      </c>
      <c r="D7" s="11"/>
      <c r="E7" s="119"/>
      <c r="F7" s="120"/>
      <c r="G7" s="121"/>
      <c r="H7" s="122"/>
      <c r="I7" s="12"/>
      <c r="J7" s="12"/>
      <c r="K7" s="11"/>
      <c r="L7" s="11"/>
      <c r="M7" s="11"/>
      <c r="N7" s="14">
        <v>-0.1</v>
      </c>
      <c r="O7" s="12"/>
      <c r="P7" s="17"/>
      <c r="Q7" s="17"/>
    </row>
    <row r="8" spans="2:18" x14ac:dyDescent="0.2">
      <c r="C8" s="9" t="s">
        <v>46</v>
      </c>
      <c r="D8" s="10"/>
      <c r="E8" s="110">
        <v>5.2007700000000003</v>
      </c>
      <c r="F8" s="119">
        <f>-G8/E8</f>
        <v>2.1589105074825459</v>
      </c>
      <c r="G8" s="112">
        <v>-11.227997</v>
      </c>
      <c r="H8" s="122"/>
      <c r="I8" s="12"/>
      <c r="J8" s="12"/>
      <c r="K8" s="11"/>
      <c r="L8" s="11"/>
      <c r="M8" s="11"/>
      <c r="N8" s="14">
        <f>G8</f>
        <v>-11.227997</v>
      </c>
      <c r="O8" s="12"/>
      <c r="P8" s="17"/>
      <c r="Q8" s="17"/>
    </row>
    <row r="10" spans="2:18" ht="20.100000000000001" customHeight="1" x14ac:dyDescent="0.25">
      <c r="C10" s="130" t="s">
        <v>21</v>
      </c>
      <c r="D10" s="130"/>
    </row>
    <row r="11" spans="2:18" ht="15" customHeight="1" x14ac:dyDescent="0.25">
      <c r="C11" s="130"/>
      <c r="D11" s="130"/>
      <c r="E11" s="17" t="s">
        <v>42</v>
      </c>
      <c r="F11" s="17" t="s">
        <v>5</v>
      </c>
      <c r="G11" s="17" t="s">
        <v>0</v>
      </c>
      <c r="H11" s="17"/>
      <c r="I11" s="17" t="s">
        <v>6</v>
      </c>
      <c r="J11" s="17" t="s">
        <v>10</v>
      </c>
      <c r="N11" s="69" t="s">
        <v>32</v>
      </c>
      <c r="O11" s="13"/>
      <c r="P11" s="141">
        <v>56.6</v>
      </c>
    </row>
    <row r="12" spans="2:18" x14ac:dyDescent="0.2">
      <c r="B12" s="8"/>
      <c r="C12" s="11" t="s">
        <v>8</v>
      </c>
      <c r="D12" s="11"/>
      <c r="E12" s="28">
        <v>1.48</v>
      </c>
      <c r="F12" s="140">
        <v>2.5</v>
      </c>
      <c r="G12" s="124">
        <f>-F12*E12</f>
        <v>-3.7</v>
      </c>
      <c r="H12" s="11"/>
      <c r="I12" s="31">
        <v>1.2</v>
      </c>
      <c r="J12" s="124">
        <f>-I12*E12</f>
        <v>-1.776</v>
      </c>
      <c r="K12" s="9"/>
      <c r="L12" s="9"/>
      <c r="M12" s="9"/>
      <c r="N12" s="144">
        <f>(J12+G12)</f>
        <v>-5.476</v>
      </c>
      <c r="O12" s="9"/>
      <c r="P12" s="11"/>
      <c r="Q12" s="11"/>
    </row>
    <row r="13" spans="2:18" x14ac:dyDescent="0.2">
      <c r="B13" s="8"/>
      <c r="C13" s="11" t="s">
        <v>15</v>
      </c>
      <c r="D13" s="11"/>
      <c r="E13" s="9"/>
      <c r="F13" s="9"/>
      <c r="G13" s="9"/>
      <c r="H13" s="9"/>
      <c r="I13" s="9"/>
      <c r="J13" s="9"/>
      <c r="K13" s="9"/>
      <c r="L13" s="9"/>
      <c r="M13" s="9"/>
      <c r="N13" s="14">
        <f>-0.8-N6</f>
        <v>-0.70000000000000007</v>
      </c>
      <c r="O13" s="9"/>
      <c r="P13" s="11"/>
      <c r="Q13" s="11"/>
      <c r="R13" s="151"/>
    </row>
    <row r="14" spans="2:18" x14ac:dyDescent="0.2">
      <c r="B14" s="8"/>
      <c r="C14" s="11" t="s">
        <v>16</v>
      </c>
      <c r="D14" s="11"/>
      <c r="E14" s="9"/>
      <c r="F14" s="9"/>
      <c r="G14" s="9"/>
      <c r="H14" s="9"/>
      <c r="I14" s="9"/>
      <c r="J14" s="9"/>
      <c r="K14" s="9"/>
      <c r="L14" s="9"/>
      <c r="M14" s="9"/>
      <c r="N14" s="15">
        <f>-0.636-N7</f>
        <v>-0.53600000000000003</v>
      </c>
      <c r="O14" s="9"/>
      <c r="P14" s="11"/>
      <c r="Q14" s="11"/>
    </row>
    <row r="15" spans="2:18" ht="15" customHeight="1" x14ac:dyDescent="0.2">
      <c r="B15" s="8"/>
      <c r="C15" s="9" t="s">
        <v>37</v>
      </c>
      <c r="D15" s="9"/>
      <c r="E15" s="18"/>
      <c r="F15" s="19"/>
      <c r="G15" s="5">
        <f>-F15*E15</f>
        <v>0</v>
      </c>
      <c r="H15" s="4"/>
      <c r="I15" s="120"/>
      <c r="J15" s="123">
        <f>-1.71638-J5</f>
        <v>-1.21638</v>
      </c>
      <c r="K15" s="11"/>
      <c r="L15" s="11"/>
      <c r="M15" s="11"/>
      <c r="N15" s="144">
        <f>(J15+G15)</f>
        <v>-1.21638</v>
      </c>
      <c r="O15" s="9"/>
      <c r="P15" s="21"/>
      <c r="Q15" s="11"/>
    </row>
    <row r="16" spans="2:18" ht="15" customHeight="1" x14ac:dyDescent="0.2">
      <c r="B16" s="8"/>
      <c r="C16" s="9" t="s">
        <v>46</v>
      </c>
      <c r="D16" s="9"/>
      <c r="E16" s="110">
        <f>10.74312-E8</f>
        <v>5.542349999999999</v>
      </c>
      <c r="F16" s="105">
        <f>-G16/E16</f>
        <v>2.7352861150955827</v>
      </c>
      <c r="G16" s="109">
        <f>-26.38791-G8</f>
        <v>-15.159913000000001</v>
      </c>
      <c r="H16" s="4"/>
      <c r="I16" s="19">
        <v>0.3</v>
      </c>
      <c r="J16" s="121">
        <f>-I16*(E16+E8)</f>
        <v>-3.2229359999999998</v>
      </c>
      <c r="K16" s="11"/>
      <c r="L16" s="11"/>
      <c r="M16" s="11"/>
      <c r="N16" s="144">
        <f>(J16+G16)</f>
        <v>-18.382849</v>
      </c>
      <c r="O16" s="9"/>
      <c r="P16" s="21"/>
      <c r="Q16" s="11"/>
    </row>
    <row r="17" spans="1:18" ht="15" customHeight="1" x14ac:dyDescent="0.2">
      <c r="B17" s="8"/>
      <c r="C17" s="10" t="s">
        <v>47</v>
      </c>
      <c r="D17" s="10"/>
      <c r="E17" s="145">
        <v>2.4132500000000001</v>
      </c>
      <c r="F17" s="146">
        <v>2</v>
      </c>
      <c r="G17" s="126">
        <f>-F17*E17</f>
        <v>-4.8265000000000002</v>
      </c>
      <c r="H17" s="4"/>
      <c r="I17" s="19">
        <v>0.4</v>
      </c>
      <c r="J17" s="57">
        <f>-I17*E17</f>
        <v>-0.96530000000000005</v>
      </c>
      <c r="K17" s="11"/>
      <c r="L17" s="103"/>
      <c r="M17" s="11"/>
      <c r="N17" s="20">
        <f>(J17+G17)</f>
        <v>-5.7918000000000003</v>
      </c>
      <c r="O17" s="9"/>
      <c r="P17" s="21"/>
      <c r="Q17" s="11"/>
    </row>
    <row r="18" spans="1:18" ht="15" customHeight="1" x14ac:dyDescent="0.2">
      <c r="B18" s="8"/>
      <c r="C18" s="135" t="s">
        <v>59</v>
      </c>
      <c r="D18" s="10"/>
      <c r="E18" s="22">
        <v>2.8</v>
      </c>
      <c r="F18" s="139">
        <v>2</v>
      </c>
      <c r="G18" s="57">
        <f t="shared" ref="G18" si="0">-F18*E18</f>
        <v>-5.6</v>
      </c>
      <c r="H18" s="4"/>
      <c r="I18" s="140">
        <v>0.4</v>
      </c>
      <c r="J18" s="57">
        <f t="shared" ref="J18" si="1">-I18*E18</f>
        <v>-1.1199999999999999</v>
      </c>
      <c r="K18" s="11"/>
      <c r="L18" s="103"/>
      <c r="M18" s="11"/>
      <c r="N18" s="20">
        <f t="shared" ref="N18" si="2">(J18+G18)</f>
        <v>-6.72</v>
      </c>
      <c r="O18" s="9"/>
      <c r="P18" s="21"/>
      <c r="Q18" s="11"/>
    </row>
    <row r="19" spans="1:18" ht="15.95" thickBot="1" x14ac:dyDescent="0.25">
      <c r="A19" s="6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9">
        <f>SUM(N12:N18)</f>
        <v>-38.823028999999998</v>
      </c>
      <c r="O19" s="9"/>
      <c r="P19" s="132">
        <f>P11+N19</f>
        <v>17.776971000000003</v>
      </c>
      <c r="Q19" s="11"/>
      <c r="R19" s="67" t="s">
        <v>31</v>
      </c>
    </row>
    <row r="20" spans="1:18" x14ac:dyDescent="0.2">
      <c r="Q20" s="11"/>
    </row>
    <row r="21" spans="1:18" ht="21" x14ac:dyDescent="0.25">
      <c r="E21" s="152" t="s">
        <v>58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  <c r="Q21" s="11"/>
    </row>
    <row r="22" spans="1:18" ht="15" customHeight="1" x14ac:dyDescent="0.25"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1"/>
    </row>
    <row r="23" spans="1:18" x14ac:dyDescent="0.2">
      <c r="B23" s="9"/>
      <c r="C23" s="133"/>
      <c r="D23" s="133"/>
      <c r="E23" s="17" t="s">
        <v>4</v>
      </c>
      <c r="F23" s="17" t="s">
        <v>5</v>
      </c>
      <c r="G23" s="17" t="s">
        <v>0</v>
      </c>
      <c r="H23" s="17"/>
      <c r="I23" s="17" t="s">
        <v>6</v>
      </c>
      <c r="J23" s="17" t="s">
        <v>10</v>
      </c>
      <c r="K23" s="9"/>
      <c r="L23" s="36" t="s">
        <v>43</v>
      </c>
      <c r="M23" s="9"/>
      <c r="N23" s="36" t="s">
        <v>26</v>
      </c>
      <c r="O23" s="9"/>
      <c r="P23" s="136" t="s">
        <v>2</v>
      </c>
      <c r="Q23" s="11"/>
    </row>
    <row r="24" spans="1:18" ht="15" customHeight="1" x14ac:dyDescent="0.2">
      <c r="B24" s="9"/>
      <c r="C24" s="133"/>
      <c r="D24" s="133"/>
      <c r="E24" s="17"/>
      <c r="F24" s="17"/>
      <c r="G24" s="17"/>
      <c r="H24" s="17"/>
      <c r="I24" s="17"/>
      <c r="J24" s="17"/>
      <c r="K24" s="9"/>
      <c r="L24" s="36"/>
      <c r="M24" s="9"/>
      <c r="N24" s="36"/>
      <c r="O24" s="9"/>
      <c r="P24" s="136"/>
      <c r="Q24" s="11"/>
    </row>
    <row r="25" spans="1:18" ht="20.100000000000001" customHeight="1" x14ac:dyDescent="0.25">
      <c r="B25" s="9"/>
      <c r="C25" s="134" t="s">
        <v>51</v>
      </c>
      <c r="D25" s="134"/>
      <c r="E25" s="17"/>
      <c r="F25" s="17"/>
      <c r="G25" s="17"/>
      <c r="H25" s="17"/>
      <c r="I25" s="17"/>
      <c r="J25" s="17"/>
      <c r="K25" s="9"/>
      <c r="L25" s="36"/>
      <c r="M25" s="9"/>
      <c r="N25" s="36"/>
      <c r="O25" s="9"/>
      <c r="P25" s="136"/>
      <c r="Q25" s="11"/>
    </row>
    <row r="26" spans="1:18" x14ac:dyDescent="0.2">
      <c r="B26" s="6"/>
      <c r="C26" s="10" t="s">
        <v>55</v>
      </c>
      <c r="D26" s="10"/>
      <c r="E26" s="104"/>
      <c r="F26" s="120"/>
      <c r="G26" s="57"/>
      <c r="H26" s="4"/>
      <c r="I26" s="120"/>
      <c r="J26" s="57"/>
      <c r="K26" s="11"/>
      <c r="L26" s="125">
        <v>-2.7</v>
      </c>
      <c r="M26" s="11"/>
      <c r="N26" s="20">
        <f>(J26+G26+L26)</f>
        <v>-2.7</v>
      </c>
      <c r="O26" s="10"/>
      <c r="P26" s="137">
        <f>P19+N26</f>
        <v>15.076971000000004</v>
      </c>
      <c r="Q26" s="11"/>
      <c r="R26" s="151" t="s">
        <v>57</v>
      </c>
    </row>
    <row r="27" spans="1:18" x14ac:dyDescent="0.2">
      <c r="B27" s="6"/>
      <c r="C27" s="10" t="s">
        <v>62</v>
      </c>
      <c r="D27" s="10"/>
      <c r="E27" s="22">
        <v>2.8622010000000002</v>
      </c>
      <c r="F27" s="19">
        <v>2</v>
      </c>
      <c r="G27" s="57">
        <f>-F27*E27</f>
        <v>-5.7244020000000004</v>
      </c>
      <c r="H27" s="4"/>
      <c r="I27" s="19">
        <v>0.4</v>
      </c>
      <c r="J27" s="57">
        <f>-I27*E27</f>
        <v>-1.1448804000000001</v>
      </c>
      <c r="K27" s="11"/>
      <c r="L27" s="103"/>
      <c r="M27" s="11"/>
      <c r="N27" s="20">
        <f>(J27+G27)</f>
        <v>-6.8692824000000003</v>
      </c>
      <c r="O27" s="10"/>
      <c r="P27" s="137">
        <f>P26+N27</f>
        <v>8.2076886000000044</v>
      </c>
      <c r="Q27" s="11"/>
    </row>
    <row r="28" spans="1:18" x14ac:dyDescent="0.2">
      <c r="C28" s="10" t="s">
        <v>63</v>
      </c>
      <c r="D28" s="10"/>
      <c r="E28" s="22">
        <v>1.1000000000000001</v>
      </c>
      <c r="F28" s="140">
        <v>2.5</v>
      </c>
      <c r="G28" s="57">
        <f>-F28*E28</f>
        <v>-2.75</v>
      </c>
      <c r="H28" s="4"/>
      <c r="I28" s="19">
        <v>0.5</v>
      </c>
      <c r="J28" s="57">
        <f>-I28*E28</f>
        <v>-0.55000000000000004</v>
      </c>
      <c r="K28" s="11"/>
      <c r="L28" s="103"/>
      <c r="M28" s="11"/>
      <c r="N28" s="20">
        <f>(J28+G28)</f>
        <v>-3.3</v>
      </c>
      <c r="O28" s="11"/>
      <c r="P28" s="137">
        <f>P27+N28</f>
        <v>4.9076886000000046</v>
      </c>
      <c r="Q28" s="11"/>
    </row>
    <row r="29" spans="1:18" ht="15.95" thickBot="1" x14ac:dyDescent="0.25">
      <c r="A29" s="6"/>
      <c r="B29" s="6"/>
      <c r="C29" s="10"/>
      <c r="D29" s="10"/>
      <c r="E29" s="104"/>
      <c r="F29" s="120"/>
      <c r="G29" s="126"/>
      <c r="H29" s="122"/>
      <c r="I29" s="120"/>
      <c r="J29" s="126"/>
      <c r="K29" s="10"/>
      <c r="L29" s="127"/>
      <c r="M29" s="10"/>
      <c r="N29" s="128">
        <f>SUM(N26:N28)</f>
        <v>-12.869282399999999</v>
      </c>
      <c r="O29" s="10"/>
      <c r="P29" s="137"/>
      <c r="Q29" s="11"/>
    </row>
    <row r="30" spans="1:18" ht="18.95" x14ac:dyDescent="0.25">
      <c r="A30" s="6"/>
      <c r="B30" s="6"/>
      <c r="C30" s="134" t="s">
        <v>48</v>
      </c>
      <c r="D30" s="138"/>
      <c r="E30" s="104"/>
      <c r="F30" s="120"/>
      <c r="G30" s="126"/>
      <c r="H30" s="122"/>
      <c r="I30" s="120"/>
      <c r="J30" s="126"/>
      <c r="K30" s="10"/>
      <c r="L30" s="127"/>
      <c r="M30" s="10"/>
      <c r="N30" s="20"/>
      <c r="O30" s="10"/>
      <c r="P30" s="137"/>
      <c r="Q30" s="11"/>
    </row>
    <row r="31" spans="1:18" x14ac:dyDescent="0.2">
      <c r="B31" s="6"/>
      <c r="C31" s="10" t="s">
        <v>64</v>
      </c>
      <c r="D31" s="10"/>
      <c r="E31" s="22">
        <v>8.5</v>
      </c>
      <c r="F31" s="140">
        <v>2.5</v>
      </c>
      <c r="G31" s="57">
        <f t="shared" ref="G31" si="3">-F31*E31</f>
        <v>-21.25</v>
      </c>
      <c r="H31" s="4"/>
      <c r="I31" s="19">
        <v>0.35</v>
      </c>
      <c r="J31" s="57">
        <f t="shared" ref="J31" si="4">-I31*E31</f>
        <v>-2.9749999999999996</v>
      </c>
      <c r="K31" s="11"/>
      <c r="L31" s="103"/>
      <c r="M31" s="11"/>
      <c r="N31" s="20">
        <f t="shared" ref="N31" si="5">(J31+G31)</f>
        <v>-24.225000000000001</v>
      </c>
      <c r="O31" s="10"/>
      <c r="P31" s="137">
        <f>P28+N31</f>
        <v>-19.317311399999998</v>
      </c>
      <c r="Q31" s="11"/>
      <c r="R31" s="1" t="s">
        <v>54</v>
      </c>
    </row>
    <row r="32" spans="1:18" ht="15.95" thickBot="1" x14ac:dyDescent="0.25">
      <c r="B32" s="6"/>
      <c r="C32" s="9"/>
      <c r="D32" s="9"/>
      <c r="E32" s="9"/>
      <c r="F32" s="9"/>
      <c r="G32" s="126"/>
      <c r="H32" s="9"/>
      <c r="I32" s="9"/>
      <c r="J32" s="126"/>
      <c r="K32" s="9"/>
      <c r="L32" s="127"/>
      <c r="M32" s="9"/>
      <c r="N32" s="128">
        <f>SUM(N31:N31)</f>
        <v>-24.225000000000001</v>
      </c>
      <c r="O32" s="10"/>
      <c r="P32" s="137"/>
      <c r="Q32" s="11"/>
    </row>
    <row r="33" spans="1:18" ht="18.95" x14ac:dyDescent="0.25">
      <c r="A33" s="6"/>
      <c r="B33" s="6"/>
      <c r="C33" s="134" t="s">
        <v>53</v>
      </c>
      <c r="D33" s="138"/>
      <c r="E33" s="104"/>
      <c r="F33" s="120"/>
      <c r="G33" s="126"/>
      <c r="H33" s="122"/>
      <c r="I33" s="120"/>
      <c r="J33" s="126"/>
      <c r="K33" s="10"/>
      <c r="L33" s="127"/>
      <c r="M33" s="10"/>
      <c r="N33" s="20"/>
      <c r="O33" s="10"/>
      <c r="P33" s="137"/>
      <c r="Q33" s="11"/>
    </row>
    <row r="34" spans="1:18" x14ac:dyDescent="0.2">
      <c r="B34" s="6"/>
      <c r="C34" s="10" t="s">
        <v>70</v>
      </c>
      <c r="D34" s="10"/>
      <c r="E34" s="150">
        <v>15</v>
      </c>
      <c r="F34" s="140">
        <v>2.5</v>
      </c>
      <c r="G34" s="57">
        <f t="shared" ref="G34:G35" si="6">-F34*E34</f>
        <v>-37.5</v>
      </c>
      <c r="H34" s="4"/>
      <c r="I34" s="140">
        <v>0.4</v>
      </c>
      <c r="J34" s="57">
        <f t="shared" ref="J34:J35" si="7">-I34*E34</f>
        <v>-6</v>
      </c>
      <c r="K34" s="11"/>
      <c r="L34" s="103"/>
      <c r="M34" s="11"/>
      <c r="N34" s="20">
        <f t="shared" ref="N34:N35" si="8">(J34+G34)</f>
        <v>-43.5</v>
      </c>
      <c r="O34" s="10"/>
      <c r="P34" s="137">
        <f>P31+N34</f>
        <v>-62.817311399999994</v>
      </c>
      <c r="Q34" s="11"/>
      <c r="R34" s="1" t="s">
        <v>54</v>
      </c>
    </row>
    <row r="35" spans="1:18" x14ac:dyDescent="0.2">
      <c r="B35" s="6"/>
      <c r="C35" s="10" t="s">
        <v>69</v>
      </c>
      <c r="D35" s="10"/>
      <c r="E35" s="150">
        <v>25</v>
      </c>
      <c r="F35" s="140">
        <v>2.5</v>
      </c>
      <c r="G35" s="57">
        <f t="shared" si="6"/>
        <v>-62.5</v>
      </c>
      <c r="H35" s="4"/>
      <c r="I35" s="140">
        <v>0.4</v>
      </c>
      <c r="J35" s="57">
        <f t="shared" si="7"/>
        <v>-10</v>
      </c>
      <c r="K35" s="11"/>
      <c r="L35" s="103"/>
      <c r="M35" s="11"/>
      <c r="N35" s="20">
        <f t="shared" si="8"/>
        <v>-72.5</v>
      </c>
      <c r="O35" s="10"/>
      <c r="P35" s="137">
        <f>P34+N35</f>
        <v>-135.31731139999999</v>
      </c>
      <c r="Q35" s="11"/>
      <c r="R35" s="1" t="s">
        <v>54</v>
      </c>
    </row>
    <row r="36" spans="1:18" ht="15.95" thickBot="1" x14ac:dyDescent="0.25">
      <c r="B36" s="6"/>
      <c r="C36" s="9"/>
      <c r="D36" s="9"/>
      <c r="E36" s="9"/>
      <c r="F36" s="9"/>
      <c r="G36" s="126"/>
      <c r="H36" s="9"/>
      <c r="I36" s="9"/>
      <c r="J36" s="126"/>
      <c r="K36" s="9"/>
      <c r="L36" s="127"/>
      <c r="M36" s="9"/>
      <c r="N36" s="128">
        <f>SUM(N34:N35)</f>
        <v>-116</v>
      </c>
      <c r="O36" s="10"/>
      <c r="P36" s="137"/>
      <c r="Q36" s="11"/>
    </row>
    <row r="37" spans="1:18" x14ac:dyDescent="0.2">
      <c r="B37" s="6"/>
      <c r="C37" s="148" t="s">
        <v>60</v>
      </c>
      <c r="D37" s="9"/>
      <c r="E37" s="9"/>
      <c r="F37" s="9"/>
      <c r="G37" s="126"/>
      <c r="H37" s="9"/>
      <c r="I37" s="9"/>
      <c r="J37" s="126"/>
      <c r="K37" s="9"/>
      <c r="L37" s="127"/>
      <c r="M37" s="9"/>
      <c r="N37" s="13"/>
      <c r="O37" s="10"/>
      <c r="P37" s="137"/>
      <c r="Q37" s="11"/>
    </row>
    <row r="38" spans="1:18" x14ac:dyDescent="0.2">
      <c r="C38" s="9"/>
      <c r="D38" s="9"/>
      <c r="E38" s="9"/>
      <c r="F38" s="9"/>
      <c r="G38" s="126"/>
      <c r="H38" s="9"/>
      <c r="I38" s="9"/>
      <c r="J38" s="126"/>
      <c r="K38" s="9"/>
      <c r="L38" s="127"/>
      <c r="M38" s="9"/>
      <c r="N38" s="13"/>
      <c r="O38" s="13"/>
      <c r="P38" s="13"/>
      <c r="Q38" s="11"/>
    </row>
    <row r="39" spans="1:18" x14ac:dyDescent="0.2"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1"/>
    </row>
    <row r="41" spans="1:18" ht="18.95" x14ac:dyDescent="0.25">
      <c r="C41" s="134" t="s">
        <v>56</v>
      </c>
    </row>
    <row r="42" spans="1:18" x14ac:dyDescent="0.25">
      <c r="C42" s="142" t="s">
        <v>50</v>
      </c>
      <c r="Q42" s="11"/>
    </row>
    <row r="43" spans="1:18" x14ac:dyDescent="0.25">
      <c r="C43" s="10" t="s">
        <v>65</v>
      </c>
      <c r="D43" s="10"/>
      <c r="E43" s="22">
        <v>4.5999999999999996</v>
      </c>
      <c r="F43" s="140">
        <v>2</v>
      </c>
      <c r="G43" s="57">
        <f>-F43*E43</f>
        <v>-9.1999999999999993</v>
      </c>
      <c r="H43" s="4"/>
      <c r="I43" s="19">
        <v>0.4</v>
      </c>
      <c r="J43" s="57">
        <f>-I43*E43</f>
        <v>-1.8399999999999999</v>
      </c>
      <c r="K43" s="11"/>
      <c r="L43" s="103"/>
      <c r="M43" s="11"/>
      <c r="N43" s="20">
        <f>(J43+G43)</f>
        <v>-11.04</v>
      </c>
      <c r="Q43" s="11"/>
    </row>
    <row r="44" spans="1:18" x14ac:dyDescent="0.25">
      <c r="C44" s="142" t="s">
        <v>52</v>
      </c>
      <c r="D44" s="10"/>
      <c r="E44" s="10"/>
      <c r="F44" s="10"/>
      <c r="G44" s="10"/>
      <c r="H44" s="10"/>
      <c r="I44" s="10"/>
      <c r="J44" s="10"/>
      <c r="K44" s="11"/>
      <c r="L44" s="103"/>
      <c r="M44" s="11"/>
      <c r="N44" s="20"/>
      <c r="Q44" s="11"/>
    </row>
    <row r="45" spans="1:18" x14ac:dyDescent="0.25">
      <c r="C45" s="10" t="s">
        <v>66</v>
      </c>
      <c r="D45" s="10"/>
      <c r="E45" s="22">
        <v>10</v>
      </c>
      <c r="F45" s="140">
        <v>2.5</v>
      </c>
      <c r="G45" s="57">
        <f t="shared" ref="G45:G46" si="9">-F45*E45</f>
        <v>-25</v>
      </c>
      <c r="H45" s="4"/>
      <c r="I45" s="19">
        <v>0.5</v>
      </c>
      <c r="J45" s="57">
        <f t="shared" ref="J45:J46" si="10">-I45*E45</f>
        <v>-5</v>
      </c>
      <c r="K45" s="11"/>
      <c r="L45" s="103"/>
      <c r="M45" s="11"/>
      <c r="N45" s="20">
        <f t="shared" ref="N45:N46" si="11">(J45+G45)</f>
        <v>-30</v>
      </c>
      <c r="Q45" s="11"/>
    </row>
    <row r="46" spans="1:18" x14ac:dyDescent="0.25">
      <c r="C46" s="10" t="s">
        <v>67</v>
      </c>
      <c r="D46" s="10"/>
      <c r="E46" s="22">
        <v>10</v>
      </c>
      <c r="F46" s="140">
        <v>2.5</v>
      </c>
      <c r="G46" s="57">
        <f t="shared" si="9"/>
        <v>-25</v>
      </c>
      <c r="H46" s="4"/>
      <c r="I46" s="19">
        <v>0.5</v>
      </c>
      <c r="J46" s="57">
        <f t="shared" si="10"/>
        <v>-5</v>
      </c>
      <c r="K46" s="11"/>
      <c r="L46" s="103"/>
      <c r="M46" s="11"/>
      <c r="N46" s="20">
        <f t="shared" si="11"/>
        <v>-30</v>
      </c>
      <c r="Q46" s="11"/>
    </row>
    <row r="47" spans="1:18" x14ac:dyDescent="0.25">
      <c r="C47" s="10" t="s">
        <v>68</v>
      </c>
      <c r="D47" s="10"/>
      <c r="E47" s="22">
        <v>12</v>
      </c>
      <c r="F47" s="140">
        <v>2.5</v>
      </c>
      <c r="G47" s="57">
        <f>-F47*E47</f>
        <v>-30</v>
      </c>
      <c r="H47" s="4"/>
      <c r="I47" s="19">
        <v>0.5</v>
      </c>
      <c r="J47" s="57">
        <f>-I47*E47</f>
        <v>-6</v>
      </c>
      <c r="K47" s="11"/>
      <c r="L47" s="103"/>
      <c r="M47" s="11"/>
      <c r="N47" s="20">
        <f>(J47+G47)</f>
        <v>-36</v>
      </c>
      <c r="Q47" s="11"/>
    </row>
    <row r="48" spans="1:18" x14ac:dyDescent="0.25">
      <c r="Q48" s="11"/>
    </row>
    <row r="49" spans="14:17" ht="15.75" thickBot="1" x14ac:dyDescent="0.3">
      <c r="N49" s="149">
        <f>SUM(N43:N47)</f>
        <v>-107.03999999999999</v>
      </c>
      <c r="Q49" s="11"/>
    </row>
    <row r="50" spans="14:17" x14ac:dyDescent="0.25">
      <c r="Q50" s="11"/>
    </row>
    <row r="51" spans="14:17" x14ac:dyDescent="0.25">
      <c r="Q51" s="11"/>
    </row>
    <row r="52" spans="14:17" x14ac:dyDescent="0.25">
      <c r="Q52" s="11"/>
    </row>
    <row r="53" spans="14:17" x14ac:dyDescent="0.25">
      <c r="Q53" s="11"/>
    </row>
    <row r="54" spans="14:17" x14ac:dyDescent="0.25">
      <c r="Q54" s="11"/>
    </row>
    <row r="55" spans="14:17" x14ac:dyDescent="0.25">
      <c r="Q55" s="11"/>
    </row>
    <row r="56" spans="14:17" x14ac:dyDescent="0.25">
      <c r="Q56" s="11"/>
    </row>
    <row r="57" spans="14:17" x14ac:dyDescent="0.25">
      <c r="Q57" s="11"/>
    </row>
    <row r="58" spans="14:17" x14ac:dyDescent="0.25">
      <c r="Q58" s="11"/>
    </row>
  </sheetData>
  <mergeCells count="1">
    <mergeCell ref="E21:P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9"/>
  <sheetViews>
    <sheetView zoomScale="75" zoomScaleNormal="75" zoomScalePageLayoutView="75" workbookViewId="0">
      <selection activeCell="F46" sqref="F46"/>
    </sheetView>
  </sheetViews>
  <sheetFormatPr defaultColWidth="9.140625" defaultRowHeight="15" x14ac:dyDescent="0.25"/>
  <cols>
    <col min="1" max="1" width="9.140625" style="1"/>
    <col min="2" max="2" width="0.85546875" style="1" customWidth="1"/>
    <col min="3" max="3" width="28.85546875" style="1" customWidth="1"/>
    <col min="4" max="6" width="11.42578125" style="1" customWidth="1"/>
    <col min="7" max="7" width="0.85546875" style="1" customWidth="1"/>
    <col min="8" max="9" width="16.85546875" style="1" customWidth="1"/>
    <col min="10" max="10" width="0.85546875" style="1" customWidth="1"/>
    <col min="11" max="11" width="12.7109375" style="1" customWidth="1"/>
    <col min="12" max="12" width="0.85546875" style="1" customWidth="1"/>
    <col min="13" max="13" width="13.42578125" style="1" customWidth="1"/>
    <col min="14" max="14" width="0.85546875" style="1" customWidth="1"/>
    <col min="15" max="15" width="13.42578125" style="1" customWidth="1"/>
    <col min="16" max="16" width="0.85546875" style="1" customWidth="1"/>
    <col min="17" max="17" width="6.7109375" style="1" customWidth="1"/>
    <col min="18" max="18" width="8.85546875" style="1" customWidth="1"/>
    <col min="19" max="19" width="5.42578125" style="1" customWidth="1"/>
    <col min="20" max="20" width="14.140625" style="1" customWidth="1"/>
    <col min="21" max="21" width="15.28515625" style="1" customWidth="1"/>
    <col min="22" max="22" width="0.85546875" style="1" customWidth="1"/>
    <col min="23" max="23" width="14.28515625" style="1" customWidth="1"/>
    <col min="24" max="24" width="11.7109375" style="1" customWidth="1"/>
    <col min="25" max="25" width="0.85546875" style="1" customWidth="1"/>
    <col min="26" max="26" width="13.42578125" style="1" customWidth="1"/>
    <col min="27" max="27" width="0.85546875" style="1" customWidth="1"/>
    <col min="28" max="28" width="11" style="1" customWidth="1"/>
    <col min="29" max="29" width="0.85546875" style="1" customWidth="1"/>
    <col min="30" max="30" width="7.7109375" style="1" customWidth="1"/>
    <col min="31" max="31" width="9.140625" style="1" bestFit="1" customWidth="1"/>
    <col min="32" max="16384" width="9.140625" style="1"/>
  </cols>
  <sheetData>
    <row r="1" spans="2:31" x14ac:dyDescent="0.2">
      <c r="B1" s="6"/>
      <c r="D1" s="32"/>
      <c r="E1" s="32"/>
      <c r="F1" s="10"/>
      <c r="G1" s="10"/>
      <c r="H1" s="10"/>
      <c r="I1" s="10"/>
      <c r="J1" s="10"/>
      <c r="K1" s="10"/>
      <c r="L1" s="10"/>
      <c r="M1" s="10"/>
      <c r="N1" s="10"/>
      <c r="O1" s="11"/>
      <c r="P1" s="11"/>
      <c r="Q1" s="11"/>
      <c r="R1" s="11"/>
      <c r="AD1" s="11"/>
      <c r="AE1" s="11"/>
    </row>
    <row r="2" spans="2:31" x14ac:dyDescent="0.2">
      <c r="B2" s="7"/>
      <c r="C2" s="68" t="s">
        <v>40</v>
      </c>
      <c r="D2" s="32"/>
      <c r="E2" s="32"/>
      <c r="F2" s="12"/>
      <c r="G2" s="12"/>
      <c r="H2" s="12"/>
      <c r="I2" s="12"/>
      <c r="J2" s="12"/>
      <c r="K2" s="12"/>
      <c r="L2" s="12"/>
      <c r="M2" s="12"/>
      <c r="N2" s="12"/>
      <c r="O2" s="17" t="s">
        <v>3</v>
      </c>
      <c r="P2" s="17"/>
      <c r="Q2" s="17"/>
      <c r="R2" s="17"/>
      <c r="AD2" s="17"/>
      <c r="AE2" s="17"/>
    </row>
    <row r="3" spans="2:31" x14ac:dyDescent="0.2"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AD3" s="11"/>
      <c r="AE3" s="11"/>
    </row>
    <row r="4" spans="2:31" x14ac:dyDescent="0.2">
      <c r="B4" s="6"/>
      <c r="C4" s="2" t="s">
        <v>45</v>
      </c>
      <c r="E4" s="32"/>
      <c r="F4" s="12"/>
      <c r="G4" s="12"/>
      <c r="H4" s="12"/>
      <c r="I4" s="12"/>
      <c r="J4" s="12"/>
      <c r="K4" s="12"/>
      <c r="L4" s="12"/>
      <c r="M4" s="12"/>
      <c r="N4" s="12"/>
      <c r="O4" s="17"/>
      <c r="P4" s="11"/>
      <c r="Q4" s="11"/>
      <c r="R4" s="11"/>
      <c r="AD4" s="11"/>
      <c r="AE4" s="11"/>
    </row>
    <row r="5" spans="2:31" x14ac:dyDescent="0.2">
      <c r="B5" s="6"/>
      <c r="C5" s="9" t="s">
        <v>11</v>
      </c>
      <c r="D5" s="18">
        <v>2.6890999999999998</v>
      </c>
      <c r="E5" s="19">
        <v>2.0859999999999999</v>
      </c>
      <c r="F5" s="5">
        <f>-E5*D5</f>
        <v>-5.6094625999999996</v>
      </c>
      <c r="G5" s="4"/>
      <c r="H5" s="12"/>
      <c r="I5" s="12"/>
      <c r="J5" s="11"/>
      <c r="K5" s="11"/>
      <c r="L5" s="11"/>
      <c r="M5" s="20">
        <f>(I5+F5)</f>
        <v>-5.6094625999999996</v>
      </c>
      <c r="N5" s="12"/>
      <c r="O5" s="17"/>
      <c r="P5" s="11"/>
      <c r="Q5" s="11"/>
      <c r="R5" s="11"/>
      <c r="AD5" s="11"/>
      <c r="AE5" s="11"/>
    </row>
    <row r="6" spans="2:31" x14ac:dyDescent="0.2">
      <c r="B6" s="6"/>
      <c r="C6" s="11" t="s">
        <v>15</v>
      </c>
      <c r="D6" s="119"/>
      <c r="E6" s="120"/>
      <c r="F6" s="121"/>
      <c r="G6" s="122"/>
      <c r="H6" s="12"/>
      <c r="I6" s="12"/>
      <c r="J6" s="11"/>
      <c r="K6" s="11"/>
      <c r="L6" s="11"/>
      <c r="M6" s="14">
        <v>-0.1</v>
      </c>
      <c r="N6" s="12"/>
      <c r="O6" s="17"/>
      <c r="P6" s="11"/>
      <c r="Q6" s="11"/>
      <c r="R6" s="11"/>
      <c r="AD6" s="11"/>
      <c r="AE6" s="11"/>
    </row>
    <row r="7" spans="2:31" x14ac:dyDescent="0.2">
      <c r="B7" s="6"/>
      <c r="C7" s="11" t="s">
        <v>16</v>
      </c>
      <c r="D7" s="119"/>
      <c r="E7" s="120"/>
      <c r="F7" s="121"/>
      <c r="G7" s="122"/>
      <c r="H7" s="120"/>
      <c r="I7" s="121"/>
      <c r="J7" s="11"/>
      <c r="K7" s="11"/>
      <c r="L7" s="11"/>
      <c r="M7" s="14">
        <v>-0.1</v>
      </c>
      <c r="N7" s="12"/>
      <c r="O7" s="17"/>
      <c r="P7" s="11"/>
      <c r="Q7" s="11"/>
      <c r="R7" s="11"/>
      <c r="AD7" s="11"/>
      <c r="AE7" s="11"/>
    </row>
    <row r="8" spans="2:31" x14ac:dyDescent="0.2">
      <c r="B8" s="6"/>
      <c r="C8" s="115"/>
      <c r="D8" s="115"/>
      <c r="E8" s="116"/>
      <c r="F8" s="117"/>
      <c r="G8" s="117"/>
      <c r="H8" s="117"/>
      <c r="I8" s="117"/>
      <c r="J8" s="117"/>
      <c r="K8" s="117"/>
      <c r="L8" s="117"/>
      <c r="M8" s="117"/>
      <c r="N8" s="117"/>
      <c r="O8" s="118"/>
      <c r="P8" s="11"/>
      <c r="Q8" s="11"/>
      <c r="R8" s="11"/>
      <c r="AD8" s="11"/>
      <c r="AE8" s="11"/>
    </row>
    <row r="9" spans="2:31" x14ac:dyDescent="0.2">
      <c r="B9" s="8"/>
      <c r="C9" s="33" t="s">
        <v>1</v>
      </c>
      <c r="D9" s="17" t="s">
        <v>42</v>
      </c>
      <c r="E9" s="17" t="s">
        <v>5</v>
      </c>
      <c r="F9" s="17" t="s">
        <v>0</v>
      </c>
      <c r="G9" s="17"/>
      <c r="H9" s="17" t="s">
        <v>6</v>
      </c>
      <c r="I9" s="17" t="s">
        <v>10</v>
      </c>
      <c r="J9" s="9"/>
      <c r="K9" s="9"/>
      <c r="L9" s="9"/>
      <c r="M9" s="69" t="s">
        <v>32</v>
      </c>
      <c r="N9" s="13"/>
      <c r="O9" s="111">
        <v>57.7</v>
      </c>
      <c r="P9" s="11"/>
      <c r="Q9" s="11"/>
      <c r="R9" s="11"/>
      <c r="AD9" s="11"/>
      <c r="AE9" s="11"/>
    </row>
    <row r="10" spans="2:31" x14ac:dyDescent="0.2">
      <c r="B10" s="8"/>
      <c r="C10" s="11" t="s">
        <v>8</v>
      </c>
      <c r="D10" s="28">
        <v>1.48</v>
      </c>
      <c r="E10" s="29">
        <v>2</v>
      </c>
      <c r="F10" s="30">
        <f>E10*D10</f>
        <v>2.96</v>
      </c>
      <c r="G10" s="11"/>
      <c r="H10" s="31">
        <v>1.2</v>
      </c>
      <c r="I10" s="30">
        <f>H10*D10</f>
        <v>1.776</v>
      </c>
      <c r="J10" s="9"/>
      <c r="K10" s="9"/>
      <c r="L10" s="9"/>
      <c r="M10" s="20">
        <f>-(I10+F10)</f>
        <v>-4.7359999999999998</v>
      </c>
      <c r="N10" s="9"/>
      <c r="O10" s="11"/>
      <c r="P10" s="11"/>
      <c r="Q10" s="11"/>
      <c r="R10" s="11"/>
      <c r="AD10" s="11"/>
      <c r="AE10" s="11"/>
    </row>
    <row r="11" spans="2:31" x14ac:dyDescent="0.2">
      <c r="B11" s="8"/>
      <c r="C11" s="11" t="s">
        <v>15</v>
      </c>
      <c r="D11" s="9"/>
      <c r="E11" s="9"/>
      <c r="F11" s="9"/>
      <c r="G11" s="9"/>
      <c r="H11" s="9"/>
      <c r="I11" s="9"/>
      <c r="J11" s="9"/>
      <c r="K11" s="9"/>
      <c r="L11" s="9"/>
      <c r="M11" s="14">
        <f>-0.8-M6</f>
        <v>-0.70000000000000007</v>
      </c>
      <c r="N11" s="9"/>
      <c r="O11" s="11"/>
      <c r="P11" s="11"/>
      <c r="Q11" s="11"/>
      <c r="R11" s="11"/>
      <c r="AD11" s="11"/>
      <c r="AE11" s="11"/>
    </row>
    <row r="12" spans="2:31" x14ac:dyDescent="0.2">
      <c r="B12" s="8"/>
      <c r="C12" s="11" t="s">
        <v>16</v>
      </c>
      <c r="D12" s="9"/>
      <c r="E12" s="9"/>
      <c r="F12" s="9"/>
      <c r="G12" s="9"/>
      <c r="H12" s="9"/>
      <c r="I12" s="9"/>
      <c r="J12" s="9"/>
      <c r="K12" s="9"/>
      <c r="L12" s="9"/>
      <c r="M12" s="15">
        <f>-0.636-M7</f>
        <v>-0.53600000000000003</v>
      </c>
      <c r="N12" s="9"/>
      <c r="O12" s="11"/>
      <c r="P12" s="11"/>
      <c r="Q12" s="11"/>
      <c r="R12" s="11"/>
      <c r="AD12" s="11"/>
      <c r="AE12" s="11"/>
    </row>
    <row r="13" spans="2:31" ht="15.95" thickBot="1" x14ac:dyDescent="0.25">
      <c r="B13" s="8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6">
        <f>SUM(M10:M12)</f>
        <v>-5.9719999999999995</v>
      </c>
      <c r="N13" s="61"/>
      <c r="O13" s="62">
        <f>O9+M13</f>
        <v>51.728000000000002</v>
      </c>
      <c r="P13" s="11"/>
      <c r="Q13" s="11"/>
      <c r="R13" s="11"/>
      <c r="AD13" s="11"/>
      <c r="AE13" s="11"/>
    </row>
    <row r="14" spans="2:31" x14ac:dyDescent="0.2">
      <c r="B14" s="9"/>
      <c r="C14" s="33" t="s">
        <v>28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1">
        <v>0</v>
      </c>
      <c r="P14" s="11"/>
      <c r="Q14" s="11"/>
      <c r="R14" s="11"/>
      <c r="AD14" s="11"/>
      <c r="AE14" s="11"/>
    </row>
    <row r="15" spans="2:31" ht="15.95" thickBot="1" x14ac:dyDescent="0.25">
      <c r="B15" s="8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>
        <f>O13+O14</f>
        <v>51.728000000000002</v>
      </c>
      <c r="P15" s="11"/>
      <c r="Q15" s="11"/>
      <c r="R15" s="11"/>
      <c r="AD15" s="11"/>
      <c r="AE15" s="11"/>
    </row>
    <row r="16" spans="2:31" x14ac:dyDescent="0.2">
      <c r="B16" s="8"/>
      <c r="C16" s="2" t="s">
        <v>21</v>
      </c>
      <c r="D16" s="17" t="s">
        <v>42</v>
      </c>
      <c r="E16" s="17" t="s">
        <v>5</v>
      </c>
      <c r="F16" s="17" t="s">
        <v>0</v>
      </c>
      <c r="G16" s="17"/>
      <c r="H16" s="17" t="s">
        <v>6</v>
      </c>
      <c r="I16" s="17" t="s">
        <v>10</v>
      </c>
      <c r="J16" s="9"/>
      <c r="K16" s="9"/>
      <c r="L16" s="9"/>
      <c r="M16" s="36" t="s">
        <v>36</v>
      </c>
      <c r="N16" s="9"/>
      <c r="O16" s="11"/>
      <c r="P16" s="11"/>
      <c r="Q16" s="11"/>
      <c r="R16" s="11"/>
      <c r="AD16" s="11"/>
      <c r="AE16" s="11"/>
    </row>
    <row r="17" spans="2:31" ht="15" customHeight="1" x14ac:dyDescent="0.2">
      <c r="B17" s="8"/>
      <c r="C17" s="9" t="s">
        <v>11</v>
      </c>
      <c r="D17" s="18">
        <v>2.6890999999999998</v>
      </c>
      <c r="E17" s="19"/>
      <c r="F17" s="5">
        <f>-E17*D17</f>
        <v>0</v>
      </c>
      <c r="G17" s="4"/>
      <c r="H17" s="19">
        <f>-I17/D17</f>
        <v>0.63827302815068243</v>
      </c>
      <c r="I17" s="123">
        <v>-1.71638</v>
      </c>
      <c r="J17" s="11"/>
      <c r="K17" s="11"/>
      <c r="L17" s="11"/>
      <c r="M17" s="20">
        <f>(I17+F17)</f>
        <v>-1.71638</v>
      </c>
      <c r="N17" s="9"/>
      <c r="O17" s="21"/>
      <c r="P17" s="11"/>
      <c r="Q17" s="11"/>
      <c r="R17" s="11"/>
      <c r="AD17" s="11"/>
      <c r="AE17" s="11"/>
    </row>
    <row r="18" spans="2:31" ht="15" customHeight="1" x14ac:dyDescent="0.2">
      <c r="B18" s="8"/>
      <c r="C18" s="9" t="s">
        <v>41</v>
      </c>
      <c r="D18" s="110">
        <v>10.743119999999999</v>
      </c>
      <c r="E18" s="105">
        <f>-F18/D18</f>
        <v>2.4609474342649063</v>
      </c>
      <c r="F18" s="109">
        <v>-26.438253599999999</v>
      </c>
      <c r="G18" s="4"/>
      <c r="H18" s="19">
        <v>0.5</v>
      </c>
      <c r="I18" s="112">
        <f>-H18*D18</f>
        <v>-5.3715599999999997</v>
      </c>
      <c r="J18" s="11"/>
      <c r="K18" s="11"/>
      <c r="L18" s="11"/>
      <c r="M18" s="113">
        <f>(I18+F18)</f>
        <v>-31.809813599999998</v>
      </c>
      <c r="N18" s="9"/>
      <c r="O18" s="21"/>
      <c r="P18" s="11"/>
      <c r="Q18" s="11"/>
      <c r="R18" s="11"/>
      <c r="AD18" s="11"/>
      <c r="AE18" s="11"/>
    </row>
    <row r="19" spans="2:31" ht="15.95" thickBot="1" x14ac:dyDescent="0.25">
      <c r="B19" s="6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6">
        <f>SUM(M17:M18)</f>
        <v>-33.526193599999999</v>
      </c>
      <c r="N19" s="61"/>
      <c r="O19" s="81">
        <f>O15+M19</f>
        <v>18.201806400000002</v>
      </c>
      <c r="P19" s="11"/>
      <c r="Q19" s="11"/>
      <c r="R19" s="81">
        <f>O19</f>
        <v>18.201806400000002</v>
      </c>
      <c r="S19" s="67" t="s">
        <v>31</v>
      </c>
      <c r="Z19" s="81">
        <f>O19</f>
        <v>18.201806400000002</v>
      </c>
      <c r="AD19" s="11"/>
      <c r="AE19" s="81">
        <f>Z19</f>
        <v>18.201806400000002</v>
      </c>
    </row>
    <row r="20" spans="2:31" x14ac:dyDescent="0.2">
      <c r="P20" s="11"/>
      <c r="Q20" s="11"/>
      <c r="R20" s="11"/>
      <c r="AD20" s="11"/>
      <c r="AE20" s="11"/>
    </row>
    <row r="21" spans="2:31" ht="21" x14ac:dyDescent="0.25">
      <c r="D21" s="152" t="s">
        <v>38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4"/>
      <c r="P21" s="11"/>
      <c r="Q21" s="11"/>
      <c r="R21" s="11"/>
      <c r="T21" s="155" t="s">
        <v>39</v>
      </c>
      <c r="U21" s="156"/>
      <c r="V21" s="156"/>
      <c r="W21" s="156"/>
      <c r="X21" s="156"/>
      <c r="Y21" s="156"/>
      <c r="Z21" s="157"/>
      <c r="AD21" s="11"/>
      <c r="AE21" s="11"/>
    </row>
    <row r="22" spans="2:31" ht="15" customHeight="1" thickBot="1" x14ac:dyDescent="0.3"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11"/>
      <c r="Q22" s="11"/>
      <c r="R22" s="11"/>
      <c r="T22" s="35"/>
      <c r="U22" s="35"/>
      <c r="V22" s="35"/>
      <c r="W22" s="35"/>
      <c r="X22" s="35"/>
      <c r="Y22" s="35"/>
      <c r="Z22" s="35"/>
      <c r="AD22" s="11"/>
      <c r="AE22" s="11"/>
    </row>
    <row r="23" spans="2:31" ht="60" customHeight="1" x14ac:dyDescent="0.2">
      <c r="B23" s="9"/>
      <c r="C23" s="40"/>
      <c r="D23" s="41" t="s">
        <v>4</v>
      </c>
      <c r="E23" s="41" t="s">
        <v>5</v>
      </c>
      <c r="F23" s="41" t="s">
        <v>0</v>
      </c>
      <c r="G23" s="41"/>
      <c r="H23" s="41" t="s">
        <v>6</v>
      </c>
      <c r="I23" s="41" t="s">
        <v>10</v>
      </c>
      <c r="J23" s="42"/>
      <c r="K23" s="43" t="s">
        <v>43</v>
      </c>
      <c r="L23" s="42"/>
      <c r="M23" s="43" t="s">
        <v>26</v>
      </c>
      <c r="N23" s="42"/>
      <c r="O23" s="71" t="s">
        <v>2</v>
      </c>
      <c r="P23" s="11"/>
      <c r="Q23" s="86"/>
      <c r="R23" s="101" t="s">
        <v>35</v>
      </c>
      <c r="T23" s="44" t="s">
        <v>17</v>
      </c>
      <c r="U23" s="45" t="s">
        <v>18</v>
      </c>
      <c r="V23" s="46"/>
      <c r="W23" s="45" t="s">
        <v>27</v>
      </c>
      <c r="X23" s="45" t="s">
        <v>19</v>
      </c>
      <c r="Y23" s="47"/>
      <c r="Z23" s="75" t="s">
        <v>2</v>
      </c>
      <c r="AB23" s="95" t="s">
        <v>29</v>
      </c>
      <c r="AD23" s="90"/>
      <c r="AE23" s="102" t="s">
        <v>35</v>
      </c>
    </row>
    <row r="24" spans="2:31" ht="15" customHeight="1" x14ac:dyDescent="0.2">
      <c r="B24" s="9"/>
      <c r="C24" s="38" t="s">
        <v>22</v>
      </c>
      <c r="D24" s="17"/>
      <c r="E24" s="17"/>
      <c r="F24" s="17"/>
      <c r="G24" s="17"/>
      <c r="H24" s="17"/>
      <c r="I24" s="17"/>
      <c r="J24" s="9"/>
      <c r="K24" s="9"/>
      <c r="L24" s="9"/>
      <c r="M24" s="36"/>
      <c r="N24" s="9"/>
      <c r="O24" s="72"/>
      <c r="P24" s="11"/>
      <c r="Q24" s="87"/>
      <c r="R24" s="97"/>
      <c r="T24" s="48"/>
      <c r="U24" s="49"/>
      <c r="V24" s="50"/>
      <c r="W24" s="49"/>
      <c r="X24" s="49"/>
      <c r="Y24" s="11"/>
      <c r="Z24" s="76"/>
      <c r="AB24" s="56"/>
      <c r="AD24" s="91"/>
      <c r="AE24" s="98"/>
    </row>
    <row r="25" spans="2:31" x14ac:dyDescent="0.2">
      <c r="B25" s="6"/>
      <c r="C25" s="23" t="s">
        <v>44</v>
      </c>
      <c r="D25" s="22"/>
      <c r="E25" s="19"/>
      <c r="F25" s="57">
        <f>-E25*D25</f>
        <v>0</v>
      </c>
      <c r="G25" s="4"/>
      <c r="H25" s="19"/>
      <c r="I25" s="57">
        <f>-H25*D25</f>
        <v>0</v>
      </c>
      <c r="J25" s="11"/>
      <c r="K25" s="108">
        <v>-3</v>
      </c>
      <c r="L25" s="11"/>
      <c r="M25" s="20">
        <f>(I25+F25+K25)</f>
        <v>-3</v>
      </c>
      <c r="N25" s="10"/>
      <c r="O25" s="79">
        <f>O19+M25</f>
        <v>15.201806400000002</v>
      </c>
      <c r="P25" s="11"/>
      <c r="Q25" s="87"/>
      <c r="R25" s="97"/>
      <c r="T25" s="51"/>
      <c r="U25" s="107">
        <v>-2</v>
      </c>
      <c r="V25" s="11"/>
      <c r="W25" s="57">
        <f>M25+U25</f>
        <v>-5</v>
      </c>
      <c r="X25" s="52"/>
      <c r="Y25" s="11"/>
      <c r="Z25" s="77">
        <f>Z19+W25</f>
        <v>13.201806400000002</v>
      </c>
      <c r="AB25" s="58">
        <f>U25</f>
        <v>-2</v>
      </c>
      <c r="AD25" s="91"/>
      <c r="AE25" s="98"/>
    </row>
    <row r="26" spans="2:31" x14ac:dyDescent="0.2">
      <c r="B26" s="6"/>
      <c r="C26" s="23" t="s">
        <v>7</v>
      </c>
      <c r="D26" s="22">
        <v>3.2</v>
      </c>
      <c r="E26" s="19">
        <v>2.2000000000000002</v>
      </c>
      <c r="F26" s="57">
        <f>-E26*D26</f>
        <v>-7.0400000000000009</v>
      </c>
      <c r="G26" s="4"/>
      <c r="H26" s="19">
        <v>0.5</v>
      </c>
      <c r="I26" s="57">
        <f>-H26*D26</f>
        <v>-1.6</v>
      </c>
      <c r="J26" s="11"/>
      <c r="K26" s="103"/>
      <c r="L26" s="11"/>
      <c r="M26" s="20">
        <f>(I26+F26)</f>
        <v>-8.64</v>
      </c>
      <c r="N26" s="10"/>
      <c r="O26" s="79">
        <f>O25+M26</f>
        <v>6.5618064000000018</v>
      </c>
      <c r="P26" s="11"/>
      <c r="Q26" s="88">
        <f>M26</f>
        <v>-8.64</v>
      </c>
      <c r="R26" s="97">
        <f>R19+Q26</f>
        <v>9.5618064000000018</v>
      </c>
      <c r="T26" s="51">
        <v>1.5</v>
      </c>
      <c r="U26" s="84">
        <f>-(T26*D26)</f>
        <v>-4.8000000000000007</v>
      </c>
      <c r="V26" s="11"/>
      <c r="W26" s="57">
        <f>M26+U26</f>
        <v>-13.440000000000001</v>
      </c>
      <c r="X26" s="52">
        <f>-(W26/D26)</f>
        <v>4.2</v>
      </c>
      <c r="Y26" s="11"/>
      <c r="Z26" s="77">
        <f>Z25+W26</f>
        <v>-0.2381935999999989</v>
      </c>
      <c r="AB26" s="58">
        <f>AB25+U26</f>
        <v>-6.8000000000000007</v>
      </c>
      <c r="AD26" s="92">
        <f>W26</f>
        <v>-13.440000000000001</v>
      </c>
      <c r="AE26" s="98">
        <f>AE19+AD26</f>
        <v>4.7618064000000011</v>
      </c>
    </row>
    <row r="27" spans="2:31" ht="15.95" thickBot="1" x14ac:dyDescent="0.25">
      <c r="C27" s="25"/>
      <c r="D27" s="16"/>
      <c r="E27" s="16"/>
      <c r="F27" s="82"/>
      <c r="G27" s="16"/>
      <c r="H27" s="16"/>
      <c r="I27" s="82"/>
      <c r="J27" s="16"/>
      <c r="K27" s="106"/>
      <c r="L27" s="16"/>
      <c r="M27" s="63">
        <f>SUM(M25:M26)</f>
        <v>-11.64</v>
      </c>
      <c r="N27" s="16"/>
      <c r="O27" s="80"/>
      <c r="P27" s="11"/>
      <c r="Q27" s="87"/>
      <c r="R27" s="97"/>
      <c r="T27" s="59"/>
      <c r="U27" s="64">
        <f>SUM(U25:U26)</f>
        <v>-6.8000000000000007</v>
      </c>
      <c r="V27" s="37"/>
      <c r="W27" s="65">
        <f>SUM(W25:W26)</f>
        <v>-18.440000000000001</v>
      </c>
      <c r="X27" s="60"/>
      <c r="Y27" s="37"/>
      <c r="Z27" s="77"/>
      <c r="AB27" s="70"/>
      <c r="AD27" s="91"/>
      <c r="AE27" s="98"/>
    </row>
    <row r="28" spans="2:31" x14ac:dyDescent="0.2">
      <c r="C28" s="39" t="s">
        <v>23</v>
      </c>
      <c r="D28" s="17"/>
      <c r="E28" s="17"/>
      <c r="F28" s="83"/>
      <c r="G28" s="17"/>
      <c r="H28" s="17"/>
      <c r="I28" s="83"/>
      <c r="J28" s="11"/>
      <c r="K28" s="103"/>
      <c r="L28" s="11"/>
      <c r="M28" s="11"/>
      <c r="N28" s="11"/>
      <c r="O28" s="79"/>
      <c r="P28" s="11"/>
      <c r="Q28" s="87"/>
      <c r="R28" s="97"/>
      <c r="T28" s="53"/>
      <c r="U28" s="3"/>
      <c r="V28" s="11"/>
      <c r="W28" s="57"/>
      <c r="X28" s="52"/>
      <c r="Y28" s="11"/>
      <c r="Z28" s="77"/>
      <c r="AB28" s="58"/>
      <c r="AD28" s="91"/>
      <c r="AE28" s="98"/>
    </row>
    <row r="29" spans="2:31" x14ac:dyDescent="0.2">
      <c r="C29" s="23" t="s">
        <v>12</v>
      </c>
      <c r="D29" s="22">
        <v>10</v>
      </c>
      <c r="E29" s="19">
        <v>2</v>
      </c>
      <c r="F29" s="57">
        <f t="shared" ref="F29:F30" si="0">-E29*D29</f>
        <v>-20</v>
      </c>
      <c r="G29" s="4"/>
      <c r="H29" s="19">
        <v>0.5</v>
      </c>
      <c r="I29" s="57">
        <f t="shared" ref="I29:I30" si="1">-H29*D29</f>
        <v>-5</v>
      </c>
      <c r="J29" s="11"/>
      <c r="K29" s="103"/>
      <c r="L29" s="11"/>
      <c r="M29" s="20">
        <f t="shared" ref="M29:M30" si="2">(I29+F29)</f>
        <v>-25</v>
      </c>
      <c r="N29" s="10"/>
      <c r="O29" s="79">
        <f>O26+M29</f>
        <v>-18.438193599999998</v>
      </c>
      <c r="P29" s="11"/>
      <c r="Q29" s="88">
        <f>M29</f>
        <v>-25</v>
      </c>
      <c r="R29" s="97">
        <f>R26+Q29</f>
        <v>-15.438193599999998</v>
      </c>
      <c r="T29" s="51">
        <v>2</v>
      </c>
      <c r="U29" s="84">
        <f>-(T29*D29)</f>
        <v>-20</v>
      </c>
      <c r="V29" s="11"/>
      <c r="W29" s="57">
        <f>M29+U29</f>
        <v>-45</v>
      </c>
      <c r="X29" s="52">
        <f>-(W29/D29)</f>
        <v>4.5</v>
      </c>
      <c r="Y29" s="11"/>
      <c r="Z29" s="77">
        <f>Z25+W29</f>
        <v>-31.798193599999998</v>
      </c>
      <c r="AB29" s="58">
        <f>AB25+U29</f>
        <v>-22</v>
      </c>
      <c r="AD29" s="93">
        <f>W29</f>
        <v>-45</v>
      </c>
      <c r="AE29" s="98">
        <f>AE26+AD29</f>
        <v>-40.238193600000002</v>
      </c>
    </row>
    <row r="30" spans="2:31" x14ac:dyDescent="0.2">
      <c r="C30" s="23" t="s">
        <v>13</v>
      </c>
      <c r="D30" s="22">
        <v>10</v>
      </c>
      <c r="E30" s="19">
        <v>2</v>
      </c>
      <c r="F30" s="57">
        <f t="shared" si="0"/>
        <v>-20</v>
      </c>
      <c r="G30" s="4"/>
      <c r="H30" s="19">
        <v>0.5</v>
      </c>
      <c r="I30" s="57">
        <f t="shared" si="1"/>
        <v>-5</v>
      </c>
      <c r="J30" s="11"/>
      <c r="K30" s="103"/>
      <c r="L30" s="11"/>
      <c r="M30" s="20">
        <f t="shared" si="2"/>
        <v>-25</v>
      </c>
      <c r="N30" s="11"/>
      <c r="O30" s="79">
        <f t="shared" ref="O30" si="3">O29+M30</f>
        <v>-43.438193599999998</v>
      </c>
      <c r="P30" s="11"/>
      <c r="Q30" s="87"/>
      <c r="R30" s="97"/>
      <c r="T30" s="51">
        <v>2</v>
      </c>
      <c r="U30" s="84">
        <f>-(T30*D30)</f>
        <v>-20</v>
      </c>
      <c r="V30" s="11"/>
      <c r="W30" s="57">
        <f>M30+U30</f>
        <v>-45</v>
      </c>
      <c r="X30" s="52">
        <f>-(W30/D30)</f>
        <v>4.5</v>
      </c>
      <c r="Y30" s="11"/>
      <c r="Z30" s="77">
        <f>Z29+W30</f>
        <v>-76.798193599999991</v>
      </c>
      <c r="AB30" s="58">
        <f>AB29+U30</f>
        <v>-42</v>
      </c>
      <c r="AD30" s="91"/>
      <c r="AE30" s="98"/>
    </row>
    <row r="31" spans="2:31" ht="15.95" thickBot="1" x14ac:dyDescent="0.25">
      <c r="C31" s="25"/>
      <c r="D31" s="16"/>
      <c r="E31" s="16"/>
      <c r="F31" s="82"/>
      <c r="G31" s="16"/>
      <c r="H31" s="16"/>
      <c r="I31" s="82"/>
      <c r="J31" s="16"/>
      <c r="K31" s="106"/>
      <c r="L31" s="16"/>
      <c r="M31" s="63">
        <f>SUM(M29:M30)</f>
        <v>-50</v>
      </c>
      <c r="N31" s="16"/>
      <c r="O31" s="80"/>
      <c r="P31" s="11"/>
      <c r="Q31" s="87"/>
      <c r="R31" s="97"/>
      <c r="T31" s="59"/>
      <c r="U31" s="85">
        <f>SUM(U29:U30)</f>
        <v>-40</v>
      </c>
      <c r="V31" s="37"/>
      <c r="W31" s="65">
        <f>SUM(W29:W30)</f>
        <v>-90</v>
      </c>
      <c r="X31" s="60"/>
      <c r="Y31" s="37"/>
      <c r="Z31" s="77"/>
      <c r="AB31" s="70"/>
      <c r="AD31" s="91"/>
      <c r="AE31" s="98"/>
    </row>
    <row r="32" spans="2:31" x14ac:dyDescent="0.2">
      <c r="C32" s="39" t="s">
        <v>24</v>
      </c>
      <c r="D32" s="17"/>
      <c r="E32" s="17"/>
      <c r="F32" s="83"/>
      <c r="G32" s="17"/>
      <c r="H32" s="17"/>
      <c r="I32" s="83"/>
      <c r="J32" s="11"/>
      <c r="K32" s="103"/>
      <c r="L32" s="11"/>
      <c r="M32" s="11"/>
      <c r="N32" s="11"/>
      <c r="O32" s="79"/>
      <c r="P32" s="11"/>
      <c r="Q32" s="87"/>
      <c r="R32" s="97"/>
      <c r="T32" s="53"/>
      <c r="U32" s="84"/>
      <c r="V32" s="11"/>
      <c r="W32" s="57"/>
      <c r="X32" s="52"/>
      <c r="Y32" s="11"/>
      <c r="Z32" s="77"/>
      <c r="AB32" s="58"/>
      <c r="AD32" s="91"/>
      <c r="AE32" s="98"/>
    </row>
    <row r="33" spans="3:31" x14ac:dyDescent="0.2">
      <c r="C33" s="24" t="s">
        <v>33</v>
      </c>
      <c r="D33" s="114">
        <v>15</v>
      </c>
      <c r="E33" s="19">
        <v>2</v>
      </c>
      <c r="F33" s="57">
        <f t="shared" ref="F33:F34" si="4">-E33*D33</f>
        <v>-30</v>
      </c>
      <c r="G33" s="4"/>
      <c r="H33" s="19">
        <v>0.5</v>
      </c>
      <c r="I33" s="57">
        <f t="shared" ref="I33:I34" si="5">-H33*D33</f>
        <v>-7.5</v>
      </c>
      <c r="J33" s="11"/>
      <c r="K33" s="103"/>
      <c r="L33" s="11"/>
      <c r="M33" s="20">
        <f t="shared" ref="M33:M34" si="6">(I33+F33)</f>
        <v>-37.5</v>
      </c>
      <c r="N33" s="11"/>
      <c r="O33" s="79">
        <f>O30+M33</f>
        <v>-80.938193600000005</v>
      </c>
      <c r="P33" s="11"/>
      <c r="Q33" s="88">
        <f>M33</f>
        <v>-37.5</v>
      </c>
      <c r="R33" s="97">
        <f>R29+Q33</f>
        <v>-52.938193599999998</v>
      </c>
      <c r="T33" s="51">
        <v>1.5</v>
      </c>
      <c r="U33" s="84">
        <f>-(T33*D33)</f>
        <v>-22.5</v>
      </c>
      <c r="V33" s="11"/>
      <c r="W33" s="57">
        <f>M33+U33</f>
        <v>-60</v>
      </c>
      <c r="X33" s="52">
        <f>-(W33/D33)</f>
        <v>4</v>
      </c>
      <c r="Y33" s="11"/>
      <c r="Z33" s="77">
        <f>Z30+W33</f>
        <v>-136.79819359999999</v>
      </c>
      <c r="AB33" s="58">
        <f>AB30+U33</f>
        <v>-64.5</v>
      </c>
      <c r="AD33" s="93">
        <f>W33</f>
        <v>-60</v>
      </c>
      <c r="AE33" s="98">
        <f>AE29+AD33</f>
        <v>-100.2381936</v>
      </c>
    </row>
    <row r="34" spans="3:31" x14ac:dyDescent="0.2">
      <c r="C34" s="24" t="s">
        <v>34</v>
      </c>
      <c r="D34" s="22">
        <v>7.52</v>
      </c>
      <c r="E34" s="19">
        <v>2</v>
      </c>
      <c r="F34" s="57">
        <f t="shared" si="4"/>
        <v>-15.04</v>
      </c>
      <c r="G34" s="4"/>
      <c r="H34" s="19">
        <v>0.5</v>
      </c>
      <c r="I34" s="57">
        <f t="shared" si="5"/>
        <v>-3.76</v>
      </c>
      <c r="J34" s="11"/>
      <c r="K34" s="103"/>
      <c r="L34" s="11"/>
      <c r="M34" s="20">
        <f t="shared" si="6"/>
        <v>-18.799999999999997</v>
      </c>
      <c r="N34" s="11"/>
      <c r="O34" s="79">
        <f>O33+M34</f>
        <v>-99.738193600000002</v>
      </c>
      <c r="P34" s="11"/>
      <c r="Q34" s="87"/>
      <c r="R34" s="97"/>
      <c r="T34" s="51">
        <v>1.5</v>
      </c>
      <c r="U34" s="84">
        <f>-(T34*D34)</f>
        <v>-11.28</v>
      </c>
      <c r="V34" s="11"/>
      <c r="W34" s="57">
        <f>M34+U34</f>
        <v>-30.08</v>
      </c>
      <c r="X34" s="52">
        <f>-(W34/D34)</f>
        <v>4</v>
      </c>
      <c r="Y34" s="11"/>
      <c r="Z34" s="77">
        <f>Z33+W34</f>
        <v>-166.87819359999997</v>
      </c>
      <c r="AB34" s="58">
        <f>AB33+U34</f>
        <v>-75.78</v>
      </c>
      <c r="AD34" s="91"/>
      <c r="AE34" s="98"/>
    </row>
    <row r="35" spans="3:31" ht="15.95" thickBot="1" x14ac:dyDescent="0.25">
      <c r="C35" s="25"/>
      <c r="D35" s="16"/>
      <c r="E35" s="16"/>
      <c r="F35" s="82"/>
      <c r="G35" s="16"/>
      <c r="H35" s="16"/>
      <c r="I35" s="82"/>
      <c r="J35" s="16"/>
      <c r="K35" s="106"/>
      <c r="L35" s="16"/>
      <c r="M35" s="63">
        <f>SUM(M33:M34)</f>
        <v>-56.3</v>
      </c>
      <c r="N35" s="16"/>
      <c r="O35" s="80"/>
      <c r="P35" s="11"/>
      <c r="Q35" s="87"/>
      <c r="R35" s="97"/>
      <c r="T35" s="59"/>
      <c r="U35" s="85">
        <f>SUM(U33:U34)</f>
        <v>-33.78</v>
      </c>
      <c r="V35" s="37"/>
      <c r="W35" s="65">
        <f>SUM(W33:W34)</f>
        <v>-90.08</v>
      </c>
      <c r="X35" s="60"/>
      <c r="Y35" s="37"/>
      <c r="Z35" s="77"/>
      <c r="AB35" s="70"/>
      <c r="AD35" s="91"/>
      <c r="AE35" s="98"/>
    </row>
    <row r="36" spans="3:31" x14ac:dyDescent="0.2">
      <c r="C36" s="39" t="s">
        <v>25</v>
      </c>
      <c r="D36" s="17"/>
      <c r="E36" s="17"/>
      <c r="F36" s="83"/>
      <c r="G36" s="17"/>
      <c r="H36" s="17"/>
      <c r="I36" s="83"/>
      <c r="J36" s="11"/>
      <c r="K36" s="103"/>
      <c r="L36" s="11"/>
      <c r="M36" s="11"/>
      <c r="N36" s="11"/>
      <c r="O36" s="79"/>
      <c r="P36" s="11"/>
      <c r="Q36" s="87"/>
      <c r="R36" s="97"/>
      <c r="T36" s="53"/>
      <c r="U36" s="84"/>
      <c r="V36" s="11"/>
      <c r="W36" s="57"/>
      <c r="X36" s="52"/>
      <c r="Y36" s="11"/>
      <c r="Z36" s="77"/>
      <c r="AB36" s="58"/>
      <c r="AD36" s="91"/>
      <c r="AE36" s="98"/>
    </row>
    <row r="37" spans="3:31" x14ac:dyDescent="0.2">
      <c r="C37" s="23" t="s">
        <v>14</v>
      </c>
      <c r="D37" s="22">
        <v>12</v>
      </c>
      <c r="E37" s="19">
        <v>2</v>
      </c>
      <c r="F37" s="57">
        <f>-E37*D37</f>
        <v>-24</v>
      </c>
      <c r="G37" s="4"/>
      <c r="H37" s="19">
        <v>0.5</v>
      </c>
      <c r="I37" s="57">
        <f>-H37*D37</f>
        <v>-6</v>
      </c>
      <c r="J37" s="11"/>
      <c r="K37" s="103"/>
      <c r="L37" s="11"/>
      <c r="M37" s="20">
        <f>(I37+F37)</f>
        <v>-30</v>
      </c>
      <c r="N37" s="11"/>
      <c r="O37" s="79">
        <f>O34+M37</f>
        <v>-129.73819359999999</v>
      </c>
      <c r="P37" s="11"/>
      <c r="Q37" s="88">
        <f>M37</f>
        <v>-30</v>
      </c>
      <c r="R37" s="97">
        <f>R33+Q37</f>
        <v>-82.938193600000005</v>
      </c>
      <c r="T37" s="51">
        <v>2</v>
      </c>
      <c r="U37" s="84">
        <f>-(T37*D37)</f>
        <v>-24</v>
      </c>
      <c r="V37" s="11"/>
      <c r="W37" s="57">
        <f>M37+U37</f>
        <v>-54</v>
      </c>
      <c r="X37" s="52">
        <f>-(W37/D37)</f>
        <v>4.5</v>
      </c>
      <c r="Y37" s="11"/>
      <c r="Z37" s="77">
        <f>Z34+W37</f>
        <v>-220.87819359999997</v>
      </c>
      <c r="AB37" s="58">
        <f>AB34+U37</f>
        <v>-99.78</v>
      </c>
      <c r="AD37" s="93">
        <f>W37</f>
        <v>-54</v>
      </c>
      <c r="AE37" s="98">
        <f>AE33+AD37</f>
        <v>-154.23819359999999</v>
      </c>
    </row>
    <row r="38" spans="3:31" ht="15.95" thickBot="1" x14ac:dyDescent="0.25">
      <c r="C38" s="25"/>
      <c r="D38" s="16"/>
      <c r="E38" s="16"/>
      <c r="F38" s="82"/>
      <c r="G38" s="16"/>
      <c r="H38" s="16"/>
      <c r="I38" s="82"/>
      <c r="J38" s="16"/>
      <c r="K38" s="106"/>
      <c r="L38" s="16"/>
      <c r="M38" s="63">
        <f>M37</f>
        <v>-30</v>
      </c>
      <c r="N38" s="16"/>
      <c r="O38" s="80"/>
      <c r="P38" s="11"/>
      <c r="Q38" s="87"/>
      <c r="R38" s="97"/>
      <c r="T38" s="59"/>
      <c r="U38" s="85">
        <f>U37</f>
        <v>-24</v>
      </c>
      <c r="V38" s="37"/>
      <c r="W38" s="65">
        <f>W37</f>
        <v>-54</v>
      </c>
      <c r="X38" s="60"/>
      <c r="Y38" s="37"/>
      <c r="Z38" s="77"/>
      <c r="AB38" s="70"/>
      <c r="AD38" s="91"/>
      <c r="AE38" s="98"/>
    </row>
    <row r="39" spans="3:31" x14ac:dyDescent="0.2">
      <c r="C39" s="39" t="s">
        <v>30</v>
      </c>
      <c r="D39" s="17"/>
      <c r="E39" s="17"/>
      <c r="F39" s="83"/>
      <c r="G39" s="17"/>
      <c r="H39" s="17"/>
      <c r="I39" s="83"/>
      <c r="J39" s="11"/>
      <c r="K39" s="103"/>
      <c r="L39" s="11"/>
      <c r="M39" s="11"/>
      <c r="N39" s="11"/>
      <c r="O39" s="79"/>
      <c r="P39" s="11"/>
      <c r="Q39" s="87"/>
      <c r="R39" s="97"/>
      <c r="T39" s="53"/>
      <c r="U39" s="84"/>
      <c r="V39" s="11"/>
      <c r="W39" s="57"/>
      <c r="X39" s="52"/>
      <c r="Y39" s="11"/>
      <c r="Z39" s="77"/>
      <c r="AB39" s="58"/>
      <c r="AD39" s="91"/>
      <c r="AE39" s="98"/>
    </row>
    <row r="40" spans="3:31" x14ac:dyDescent="0.25">
      <c r="C40" s="24" t="s">
        <v>20</v>
      </c>
      <c r="D40" s="22">
        <v>3.2</v>
      </c>
      <c r="E40" s="19">
        <v>2</v>
      </c>
      <c r="F40" s="57">
        <f>-E40*D40</f>
        <v>-6.4</v>
      </c>
      <c r="G40" s="4"/>
      <c r="H40" s="19">
        <v>0.5</v>
      </c>
      <c r="I40" s="57">
        <f>-H40*D40</f>
        <v>-1.6</v>
      </c>
      <c r="J40" s="11"/>
      <c r="K40" s="103"/>
      <c r="L40" s="11"/>
      <c r="M40" s="20">
        <f>(I40+F40)</f>
        <v>-8</v>
      </c>
      <c r="N40" s="11"/>
      <c r="O40" s="79">
        <f>O37+M40</f>
        <v>-137.73819359999999</v>
      </c>
      <c r="P40" s="11"/>
      <c r="Q40" s="88">
        <f>M40</f>
        <v>-8</v>
      </c>
      <c r="R40" s="97">
        <f>R37+Q40</f>
        <v>-90.938193600000005</v>
      </c>
      <c r="T40" s="51">
        <v>1.5</v>
      </c>
      <c r="U40" s="84">
        <f>-(T40*D40)</f>
        <v>-4.8000000000000007</v>
      </c>
      <c r="V40" s="11"/>
      <c r="W40" s="57">
        <f>M40+U40</f>
        <v>-12.8</v>
      </c>
      <c r="X40" s="52">
        <f>-(W40/D40)</f>
        <v>4</v>
      </c>
      <c r="Y40" s="11"/>
      <c r="Z40" s="77">
        <f>Z37+W40</f>
        <v>-233.67819359999999</v>
      </c>
      <c r="AB40" s="58">
        <f>AB37+U40</f>
        <v>-104.58</v>
      </c>
      <c r="AD40" s="93">
        <f>W40</f>
        <v>-12.8</v>
      </c>
      <c r="AE40" s="98">
        <f>AE37+AD40</f>
        <v>-167.0381936</v>
      </c>
    </row>
    <row r="41" spans="3:31" x14ac:dyDescent="0.25">
      <c r="C41" s="24" t="s">
        <v>9</v>
      </c>
      <c r="D41" s="22">
        <v>2</v>
      </c>
      <c r="E41" s="19">
        <v>4.0999999999999996</v>
      </c>
      <c r="F41" s="57">
        <f>-E41*D41</f>
        <v>-8.1999999999999993</v>
      </c>
      <c r="G41" s="4"/>
      <c r="H41" s="19">
        <v>0</v>
      </c>
      <c r="I41" s="57">
        <f>-H41*D41</f>
        <v>0</v>
      </c>
      <c r="J41" s="11"/>
      <c r="K41" s="103"/>
      <c r="L41" s="11"/>
      <c r="M41" s="20">
        <f>(I41+F41)</f>
        <v>-8.1999999999999993</v>
      </c>
      <c r="N41" s="11"/>
      <c r="O41" s="79">
        <f>O40+M41</f>
        <v>-145.93819359999998</v>
      </c>
      <c r="P41" s="11"/>
      <c r="Q41" s="87"/>
      <c r="R41" s="97"/>
      <c r="T41" s="51">
        <v>2</v>
      </c>
      <c r="U41" s="84">
        <f>-(T41*D41)</f>
        <v>-4</v>
      </c>
      <c r="V41" s="11"/>
      <c r="W41" s="57">
        <f>M41+U41</f>
        <v>-12.2</v>
      </c>
      <c r="X41" s="52">
        <f>-(W41/D41)</f>
        <v>6.1</v>
      </c>
      <c r="Y41" s="11"/>
      <c r="Z41" s="77">
        <f>Z40+W41</f>
        <v>-245.87819359999997</v>
      </c>
      <c r="AB41" s="58">
        <f>AB40+U41</f>
        <v>-108.58</v>
      </c>
      <c r="AD41" s="91"/>
      <c r="AE41" s="98"/>
    </row>
    <row r="42" spans="3:31" ht="15.75" thickBot="1" x14ac:dyDescent="0.3">
      <c r="C42" s="25"/>
      <c r="D42" s="16"/>
      <c r="E42" s="16"/>
      <c r="F42" s="16"/>
      <c r="G42" s="16"/>
      <c r="H42" s="16"/>
      <c r="I42" s="16"/>
      <c r="J42" s="16"/>
      <c r="K42" s="106"/>
      <c r="L42" s="16"/>
      <c r="M42" s="63">
        <f>SUM(M40:M41)</f>
        <v>-16.2</v>
      </c>
      <c r="N42" s="16"/>
      <c r="O42" s="73"/>
      <c r="P42" s="11"/>
      <c r="Q42" s="87"/>
      <c r="R42" s="97"/>
      <c r="T42" s="59"/>
      <c r="U42" s="85">
        <f>SUM(U40:U41)</f>
        <v>-8.8000000000000007</v>
      </c>
      <c r="V42" s="37"/>
      <c r="W42" s="65">
        <f>SUM(W40:W41)</f>
        <v>-25</v>
      </c>
      <c r="X42" s="37"/>
      <c r="Y42" s="37"/>
      <c r="Z42" s="77"/>
      <c r="AB42" s="70"/>
      <c r="AD42" s="91"/>
      <c r="AE42" s="98"/>
    </row>
    <row r="43" spans="3:31" ht="15.75" thickBot="1" x14ac:dyDescent="0.3"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74"/>
      <c r="P43" s="11"/>
      <c r="Q43" s="89"/>
      <c r="R43" s="100"/>
      <c r="T43" s="54"/>
      <c r="U43" s="55"/>
      <c r="V43" s="55"/>
      <c r="W43" s="55"/>
      <c r="X43" s="55"/>
      <c r="Y43" s="55"/>
      <c r="Z43" s="78"/>
      <c r="AB43" s="96"/>
      <c r="AD43" s="94"/>
      <c r="AE43" s="99"/>
    </row>
    <row r="44" spans="3:31" x14ac:dyDescent="0.25">
      <c r="P44" s="11"/>
      <c r="Q44" s="11"/>
      <c r="R44" s="11"/>
      <c r="AD44" s="11"/>
      <c r="AE44" s="11"/>
    </row>
    <row r="45" spans="3:31" x14ac:dyDescent="0.25">
      <c r="P45" s="11"/>
      <c r="Q45" s="11"/>
      <c r="R45" s="11"/>
      <c r="AD45" s="11"/>
      <c r="AE45" s="11"/>
    </row>
    <row r="46" spans="3:31" x14ac:dyDescent="0.25">
      <c r="P46" s="11"/>
      <c r="Q46" s="11"/>
      <c r="R46" s="11"/>
      <c r="AD46" s="11"/>
      <c r="AE46" s="11"/>
    </row>
    <row r="47" spans="3:31" x14ac:dyDescent="0.25">
      <c r="P47" s="11"/>
      <c r="Q47" s="11"/>
      <c r="R47" s="11"/>
      <c r="AD47" s="11"/>
      <c r="AE47" s="11"/>
    </row>
    <row r="48" spans="3:31" x14ac:dyDescent="0.25">
      <c r="P48" s="11"/>
      <c r="Q48" s="11"/>
      <c r="R48" s="11"/>
      <c r="AD48" s="11"/>
      <c r="AE48" s="11"/>
    </row>
    <row r="49" spans="16:31" x14ac:dyDescent="0.25">
      <c r="P49" s="11"/>
      <c r="Q49" s="11"/>
      <c r="R49" s="11"/>
      <c r="AD49" s="11"/>
      <c r="AE49" s="11"/>
    </row>
    <row r="50" spans="16:31" x14ac:dyDescent="0.25">
      <c r="P50" s="11"/>
      <c r="Q50" s="11"/>
      <c r="R50" s="11"/>
      <c r="AD50" s="11"/>
      <c r="AE50" s="11"/>
    </row>
    <row r="51" spans="16:31" x14ac:dyDescent="0.25">
      <c r="P51" s="11"/>
      <c r="Q51" s="11"/>
      <c r="R51" s="11"/>
      <c r="AD51" s="11"/>
      <c r="AE51" s="11"/>
    </row>
    <row r="52" spans="16:31" x14ac:dyDescent="0.25">
      <c r="P52" s="11"/>
      <c r="Q52" s="11"/>
      <c r="R52" s="11"/>
      <c r="AD52" s="11"/>
      <c r="AE52" s="11"/>
    </row>
    <row r="53" spans="16:31" x14ac:dyDescent="0.25">
      <c r="P53" s="11"/>
      <c r="Q53" s="11"/>
      <c r="R53" s="11"/>
      <c r="AD53" s="11"/>
      <c r="AE53" s="11"/>
    </row>
    <row r="54" spans="16:31" x14ac:dyDescent="0.25">
      <c r="P54" s="11"/>
      <c r="Q54" s="11"/>
      <c r="R54" s="11"/>
      <c r="AD54" s="11"/>
      <c r="AE54" s="11"/>
    </row>
    <row r="55" spans="16:31" x14ac:dyDescent="0.25">
      <c r="P55" s="11"/>
      <c r="Q55" s="11"/>
      <c r="R55" s="11"/>
      <c r="AD55" s="11"/>
      <c r="AE55" s="11"/>
    </row>
    <row r="56" spans="16:31" x14ac:dyDescent="0.25">
      <c r="P56" s="11"/>
      <c r="Q56" s="11"/>
      <c r="R56" s="11"/>
      <c r="AD56" s="11"/>
      <c r="AE56" s="11"/>
    </row>
    <row r="57" spans="16:31" x14ac:dyDescent="0.25">
      <c r="P57" s="11"/>
      <c r="Q57" s="11"/>
      <c r="R57" s="11"/>
      <c r="AD57" s="11"/>
      <c r="AE57" s="11"/>
    </row>
    <row r="58" spans="16:31" x14ac:dyDescent="0.25">
      <c r="P58" s="11"/>
      <c r="Q58" s="11"/>
      <c r="R58" s="11"/>
      <c r="AD58" s="11"/>
      <c r="AE58" s="11"/>
    </row>
    <row r="59" spans="16:31" x14ac:dyDescent="0.25">
      <c r="P59" s="11"/>
      <c r="Q59" s="11"/>
      <c r="R59" s="11"/>
      <c r="AD59" s="11"/>
      <c r="AE59" s="11"/>
    </row>
  </sheetData>
  <mergeCells count="2">
    <mergeCell ref="D21:O21"/>
    <mergeCell ref="T21:Z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02Nov16</vt:lpstr>
      <vt:lpstr>FundsStatus-Detail-$2net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2016-11-16T16:03:59Z</dcterms:created>
  <dcterms:modified xsi:type="dcterms:W3CDTF">2016-11-16T16:04:09Z</dcterms:modified>
</cp:coreProperties>
</file>