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3715" windowHeight="9045"/>
  </bookViews>
  <sheets>
    <sheet name="Sheet1" sheetId="1" r:id="rId1"/>
  </sheets>
  <definedNames>
    <definedName name="_xlnm.Print_Area" localSheetId="0">Sheet1!$A$1:$W$64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J12" i="1" s="1"/>
  <c r="J23" i="1"/>
  <c r="V12" i="1"/>
  <c r="R32" i="1"/>
  <c r="H26" i="1"/>
  <c r="J26" i="1" s="1"/>
  <c r="F26" i="1"/>
  <c r="H9" i="1"/>
  <c r="H12" i="1" s="1"/>
  <c r="H14" i="1" s="1"/>
  <c r="H15" i="1" s="1"/>
  <c r="P9" i="1"/>
  <c r="S26" i="1"/>
  <c r="L26" i="1"/>
  <c r="N26" i="1" s="1"/>
  <c r="T26" i="1" s="1"/>
  <c r="D55" i="1"/>
  <c r="D60" i="1"/>
  <c r="V26" i="1"/>
  <c r="F31" i="1"/>
  <c r="D43" i="1"/>
  <c r="F12" i="1"/>
  <c r="F14" i="1" s="1"/>
  <c r="F15" i="1" s="1"/>
  <c r="F20" i="1" s="1"/>
  <c r="F24" i="1" s="1"/>
  <c r="D32" i="1"/>
  <c r="D53" i="1" s="1"/>
  <c r="D54" i="1" s="1"/>
  <c r="D12" i="1"/>
  <c r="D14" i="1" s="1"/>
  <c r="D15" i="1" s="1"/>
  <c r="D20" i="1" s="1"/>
  <c r="D24" i="1" s="1"/>
  <c r="P19" i="1" l="1"/>
  <c r="F17" i="1"/>
  <c r="P17" i="1" s="1"/>
  <c r="P12" i="1"/>
  <c r="P14" i="1" s="1"/>
  <c r="F32" i="1"/>
  <c r="J9" i="1"/>
  <c r="J32" i="1"/>
  <c r="H20" i="1"/>
  <c r="H24" i="1" s="1"/>
  <c r="J15" i="1" s="1"/>
  <c r="J14" i="1" s="1"/>
  <c r="L9" i="1"/>
  <c r="P26" i="1"/>
  <c r="W26" i="1"/>
  <c r="D34" i="1"/>
  <c r="D45" i="1" s="1"/>
  <c r="H31" i="1"/>
  <c r="J31" i="1" s="1"/>
  <c r="F34" i="1"/>
  <c r="J20" i="1" l="1"/>
  <c r="N9" i="1"/>
  <c r="V14" i="1"/>
  <c r="V15" i="1" s="1"/>
  <c r="H32" i="1"/>
  <c r="H34" i="1" s="1"/>
  <c r="H45" i="1" s="1"/>
  <c r="L31" i="1"/>
  <c r="F45" i="1"/>
  <c r="F36" i="1"/>
  <c r="F37" i="1" s="1"/>
  <c r="H36" i="1" l="1"/>
  <c r="H37" i="1" s="1"/>
  <c r="V34" i="1"/>
  <c r="W15" i="1"/>
  <c r="W34" i="1" s="1"/>
  <c r="L32" i="1"/>
  <c r="N31" i="1"/>
  <c r="N32" i="1" l="1"/>
  <c r="P31" i="1"/>
  <c r="P32" i="1" s="1"/>
  <c r="W36" i="1"/>
  <c r="P15" i="1" l="1"/>
  <c r="P20" i="1" l="1"/>
  <c r="P22" i="1" l="1"/>
  <c r="J24" i="1"/>
  <c r="L14" i="1" l="1"/>
  <c r="N14" i="1" s="1"/>
  <c r="J34" i="1"/>
  <c r="P23" i="1"/>
  <c r="P24" i="1" s="1"/>
  <c r="L12" i="1" l="1"/>
  <c r="R24" i="1"/>
  <c r="R36" i="1" s="1"/>
  <c r="P34" i="1"/>
  <c r="P36" i="1" s="1"/>
  <c r="J45" i="1"/>
  <c r="J36" i="1"/>
  <c r="J37" i="1" s="1"/>
  <c r="N12" i="1" l="1"/>
  <c r="L15" i="1"/>
  <c r="L24" i="1" s="1"/>
  <c r="L34" i="1" s="1"/>
  <c r="L45" i="1" l="1"/>
  <c r="L36" i="1"/>
  <c r="L37" i="1" s="1"/>
  <c r="N15" i="1"/>
  <c r="N24" i="1" s="1"/>
  <c r="N34" i="1" s="1"/>
  <c r="N45" i="1" s="1"/>
  <c r="S15" i="1"/>
  <c r="D58" i="1"/>
  <c r="D59" i="1" s="1"/>
  <c r="D61" i="1" s="1"/>
  <c r="D63" i="1" s="1"/>
  <c r="D64" i="1" s="1"/>
  <c r="V16" i="1" l="1"/>
  <c r="S16" i="1"/>
  <c r="S34" i="1"/>
  <c r="T15" i="1"/>
  <c r="T34" i="1" s="1"/>
  <c r="N36" i="1"/>
  <c r="N37" i="1" s="1"/>
  <c r="T36" i="1" l="1"/>
  <c r="W38" i="1" l="1"/>
  <c r="T37" i="1"/>
</calcChain>
</file>

<file path=xl/sharedStrings.xml><?xml version="1.0" encoding="utf-8"?>
<sst xmlns="http://schemas.openxmlformats.org/spreadsheetml/2006/main" count="61" uniqueCount="60">
  <si>
    <t>Initial situation</t>
  </si>
  <si>
    <t>Population</t>
  </si>
  <si>
    <t>People/net</t>
  </si>
  <si>
    <t>Cost of net</t>
  </si>
  <si>
    <t>Total cost/net</t>
  </si>
  <si>
    <t>Saving</t>
  </si>
  <si>
    <t>Buffer</t>
  </si>
  <si>
    <t>Buffer nets</t>
  </si>
  <si>
    <t>Base # of nets</t>
  </si>
  <si>
    <t>GF</t>
  </si>
  <si>
    <t>PMI</t>
  </si>
  <si>
    <t>OMVS</t>
  </si>
  <si>
    <t>Funding gap</t>
  </si>
  <si>
    <t>1. Lower population</t>
  </si>
  <si>
    <t>Total budget for UCC (USD, m)</t>
  </si>
  <si>
    <t>Key parameters</t>
  </si>
  <si>
    <t>Reduction in nets for Conakry</t>
  </si>
  <si>
    <t>Reduction of nets</t>
  </si>
  <si>
    <t># of nets for which buffer not added</t>
  </si>
  <si>
    <t>New # of nets required</t>
  </si>
  <si>
    <t># of nets required</t>
  </si>
  <si>
    <t>2. Reduced nets for Conakry</t>
  </si>
  <si>
    <t>Non-net costs/net</t>
  </si>
  <si>
    <t xml:space="preserve"> - premium vs standard size</t>
  </si>
  <si>
    <t xml:space="preserve"> - cost of individual bag</t>
  </si>
  <si>
    <t>Of which</t>
  </si>
  <si>
    <t>Revised - POTENTIAL OVERALL SAVINGS</t>
  </si>
  <si>
    <t>With funding available</t>
  </si>
  <si>
    <t>Non-net costs/net for AMF nets</t>
  </si>
  <si>
    <t>and with GF paying for non-net costs of AMF nets</t>
  </si>
  <si>
    <t>Nets funded by others</t>
  </si>
  <si>
    <t># of nets excluding buffer</t>
  </si>
  <si>
    <t>Nets funded by AMF</t>
  </si>
  <si>
    <t>Total nets needed (no buffer)</t>
  </si>
  <si>
    <t>Cost of non-net costs for these nets (USD, m)</t>
  </si>
  <si>
    <t>Cost per net (no savings) (USD)</t>
  </si>
  <si>
    <t>Cost for the nets including buffer (USD, m)</t>
  </si>
  <si>
    <t>Cumulative saving</t>
  </si>
  <si>
    <t>Nets remaining to be funded</t>
  </si>
  <si>
    <t>AMF nets if no savings</t>
  </si>
  <si>
    <t>AMF nets with savings</t>
  </si>
  <si>
    <t>GF+ PMI+OMVS nets, no saving</t>
  </si>
  <si>
    <t>GF+ PMI+OMVS nets, with saving</t>
  </si>
  <si>
    <t>Overall</t>
  </si>
  <si>
    <t>Savings realised</t>
  </si>
  <si>
    <t>Savings that may be realized</t>
  </si>
  <si>
    <t>Reduction in nets</t>
  </si>
  <si>
    <t>Reduction in nets for country</t>
  </si>
  <si>
    <t>3. No 20% buffer for AMF-funded areas</t>
  </si>
  <si>
    <t>4. Move to standard size of net</t>
  </si>
  <si>
    <t>5. No individual bags</t>
  </si>
  <si>
    <t>Reductions in # of nets</t>
  </si>
  <si>
    <t>Reductions in cost/net</t>
  </si>
  <si>
    <t>calculation of nets able to be funded by GF and others</t>
  </si>
  <si>
    <t>Total partner funding (USD, m)</t>
  </si>
  <si>
    <t>Partner funding remaining (USD, m)</t>
  </si>
  <si>
    <t># of nets, m (INPUT)</t>
  </si>
  <si>
    <t>Original and eventual funding gap</t>
  </si>
  <si>
    <t>Funding available (USD, m)</t>
  </si>
  <si>
    <t>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</si>
</sst>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FB7E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2" fontId="0" fillId="0" borderId="0" xfId="0" applyNumberFormat="1"/>
    <xf numFmtId="0" fontId="2" fillId="2" borderId="0" xfId="0" applyFont="1" applyFill="1"/>
    <xf numFmtId="164" fontId="0" fillId="0" borderId="0" xfId="0" applyNumberFormat="1"/>
    <xf numFmtId="0" fontId="2" fillId="0" borderId="0" xfId="0" applyFont="1" applyFill="1"/>
    <xf numFmtId="0" fontId="0" fillId="0" borderId="0" xfId="0" applyFont="1" applyFill="1"/>
    <xf numFmtId="165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9" fontId="0" fillId="0" borderId="0" xfId="1" applyFont="1"/>
    <xf numFmtId="164" fontId="2" fillId="0" borderId="1" xfId="0" applyNumberFormat="1" applyFont="1" applyBorder="1"/>
    <xf numFmtId="165" fontId="2" fillId="0" borderId="1" xfId="0" applyNumberFormat="1" applyFont="1" applyBorder="1"/>
    <xf numFmtId="2" fontId="2" fillId="0" borderId="1" xfId="0" applyNumberFormat="1" applyFont="1" applyBorder="1"/>
    <xf numFmtId="0" fontId="3" fillId="0" borderId="0" xfId="0" applyFont="1"/>
    <xf numFmtId="165" fontId="0" fillId="0" borderId="2" xfId="0" applyNumberFormat="1" applyBorder="1"/>
    <xf numFmtId="0" fontId="2" fillId="3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165" fontId="0" fillId="0" borderId="0" xfId="0" applyNumberFormat="1" applyBorder="1"/>
    <xf numFmtId="0" fontId="2" fillId="4" borderId="0" xfId="0" applyFont="1" applyFill="1"/>
    <xf numFmtId="2" fontId="2" fillId="4" borderId="0" xfId="0" applyNumberFormat="1" applyFont="1" applyFill="1"/>
    <xf numFmtId="9" fontId="2" fillId="4" borderId="0" xfId="1" applyFont="1" applyFill="1"/>
    <xf numFmtId="0" fontId="0" fillId="0" borderId="2" xfId="0" applyBorder="1"/>
    <xf numFmtId="0" fontId="2" fillId="0" borderId="0" xfId="0" applyFont="1" applyAlignment="1">
      <alignment horizontal="right"/>
    </xf>
    <xf numFmtId="2" fontId="2" fillId="0" borderId="0" xfId="0" applyNumberFormat="1" applyFont="1" applyBorder="1"/>
    <xf numFmtId="165" fontId="2" fillId="0" borderId="0" xfId="0" applyNumberFormat="1" applyFont="1" applyFill="1"/>
    <xf numFmtId="0" fontId="2" fillId="0" borderId="3" xfId="0" applyFont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2" xfId="0" applyNumberFormat="1" applyBorder="1"/>
    <xf numFmtId="2" fontId="0" fillId="0" borderId="2" xfId="0" applyNumberFormat="1" applyFont="1" applyFill="1" applyBorder="1" applyAlignment="1">
      <alignment horizontal="right"/>
    </xf>
    <xf numFmtId="2" fontId="4" fillId="0" borderId="7" xfId="0" applyNumberFormat="1" applyFont="1" applyBorder="1"/>
    <xf numFmtId="0" fontId="2" fillId="0" borderId="0" xfId="0" applyFont="1" applyBorder="1" applyAlignment="1">
      <alignment horizontal="center"/>
    </xf>
    <xf numFmtId="2" fontId="4" fillId="0" borderId="0" xfId="0" applyNumberFormat="1" applyFont="1" applyBorder="1"/>
    <xf numFmtId="0" fontId="2" fillId="3" borderId="0" xfId="0" applyFont="1" applyFill="1"/>
    <xf numFmtId="165" fontId="2" fillId="3" borderId="0" xfId="0" applyNumberFormat="1" applyFont="1" applyFill="1"/>
    <xf numFmtId="2" fontId="0" fillId="0" borderId="0" xfId="0" applyNumberFormat="1" applyFont="1" applyFill="1"/>
    <xf numFmtId="165" fontId="0" fillId="0" borderId="0" xfId="0" applyNumberFormat="1" applyFont="1" applyFill="1"/>
    <xf numFmtId="165" fontId="0" fillId="0" borderId="0" xfId="0" applyNumberForma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Border="1"/>
    <xf numFmtId="165" fontId="2" fillId="3" borderId="0" xfId="0" applyNumberFormat="1" applyFont="1" applyFill="1" applyBorder="1"/>
    <xf numFmtId="165" fontId="2" fillId="2" borderId="0" xfId="0" applyNumberFormat="1" applyFont="1" applyFill="1" applyBorder="1"/>
    <xf numFmtId="0" fontId="0" fillId="0" borderId="0" xfId="0" applyBorder="1" applyAlignment="1">
      <alignment horizontal="center"/>
    </xf>
    <xf numFmtId="0" fontId="2" fillId="5" borderId="0" xfId="0" applyFont="1" applyFill="1" applyAlignment="1">
      <alignment horizontal="right" wrapText="1"/>
    </xf>
    <xf numFmtId="0" fontId="2" fillId="5" borderId="0" xfId="0" applyFont="1" applyFill="1"/>
    <xf numFmtId="165" fontId="5" fillId="6" borderId="2" xfId="0" applyNumberFormat="1" applyFont="1" applyFill="1" applyBorder="1"/>
    <xf numFmtId="165" fontId="0" fillId="6" borderId="2" xfId="0" applyNumberFormat="1" applyFill="1" applyBorder="1"/>
    <xf numFmtId="165" fontId="0" fillId="7" borderId="2" xfId="0" applyNumberFormat="1" applyFill="1" applyBorder="1"/>
    <xf numFmtId="2" fontId="2" fillId="8" borderId="0" xfId="0" applyNumberFormat="1" applyFont="1" applyFill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0" fillId="0" borderId="0" xfId="0" applyBorder="1"/>
    <xf numFmtId="0" fontId="0" fillId="0" borderId="12" xfId="0" applyBorder="1"/>
    <xf numFmtId="0" fontId="0" fillId="0" borderId="11" xfId="0" applyBorder="1"/>
    <xf numFmtId="0" fontId="3" fillId="0" borderId="11" xfId="0" applyFont="1" applyBorder="1"/>
    <xf numFmtId="2" fontId="0" fillId="0" borderId="12" xfId="0" applyNumberFormat="1" applyBorder="1"/>
    <xf numFmtId="0" fontId="0" fillId="0" borderId="11" xfId="0" applyFont="1" applyBorder="1"/>
    <xf numFmtId="2" fontId="0" fillId="8" borderId="12" xfId="0" applyNumberFormat="1" applyFill="1" applyBorder="1"/>
    <xf numFmtId="164" fontId="2" fillId="4" borderId="12" xfId="0" applyNumberFormat="1" applyFont="1" applyFill="1" applyBorder="1"/>
    <xf numFmtId="0" fontId="0" fillId="0" borderId="14" xfId="0" applyBorder="1"/>
    <xf numFmtId="0" fontId="2" fillId="9" borderId="6" xfId="0" applyFont="1" applyFill="1" applyBorder="1"/>
    <xf numFmtId="0" fontId="0" fillId="0" borderId="13" xfId="0" applyFill="1" applyBorder="1"/>
    <xf numFmtId="2" fontId="0" fillId="0" borderId="12" xfId="0" applyNumberFormat="1" applyBorder="1" applyAlignment="1"/>
    <xf numFmtId="2" fontId="0" fillId="0" borderId="15" xfId="0" applyNumberFormat="1" applyBorder="1"/>
    <xf numFmtId="2" fontId="2" fillId="10" borderId="1" xfId="0" applyNumberFormat="1" applyFont="1" applyFill="1" applyBorder="1"/>
    <xf numFmtId="2" fontId="0" fillId="10" borderId="2" xfId="0" applyNumberFormat="1" applyFill="1" applyBorder="1"/>
    <xf numFmtId="0" fontId="0" fillId="10" borderId="0" xfId="0" applyFill="1"/>
    <xf numFmtId="2" fontId="4" fillId="11" borderId="7" xfId="0" applyNumberFormat="1" applyFont="1" applyFill="1" applyBorder="1"/>
    <xf numFmtId="2" fontId="0" fillId="11" borderId="0" xfId="0" applyNumberFormat="1" applyFill="1"/>
    <xf numFmtId="2" fontId="0" fillId="12" borderId="4" xfId="0" applyNumberFormat="1" applyFill="1" applyBorder="1"/>
    <xf numFmtId="0" fontId="0" fillId="12" borderId="2" xfId="0" applyFill="1" applyBorder="1"/>
    <xf numFmtId="2" fontId="0" fillId="12" borderId="5" xfId="0" applyNumberFormat="1" applyFill="1" applyBorder="1"/>
    <xf numFmtId="2" fontId="4" fillId="12" borderId="7" xfId="0" applyNumberFormat="1" applyFont="1" applyFill="1" applyBorder="1"/>
    <xf numFmtId="2" fontId="0" fillId="12" borderId="2" xfId="0" applyNumberFormat="1" applyFill="1" applyBorder="1"/>
    <xf numFmtId="9" fontId="0" fillId="0" borderId="0" xfId="1" applyFont="1" applyFill="1" applyBorder="1" applyAlignment="1">
      <alignment horizontal="right"/>
    </xf>
    <xf numFmtId="9" fontId="0" fillId="13" borderId="0" xfId="1" applyFont="1" applyFill="1" applyBorder="1" applyAlignment="1">
      <alignment horizontal="right"/>
    </xf>
    <xf numFmtId="9" fontId="0" fillId="13" borderId="0" xfId="1" applyFont="1" applyFill="1"/>
    <xf numFmtId="164" fontId="5" fillId="6" borderId="2" xfId="0" applyNumberFormat="1" applyFont="1" applyFill="1" applyBorder="1"/>
    <xf numFmtId="164" fontId="0" fillId="7" borderId="2" xfId="0" applyNumberFormat="1" applyFill="1" applyBorder="1"/>
    <xf numFmtId="164" fontId="0" fillId="0" borderId="2" xfId="0" applyNumberFormat="1" applyBorder="1"/>
    <xf numFmtId="2" fontId="2" fillId="2" borderId="0" xfId="0" applyNumberFormat="1" applyFont="1" applyFill="1"/>
    <xf numFmtId="164" fontId="2" fillId="2" borderId="0" xfId="0" applyNumberFormat="1" applyFont="1" applyFill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  <color rgb="FFDFB7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64"/>
  <sheetViews>
    <sheetView tabSelected="1" zoomScale="75" zoomScaleNormal="75" workbookViewId="0"/>
  </sheetViews>
  <sheetFormatPr defaultRowHeight="15" x14ac:dyDescent="0.25"/>
  <cols>
    <col min="2" max="2" width="46" customWidth="1"/>
    <col min="3" max="3" width="0.85546875" customWidth="1"/>
    <col min="4" max="4" width="15.7109375" customWidth="1"/>
    <col min="5" max="5" width="0.85546875" customWidth="1"/>
    <col min="6" max="6" width="15.7109375" customWidth="1"/>
    <col min="7" max="7" width="0.85546875" customWidth="1"/>
    <col min="8" max="8" width="15.7109375" customWidth="1"/>
    <col min="9" max="9" width="0.85546875" customWidth="1"/>
    <col min="10" max="10" width="15.7109375" customWidth="1"/>
    <col min="11" max="11" width="0.85546875" customWidth="1"/>
    <col min="12" max="12" width="15.7109375" customWidth="1"/>
    <col min="13" max="13" width="0.85546875" customWidth="1"/>
    <col min="14" max="14" width="15.7109375" customWidth="1"/>
    <col min="15" max="15" width="0.85546875" customWidth="1"/>
    <col min="16" max="16" width="15.7109375" customWidth="1"/>
    <col min="17" max="17" width="0.85546875" customWidth="1"/>
    <col min="18" max="20" width="15.7109375" customWidth="1"/>
    <col min="21" max="21" width="0.85546875" customWidth="1"/>
    <col min="22" max="23" width="15.7109375" customWidth="1"/>
    <col min="24" max="24" width="0.85546875" customWidth="1"/>
    <col min="27" max="27" width="15.7109375" customWidth="1"/>
  </cols>
  <sheetData>
    <row r="2" spans="2:24" x14ac:dyDescent="0.25">
      <c r="D2" s="25" t="s">
        <v>0</v>
      </c>
      <c r="E2" s="22"/>
      <c r="F2" s="83" t="s">
        <v>26</v>
      </c>
      <c r="G2" s="84"/>
      <c r="H2" s="84"/>
      <c r="I2" s="84"/>
      <c r="J2" s="84"/>
      <c r="K2" s="84"/>
      <c r="L2" s="84"/>
      <c r="M2" s="84"/>
      <c r="N2" s="84"/>
      <c r="O2" s="84"/>
      <c r="P2" s="85"/>
      <c r="R2" s="86" t="s">
        <v>44</v>
      </c>
      <c r="S2" s="87"/>
      <c r="T2" s="88"/>
      <c r="V2" s="86" t="s">
        <v>45</v>
      </c>
      <c r="W2" s="88"/>
    </row>
    <row r="3" spans="2:24" x14ac:dyDescent="0.25">
      <c r="D3" s="30"/>
      <c r="E3" s="22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R3" s="41"/>
      <c r="S3" s="41"/>
      <c r="T3" s="41"/>
      <c r="V3" s="41"/>
      <c r="W3" s="41"/>
    </row>
    <row r="4" spans="2:24" x14ac:dyDescent="0.25">
      <c r="D4" s="30"/>
      <c r="E4" s="22"/>
      <c r="F4" s="83" t="s">
        <v>51</v>
      </c>
      <c r="G4" s="84"/>
      <c r="H4" s="84"/>
      <c r="I4" s="84"/>
      <c r="J4" s="85"/>
      <c r="K4" s="30"/>
      <c r="L4" s="83" t="s">
        <v>52</v>
      </c>
      <c r="M4" s="84"/>
      <c r="N4" s="85"/>
      <c r="P4" s="30"/>
    </row>
    <row r="5" spans="2:24" ht="50.1" customHeight="1" x14ac:dyDescent="0.25">
      <c r="D5" s="22"/>
      <c r="E5" s="22"/>
      <c r="F5" s="16" t="s">
        <v>13</v>
      </c>
      <c r="H5" s="16" t="s">
        <v>21</v>
      </c>
      <c r="J5" s="16" t="s">
        <v>48</v>
      </c>
      <c r="L5" s="42" t="s">
        <v>49</v>
      </c>
      <c r="N5" s="42" t="s">
        <v>50</v>
      </c>
      <c r="P5" s="15" t="s">
        <v>43</v>
      </c>
      <c r="Q5" s="8"/>
      <c r="R5" s="7" t="s">
        <v>46</v>
      </c>
      <c r="S5" s="7" t="s">
        <v>39</v>
      </c>
      <c r="T5" s="7" t="s">
        <v>40</v>
      </c>
      <c r="U5" s="8"/>
      <c r="V5" s="7" t="s">
        <v>41</v>
      </c>
      <c r="W5" s="7" t="s">
        <v>42</v>
      </c>
      <c r="X5" s="8"/>
    </row>
    <row r="6" spans="2:24" ht="15" customHeight="1" x14ac:dyDescent="0.25">
      <c r="D6" s="8"/>
      <c r="E6" s="22"/>
      <c r="F6" s="7"/>
      <c r="H6" s="7"/>
      <c r="J6" s="8"/>
      <c r="L6" s="8"/>
      <c r="N6" s="8"/>
      <c r="P6" s="8"/>
      <c r="Q6" s="8"/>
      <c r="R6" s="8"/>
      <c r="S6" s="8"/>
      <c r="U6" s="8"/>
      <c r="V6" s="8"/>
      <c r="W6" s="8"/>
      <c r="X6" s="8"/>
    </row>
    <row r="7" spans="2:24" x14ac:dyDescent="0.25">
      <c r="B7" s="13" t="s">
        <v>15</v>
      </c>
      <c r="E7" s="22"/>
      <c r="Q7" s="8"/>
      <c r="R7" s="8"/>
      <c r="U7" s="8"/>
    </row>
    <row r="8" spans="2:24" x14ac:dyDescent="0.25">
      <c r="B8" s="13"/>
      <c r="E8" s="22"/>
      <c r="Q8" s="8"/>
      <c r="R8" s="8"/>
      <c r="U8" s="8"/>
    </row>
    <row r="9" spans="2:24" x14ac:dyDescent="0.25">
      <c r="B9" t="s">
        <v>1</v>
      </c>
      <c r="D9" s="18">
        <v>14.4</v>
      </c>
      <c r="E9" s="22"/>
      <c r="F9" s="2">
        <v>13.236000000000001</v>
      </c>
      <c r="H9" s="4">
        <f>F9</f>
        <v>13.236000000000001</v>
      </c>
      <c r="J9" s="4">
        <f>H9</f>
        <v>13.236000000000001</v>
      </c>
      <c r="L9" s="4">
        <f>H9</f>
        <v>13.236000000000001</v>
      </c>
      <c r="N9" s="4">
        <f>L9</f>
        <v>13.236000000000001</v>
      </c>
      <c r="P9" s="32">
        <f>F9</f>
        <v>13.236000000000001</v>
      </c>
      <c r="Q9" s="8"/>
      <c r="R9" s="8"/>
      <c r="U9" s="8"/>
    </row>
    <row r="10" spans="2:24" x14ac:dyDescent="0.25">
      <c r="B10" t="s">
        <v>2</v>
      </c>
      <c r="D10" s="18">
        <v>1.8</v>
      </c>
      <c r="E10" s="22"/>
      <c r="F10">
        <v>1.8</v>
      </c>
      <c r="H10">
        <v>1.8</v>
      </c>
      <c r="J10">
        <v>1.8</v>
      </c>
      <c r="L10">
        <v>1.8</v>
      </c>
      <c r="N10">
        <v>1.8</v>
      </c>
      <c r="P10">
        <v>1.8</v>
      </c>
      <c r="Q10" s="8"/>
      <c r="R10" s="8"/>
      <c r="U10" s="8"/>
    </row>
    <row r="11" spans="2:24" x14ac:dyDescent="0.25">
      <c r="E11" s="22"/>
      <c r="Q11" s="8"/>
      <c r="R11" s="8"/>
      <c r="U11" s="8"/>
    </row>
    <row r="12" spans="2:24" x14ac:dyDescent="0.25">
      <c r="B12" t="s">
        <v>8</v>
      </c>
      <c r="D12" s="19">
        <f>D9/D10</f>
        <v>8</v>
      </c>
      <c r="E12" s="22"/>
      <c r="F12" s="1">
        <f>F9/F10</f>
        <v>7.3533333333333335</v>
      </c>
      <c r="H12" s="1">
        <f>H9/H10</f>
        <v>7.3533333333333335</v>
      </c>
      <c r="J12" s="1">
        <f>H12-(H19)</f>
        <v>6.4873333333333338</v>
      </c>
      <c r="L12" s="1">
        <f>J24-L14</f>
        <v>6.4873333333333338</v>
      </c>
      <c r="N12" s="1">
        <f>L12</f>
        <v>6.4873333333333338</v>
      </c>
      <c r="P12" s="34">
        <f>D12</f>
        <v>8</v>
      </c>
      <c r="Q12" s="8"/>
      <c r="R12" s="26"/>
      <c r="S12" s="1">
        <v>3.86</v>
      </c>
      <c r="U12" s="8"/>
      <c r="V12" s="47">
        <f>D55</f>
        <v>2.7991666666666668</v>
      </c>
    </row>
    <row r="13" spans="2:24" x14ac:dyDescent="0.25">
      <c r="B13" t="s">
        <v>6</v>
      </c>
      <c r="D13" s="20">
        <v>0.2</v>
      </c>
      <c r="E13" s="22"/>
      <c r="F13" s="9">
        <v>0.2</v>
      </c>
      <c r="H13" s="9">
        <v>0.2</v>
      </c>
      <c r="J13" s="9"/>
      <c r="L13" s="9"/>
      <c r="N13" s="9"/>
      <c r="P13" s="9">
        <v>0.2</v>
      </c>
      <c r="Q13" s="8"/>
      <c r="R13" s="8"/>
      <c r="U13" s="8"/>
      <c r="V13" s="9">
        <v>0.2</v>
      </c>
    </row>
    <row r="14" spans="2:24" x14ac:dyDescent="0.25">
      <c r="B14" t="s">
        <v>7</v>
      </c>
      <c r="D14">
        <f>D13*D12</f>
        <v>1.6</v>
      </c>
      <c r="E14" s="22"/>
      <c r="F14" s="6">
        <f>F13*F12</f>
        <v>1.4706666666666668</v>
      </c>
      <c r="H14" s="6">
        <f>H13*H12</f>
        <v>1.4706666666666668</v>
      </c>
      <c r="J14" s="6">
        <f>J15-J12</f>
        <v>1.4706666666666663</v>
      </c>
      <c r="L14" s="6">
        <f>J14-J23</f>
        <v>0.68266666666666631</v>
      </c>
      <c r="N14" s="6">
        <f>L14</f>
        <v>0.68266666666666631</v>
      </c>
      <c r="P14" s="6">
        <f t="shared" ref="P14" si="0">P13*P12</f>
        <v>1.6</v>
      </c>
      <c r="Q14" s="8"/>
      <c r="R14" s="8"/>
      <c r="U14" s="8"/>
      <c r="V14" s="1">
        <f>V12*D13</f>
        <v>0.5598333333333334</v>
      </c>
    </row>
    <row r="15" spans="2:24" x14ac:dyDescent="0.25">
      <c r="B15" t="s">
        <v>20</v>
      </c>
      <c r="D15" s="14">
        <f>D14+D12</f>
        <v>9.6</v>
      </c>
      <c r="E15" s="22"/>
      <c r="F15" s="14">
        <f>F14+F12</f>
        <v>8.8239999999999998</v>
      </c>
      <c r="H15" s="14">
        <f>H14+H12</f>
        <v>8.8239999999999998</v>
      </c>
      <c r="J15" s="46">
        <f>H24</f>
        <v>7.9580000000000002</v>
      </c>
      <c r="L15" s="44">
        <f>L14+L12</f>
        <v>7.17</v>
      </c>
      <c r="N15" s="45">
        <f t="shared" ref="N15:P15" si="1">N14+N12</f>
        <v>7.17</v>
      </c>
      <c r="P15" s="14">
        <f t="shared" si="1"/>
        <v>9.6</v>
      </c>
      <c r="Q15" s="8"/>
      <c r="R15" s="8"/>
      <c r="S15" s="28">
        <f>S12+S14</f>
        <v>3.86</v>
      </c>
      <c r="T15" s="28">
        <f>S15</f>
        <v>3.86</v>
      </c>
      <c r="U15" s="8"/>
      <c r="V15" s="28">
        <f>V12+V14</f>
        <v>3.359</v>
      </c>
      <c r="W15" s="27">
        <f>V15</f>
        <v>3.359</v>
      </c>
    </row>
    <row r="16" spans="2:24" x14ac:dyDescent="0.25">
      <c r="D16" s="17"/>
      <c r="E16" s="22"/>
      <c r="F16" s="17"/>
      <c r="H16" s="17"/>
      <c r="J16" s="17"/>
      <c r="L16" s="17"/>
      <c r="N16" s="17"/>
      <c r="P16" s="17"/>
      <c r="Q16" s="8"/>
      <c r="R16" s="8"/>
      <c r="S16" s="76">
        <f>S15/(S15+V15)</f>
        <v>0.5347000969663388</v>
      </c>
      <c r="T16" s="37"/>
      <c r="U16" s="8"/>
      <c r="V16" s="75">
        <f>V15/(S15+V15)</f>
        <v>0.4652999030336612</v>
      </c>
      <c r="W16" s="38"/>
    </row>
    <row r="17" spans="2:23" x14ac:dyDescent="0.25">
      <c r="B17" t="s">
        <v>47</v>
      </c>
      <c r="D17" s="17"/>
      <c r="E17" s="22"/>
      <c r="F17" s="40">
        <f>D15-F15</f>
        <v>0.7759999999999998</v>
      </c>
      <c r="H17" s="17"/>
      <c r="J17" s="17"/>
      <c r="L17" s="17"/>
      <c r="N17" s="17"/>
      <c r="P17" s="39">
        <f>F17</f>
        <v>0.7759999999999998</v>
      </c>
      <c r="Q17" s="8"/>
      <c r="R17" s="8"/>
      <c r="S17" s="37"/>
      <c r="T17" s="37"/>
      <c r="U17" s="8"/>
      <c r="V17" s="37"/>
      <c r="W17" s="38"/>
    </row>
    <row r="18" spans="2:23" x14ac:dyDescent="0.25">
      <c r="D18" s="17"/>
      <c r="E18" s="22"/>
      <c r="F18" s="17"/>
      <c r="H18" s="17"/>
      <c r="J18" s="6"/>
      <c r="L18" s="6"/>
      <c r="N18" s="6"/>
      <c r="P18" s="6"/>
      <c r="Q18" s="8"/>
      <c r="R18" s="8"/>
      <c r="U18" s="8"/>
    </row>
    <row r="19" spans="2:23" x14ac:dyDescent="0.25">
      <c r="B19" t="s">
        <v>16</v>
      </c>
      <c r="D19" s="6"/>
      <c r="E19" s="22"/>
      <c r="F19" s="6"/>
      <c r="H19" s="82">
        <f>1.366-0.5</f>
        <v>0.8660000000000001</v>
      </c>
      <c r="J19" s="24"/>
      <c r="L19" s="24"/>
      <c r="N19" s="6"/>
      <c r="P19" s="33">
        <f>H19</f>
        <v>0.8660000000000001</v>
      </c>
      <c r="Q19" s="8"/>
      <c r="R19" s="8"/>
      <c r="U19" s="8"/>
    </row>
    <row r="20" spans="2:23" x14ac:dyDescent="0.25">
      <c r="B20" t="s">
        <v>19</v>
      </c>
      <c r="D20" s="14">
        <f>D15-D19</f>
        <v>9.6</v>
      </c>
      <c r="E20" s="22"/>
      <c r="F20" s="14">
        <f>F15-F19</f>
        <v>8.8239999999999998</v>
      </c>
      <c r="H20" s="14">
        <f>H15-H19</f>
        <v>7.9580000000000002</v>
      </c>
      <c r="J20" s="14">
        <f>J15-J19</f>
        <v>7.9580000000000002</v>
      </c>
      <c r="L20" s="24"/>
      <c r="N20" s="6"/>
      <c r="P20" s="14">
        <f>P15-P19-P17</f>
        <v>7.9580000000000002</v>
      </c>
      <c r="Q20" s="8"/>
      <c r="R20" s="8"/>
      <c r="U20" s="8"/>
    </row>
    <row r="21" spans="2:23" x14ac:dyDescent="0.25">
      <c r="D21" s="6"/>
      <c r="E21" s="22"/>
      <c r="F21" s="6"/>
      <c r="H21" s="17"/>
      <c r="L21" s="6"/>
      <c r="N21" s="6"/>
      <c r="P21" s="6"/>
      <c r="Q21" s="8"/>
      <c r="R21" s="8"/>
      <c r="U21" s="8"/>
    </row>
    <row r="22" spans="2:23" x14ac:dyDescent="0.25">
      <c r="B22" t="s">
        <v>18</v>
      </c>
      <c r="D22" s="6"/>
      <c r="E22" s="22"/>
      <c r="F22" s="6"/>
      <c r="H22" s="6"/>
      <c r="J22" s="1">
        <v>3.94</v>
      </c>
      <c r="L22" s="6"/>
      <c r="N22" s="6"/>
      <c r="P22" s="6">
        <f>J22</f>
        <v>3.94</v>
      </c>
      <c r="Q22" s="8"/>
      <c r="R22" s="8"/>
      <c r="U22" s="8"/>
    </row>
    <row r="23" spans="2:23" x14ac:dyDescent="0.25">
      <c r="B23" t="s">
        <v>17</v>
      </c>
      <c r="D23" s="6"/>
      <c r="E23" s="22"/>
      <c r="F23" s="6"/>
      <c r="H23" s="6"/>
      <c r="J23" s="81">
        <f>J22*H13</f>
        <v>0.78800000000000003</v>
      </c>
      <c r="L23" s="35"/>
      <c r="N23" s="6"/>
      <c r="P23" s="33">
        <f>J23</f>
        <v>0.78800000000000003</v>
      </c>
      <c r="Q23" s="8"/>
      <c r="R23" s="8" t="s">
        <v>59</v>
      </c>
      <c r="U23" s="8"/>
    </row>
    <row r="24" spans="2:23" x14ac:dyDescent="0.25">
      <c r="B24" t="s">
        <v>19</v>
      </c>
      <c r="D24" s="14">
        <f>D20-D23</f>
        <v>9.6</v>
      </c>
      <c r="E24" s="22"/>
      <c r="F24" s="80">
        <f t="shared" ref="F24" si="2">F20-F23</f>
        <v>8.8239999999999998</v>
      </c>
      <c r="H24" s="79">
        <f>H20-H22</f>
        <v>7.9580000000000002</v>
      </c>
      <c r="J24" s="78">
        <f t="shared" ref="J24" si="3">J20-J23</f>
        <v>7.17</v>
      </c>
      <c r="L24" s="14">
        <f>L15</f>
        <v>7.17</v>
      </c>
      <c r="N24" s="14">
        <f>N15</f>
        <v>7.17</v>
      </c>
      <c r="P24" s="14">
        <f t="shared" ref="P24" si="4">P20-P23</f>
        <v>7.17</v>
      </c>
      <c r="Q24" s="8"/>
      <c r="R24" s="36">
        <f>D24-P24</f>
        <v>2.4299999999999997</v>
      </c>
      <c r="U24" s="8"/>
      <c r="W24" s="17"/>
    </row>
    <row r="25" spans="2:23" x14ac:dyDescent="0.25">
      <c r="D25" s="6"/>
      <c r="E25" s="22"/>
      <c r="F25" s="6"/>
      <c r="H25" s="6"/>
      <c r="J25" s="6"/>
      <c r="L25" s="6"/>
      <c r="N25" s="6"/>
      <c r="P25" s="6"/>
      <c r="Q25" s="8"/>
      <c r="R25" s="8"/>
      <c r="U25" s="8"/>
    </row>
    <row r="26" spans="2:23" x14ac:dyDescent="0.25">
      <c r="B26" t="s">
        <v>3</v>
      </c>
      <c r="D26" s="18">
        <v>2.13</v>
      </c>
      <c r="E26" s="22"/>
      <c r="F26">
        <f>D26</f>
        <v>2.13</v>
      </c>
      <c r="H26">
        <f>D26</f>
        <v>2.13</v>
      </c>
      <c r="J26" s="5">
        <f>H26</f>
        <v>2.13</v>
      </c>
      <c r="L26" s="43">
        <f>D26-D28</f>
        <v>1.88</v>
      </c>
      <c r="N26" s="43">
        <f>L26-D29</f>
        <v>1.8499999999999999</v>
      </c>
      <c r="P26" s="32">
        <f>N26-F29</f>
        <v>1.8499999999999999</v>
      </c>
      <c r="Q26" s="8"/>
      <c r="R26" s="8"/>
      <c r="S26">
        <f>D26</f>
        <v>2.13</v>
      </c>
      <c r="T26">
        <f>N26</f>
        <v>1.8499999999999999</v>
      </c>
      <c r="U26" s="8"/>
      <c r="V26">
        <f>D26</f>
        <v>2.13</v>
      </c>
      <c r="W26">
        <f>N26</f>
        <v>1.8499999999999999</v>
      </c>
    </row>
    <row r="27" spans="2:23" x14ac:dyDescent="0.25">
      <c r="B27" t="s">
        <v>25</v>
      </c>
      <c r="E27" s="22"/>
      <c r="Q27" s="8"/>
      <c r="R27" s="8"/>
      <c r="U27" s="8"/>
    </row>
    <row r="28" spans="2:23" x14ac:dyDescent="0.25">
      <c r="B28" t="s">
        <v>23</v>
      </c>
      <c r="D28" s="18">
        <v>0.25</v>
      </c>
      <c r="E28" s="22"/>
      <c r="Q28" s="8"/>
      <c r="R28" s="8"/>
      <c r="U28" s="8"/>
    </row>
    <row r="29" spans="2:23" x14ac:dyDescent="0.25">
      <c r="B29" t="s">
        <v>24</v>
      </c>
      <c r="D29" s="18">
        <v>0.03</v>
      </c>
      <c r="E29" s="22"/>
      <c r="Q29" s="8"/>
      <c r="R29" s="8"/>
      <c r="U29" s="8"/>
    </row>
    <row r="30" spans="2:23" x14ac:dyDescent="0.25">
      <c r="E30" s="22"/>
      <c r="Q30" s="8"/>
      <c r="R30" s="8"/>
      <c r="U30" s="8"/>
    </row>
    <row r="31" spans="2:23" x14ac:dyDescent="0.25">
      <c r="B31" t="s">
        <v>22</v>
      </c>
      <c r="D31" s="18">
        <v>1.69</v>
      </c>
      <c r="E31" s="22"/>
      <c r="F31">
        <f>D31</f>
        <v>1.69</v>
      </c>
      <c r="H31">
        <f>F31</f>
        <v>1.69</v>
      </c>
      <c r="J31">
        <f>H31</f>
        <v>1.69</v>
      </c>
      <c r="L31">
        <f>H31</f>
        <v>1.69</v>
      </c>
      <c r="N31">
        <f>L31</f>
        <v>1.69</v>
      </c>
      <c r="P31">
        <f>N31</f>
        <v>1.69</v>
      </c>
      <c r="Q31" s="8"/>
      <c r="R31" s="8"/>
      <c r="U31" s="8"/>
    </row>
    <row r="32" spans="2:23" x14ac:dyDescent="0.25">
      <c r="B32" t="s">
        <v>4</v>
      </c>
      <c r="D32" s="21">
        <f>D26+D31</f>
        <v>3.82</v>
      </c>
      <c r="E32" s="22"/>
      <c r="F32" s="21">
        <f>F26+F31</f>
        <v>3.82</v>
      </c>
      <c r="H32" s="21">
        <f>H26+H31</f>
        <v>3.82</v>
      </c>
      <c r="J32" s="27">
        <f>J26+J31</f>
        <v>3.82</v>
      </c>
      <c r="K32" s="1"/>
      <c r="L32" s="27">
        <f>L26+L31</f>
        <v>3.57</v>
      </c>
      <c r="M32" s="1"/>
      <c r="N32" s="27">
        <f>N26+N31</f>
        <v>3.54</v>
      </c>
      <c r="O32" s="1"/>
      <c r="P32" s="27">
        <f>P26+P31</f>
        <v>3.54</v>
      </c>
      <c r="Q32" s="1"/>
      <c r="R32" s="27">
        <f>D32</f>
        <v>3.82</v>
      </c>
    </row>
    <row r="33" spans="2:23" x14ac:dyDescent="0.25">
      <c r="E33" s="22"/>
      <c r="J33" s="6"/>
      <c r="L33" s="6"/>
      <c r="N33" s="6"/>
      <c r="P33" s="6"/>
    </row>
    <row r="34" spans="2:23" ht="15.75" thickBot="1" x14ac:dyDescent="0.3">
      <c r="B34" t="s">
        <v>14</v>
      </c>
      <c r="D34" s="11">
        <f>D24*D32</f>
        <v>36.671999999999997</v>
      </c>
      <c r="E34" s="22"/>
      <c r="F34" s="11">
        <f t="shared" ref="F34:L34" si="5">F24*F32</f>
        <v>33.707679999999996</v>
      </c>
      <c r="H34" s="11">
        <f t="shared" si="5"/>
        <v>30.399560000000001</v>
      </c>
      <c r="J34" s="11">
        <f t="shared" ref="J34" si="6">J24*J32</f>
        <v>27.389399999999998</v>
      </c>
      <c r="L34" s="11">
        <f t="shared" si="5"/>
        <v>25.596899999999998</v>
      </c>
      <c r="N34" s="11">
        <f t="shared" ref="N34:P34" si="7">N24*N32</f>
        <v>25.381799999999998</v>
      </c>
      <c r="P34" s="11">
        <f t="shared" si="7"/>
        <v>25.381799999999998</v>
      </c>
      <c r="S34" s="27">
        <f>S15*S26</f>
        <v>8.2218</v>
      </c>
      <c r="T34" s="66">
        <f>T15*T26</f>
        <v>7.1409999999999991</v>
      </c>
      <c r="V34" s="27">
        <f>V15*V26</f>
        <v>7.1546699999999994</v>
      </c>
      <c r="W34" s="27">
        <f>W15*W26</f>
        <v>6.2141499999999992</v>
      </c>
    </row>
    <row r="35" spans="2:23" ht="15.75" thickBot="1" x14ac:dyDescent="0.3">
      <c r="E35" s="22"/>
    </row>
    <row r="36" spans="2:23" ht="15.75" thickBot="1" x14ac:dyDescent="0.3">
      <c r="B36" t="s">
        <v>5</v>
      </c>
      <c r="E36" s="22"/>
      <c r="F36" s="1">
        <f>D34-F34</f>
        <v>2.9643200000000007</v>
      </c>
      <c r="H36" s="1">
        <f>F34-H34</f>
        <v>3.3081199999999953</v>
      </c>
      <c r="J36" s="1">
        <f>H34-J34</f>
        <v>3.0101600000000026</v>
      </c>
      <c r="L36" s="70">
        <f>J34-L34</f>
        <v>1.7925000000000004</v>
      </c>
      <c r="M36" s="71"/>
      <c r="N36" s="72">
        <f>L34-N34</f>
        <v>0.21509999999999962</v>
      </c>
      <c r="P36" s="29">
        <f>D34-P34</f>
        <v>11.290199999999999</v>
      </c>
      <c r="R36" s="68">
        <f>R32*R24</f>
        <v>9.2825999999999986</v>
      </c>
      <c r="T36" s="73">
        <f>S34-T34</f>
        <v>1.0808000000000009</v>
      </c>
      <c r="W36" s="74">
        <f>V34-W34</f>
        <v>0.94052000000000024</v>
      </c>
    </row>
    <row r="37" spans="2:23" x14ac:dyDescent="0.25">
      <c r="B37" t="s">
        <v>37</v>
      </c>
      <c r="E37" s="22"/>
      <c r="F37" s="1">
        <f>F36</f>
        <v>2.9643200000000007</v>
      </c>
      <c r="H37" s="1">
        <f>F37+H36</f>
        <v>6.272439999999996</v>
      </c>
      <c r="J37" s="69">
        <f>H37+J36</f>
        <v>9.2825999999999986</v>
      </c>
      <c r="L37" s="1">
        <f>J37+L36</f>
        <v>11.075099999999999</v>
      </c>
      <c r="M37" s="1"/>
      <c r="N37" s="1">
        <f>L37+N36</f>
        <v>11.290199999999999</v>
      </c>
      <c r="P37" s="31"/>
      <c r="T37" s="77">
        <f>T36/SUM(L36:N36)</f>
        <v>0.53835425383542579</v>
      </c>
    </row>
    <row r="38" spans="2:23" x14ac:dyDescent="0.25">
      <c r="E38" s="22"/>
      <c r="W38" s="1">
        <f>T36+W36+R36</f>
        <v>11.30392</v>
      </c>
    </row>
    <row r="39" spans="2:23" x14ac:dyDescent="0.25">
      <c r="B39" s="13" t="s">
        <v>58</v>
      </c>
      <c r="E39" s="22"/>
    </row>
    <row r="40" spans="2:23" x14ac:dyDescent="0.25">
      <c r="B40" t="s">
        <v>9</v>
      </c>
      <c r="D40">
        <v>13.475</v>
      </c>
      <c r="E40" s="22"/>
    </row>
    <row r="41" spans="2:23" x14ac:dyDescent="0.25">
      <c r="B41" t="s">
        <v>10</v>
      </c>
      <c r="D41">
        <v>5.5949999999999998</v>
      </c>
      <c r="E41" s="22"/>
    </row>
    <row r="42" spans="2:23" x14ac:dyDescent="0.25">
      <c r="B42" t="s">
        <v>11</v>
      </c>
      <c r="D42" s="3">
        <v>1.3</v>
      </c>
      <c r="E42" s="22"/>
    </row>
    <row r="43" spans="2:23" ht="15.75" thickBot="1" x14ac:dyDescent="0.3">
      <c r="D43" s="10">
        <f>SUM(D40:D42)</f>
        <v>20.37</v>
      </c>
      <c r="E43" s="22"/>
      <c r="R43" s="67"/>
      <c r="S43" t="s">
        <v>57</v>
      </c>
    </row>
    <row r="44" spans="2:23" x14ac:dyDescent="0.25">
      <c r="E44" s="22"/>
    </row>
    <row r="45" spans="2:23" ht="15.75" thickBot="1" x14ac:dyDescent="0.3">
      <c r="B45" t="s">
        <v>12</v>
      </c>
      <c r="D45" s="65">
        <f>D34-D43</f>
        <v>16.301999999999996</v>
      </c>
      <c r="E45" s="22"/>
      <c r="F45" s="12">
        <f>F34-$D$43</f>
        <v>13.337679999999995</v>
      </c>
      <c r="H45" s="12">
        <f>H34-$D$43</f>
        <v>10.02956</v>
      </c>
      <c r="J45" s="12">
        <f>J34-$D$43</f>
        <v>7.0193999999999974</v>
      </c>
      <c r="L45" s="12">
        <f>L34-$D$43</f>
        <v>5.226899999999997</v>
      </c>
      <c r="N45" s="12">
        <f>N34-$D$43</f>
        <v>5.0117999999999974</v>
      </c>
      <c r="O45" s="23"/>
      <c r="P45" s="23"/>
    </row>
    <row r="46" spans="2:23" ht="15.75" thickBot="1" x14ac:dyDescent="0.3">
      <c r="E46" s="22"/>
    </row>
    <row r="47" spans="2:23" x14ac:dyDescent="0.25">
      <c r="B47" s="48" t="s">
        <v>27</v>
      </c>
      <c r="C47" s="49"/>
      <c r="D47" s="50"/>
      <c r="J47" s="1"/>
    </row>
    <row r="48" spans="2:23" x14ac:dyDescent="0.25">
      <c r="B48" s="51" t="s">
        <v>29</v>
      </c>
      <c r="C48" s="52"/>
      <c r="D48" s="53"/>
    </row>
    <row r="49" spans="2:4" x14ac:dyDescent="0.25">
      <c r="B49" s="51" t="s">
        <v>53</v>
      </c>
      <c r="C49" s="52"/>
      <c r="D49" s="53"/>
    </row>
    <row r="50" spans="2:4" x14ac:dyDescent="0.25">
      <c r="B50" s="54"/>
      <c r="C50" s="52"/>
      <c r="D50" s="53"/>
    </row>
    <row r="51" spans="2:4" ht="15.75" thickBot="1" x14ac:dyDescent="0.3">
      <c r="B51" s="55" t="s">
        <v>30</v>
      </c>
      <c r="C51" s="52"/>
      <c r="D51" s="53"/>
    </row>
    <row r="52" spans="2:4" ht="15.75" thickBot="1" x14ac:dyDescent="0.3">
      <c r="B52" s="51" t="s">
        <v>56</v>
      </c>
      <c r="C52" s="52"/>
      <c r="D52" s="61">
        <v>3.359</v>
      </c>
    </row>
    <row r="53" spans="2:4" x14ac:dyDescent="0.25">
      <c r="B53" s="54" t="s">
        <v>35</v>
      </c>
      <c r="C53" s="52"/>
      <c r="D53" s="56">
        <f>D32</f>
        <v>3.82</v>
      </c>
    </row>
    <row r="54" spans="2:4" x14ac:dyDescent="0.25">
      <c r="B54" s="57" t="s">
        <v>36</v>
      </c>
      <c r="C54" s="52"/>
      <c r="D54" s="56">
        <f>D52*D53</f>
        <v>12.831379999999999</v>
      </c>
    </row>
    <row r="55" spans="2:4" x14ac:dyDescent="0.25">
      <c r="B55" s="57" t="s">
        <v>31</v>
      </c>
      <c r="C55" s="52"/>
      <c r="D55" s="58">
        <f>D52/1.2</f>
        <v>2.7991666666666668</v>
      </c>
    </row>
    <row r="56" spans="2:4" x14ac:dyDescent="0.25">
      <c r="B56" s="54"/>
      <c r="C56" s="52"/>
      <c r="D56" s="53"/>
    </row>
    <row r="57" spans="2:4" x14ac:dyDescent="0.25">
      <c r="B57" s="55" t="s">
        <v>32</v>
      </c>
      <c r="C57" s="52"/>
      <c r="D57" s="53"/>
    </row>
    <row r="58" spans="2:4" x14ac:dyDescent="0.25">
      <c r="B58" s="54" t="s">
        <v>33</v>
      </c>
      <c r="C58" s="52"/>
      <c r="D58" s="56">
        <f>N12-N19</f>
        <v>6.4873333333333338</v>
      </c>
    </row>
    <row r="59" spans="2:4" x14ac:dyDescent="0.25">
      <c r="B59" s="54" t="s">
        <v>38</v>
      </c>
      <c r="C59" s="52"/>
      <c r="D59" s="56">
        <f>D58-D55</f>
        <v>3.688166666666667</v>
      </c>
    </row>
    <row r="60" spans="2:4" x14ac:dyDescent="0.25">
      <c r="B60" s="54" t="s">
        <v>28</v>
      </c>
      <c r="C60" s="52"/>
      <c r="D60" s="53">
        <f>D31</f>
        <v>1.69</v>
      </c>
    </row>
    <row r="61" spans="2:4" x14ac:dyDescent="0.25">
      <c r="B61" s="54" t="s">
        <v>34</v>
      </c>
      <c r="C61" s="52"/>
      <c r="D61" s="59">
        <f>D59*D60</f>
        <v>6.2330016666666674</v>
      </c>
    </row>
    <row r="62" spans="2:4" x14ac:dyDescent="0.25">
      <c r="B62" s="54"/>
      <c r="C62" s="52"/>
      <c r="D62" s="53"/>
    </row>
    <row r="63" spans="2:4" x14ac:dyDescent="0.25">
      <c r="B63" s="54" t="s">
        <v>54</v>
      </c>
      <c r="C63" s="52"/>
      <c r="D63" s="63">
        <f>D54+D61</f>
        <v>19.064381666666666</v>
      </c>
    </row>
    <row r="64" spans="2:4" ht="15.75" thickBot="1" x14ac:dyDescent="0.3">
      <c r="B64" s="62" t="s">
        <v>55</v>
      </c>
      <c r="C64" s="60"/>
      <c r="D64" s="64">
        <f>D43-D63</f>
        <v>1.3056183333333351</v>
      </c>
    </row>
  </sheetData>
  <mergeCells count="5">
    <mergeCell ref="F2:P2"/>
    <mergeCell ref="R2:T2"/>
    <mergeCell ref="V2:W2"/>
    <mergeCell ref="F4:J4"/>
    <mergeCell ref="L4:N4"/>
  </mergeCell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2018-11-09T00:08:51Z</dcterms:created>
  <dcterms:modified xsi:type="dcterms:W3CDTF">2018-11-09T00:09:09Z</dcterms:modified>
</cp:coreProperties>
</file>