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715" windowHeight="9045"/>
  </bookViews>
  <sheets>
    <sheet name="Ghana" sheetId="1" r:id="rId1"/>
    <sheet name="Sheet1" sheetId="2" r:id="rId2"/>
  </sheets>
  <calcPr calcId="171027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7" i="1" l="1"/>
  <c r="U44" i="1"/>
  <c r="U43" i="1"/>
  <c r="U41" i="1"/>
  <c r="G47" i="1"/>
  <c r="G44" i="1"/>
  <c r="G43" i="1"/>
  <c r="G41" i="1"/>
  <c r="AA44" i="1"/>
  <c r="AA43" i="1"/>
  <c r="AA41" i="1"/>
  <c r="S30" i="1"/>
  <c r="S43" i="1"/>
  <c r="S38" i="1"/>
  <c r="AB32" i="1"/>
  <c r="AB33" i="1"/>
  <c r="AB34" i="1"/>
  <c r="AB35" i="1"/>
  <c r="AB31" i="1"/>
  <c r="G32" i="1"/>
  <c r="G33" i="1"/>
  <c r="G34" i="1"/>
  <c r="G35" i="1"/>
  <c r="G31" i="1"/>
  <c r="S50" i="1"/>
  <c r="S41" i="1"/>
  <c r="S35" i="1"/>
  <c r="AA38" i="1"/>
  <c r="AA30" i="1"/>
  <c r="E24" i="1"/>
  <c r="AA24" i="1"/>
  <c r="E23" i="1"/>
  <c r="AA23" i="1"/>
  <c r="E22" i="1"/>
  <c r="AA22" i="1"/>
  <c r="AA14" i="1"/>
  <c r="AA13" i="1"/>
  <c r="AA12" i="1"/>
  <c r="AA9" i="1"/>
  <c r="S54" i="1"/>
  <c r="S36" i="1"/>
  <c r="V36" i="1"/>
  <c r="S47" i="1"/>
  <c r="K43" i="1"/>
  <c r="E32" i="1"/>
  <c r="E31" i="1"/>
  <c r="E30" i="1"/>
  <c r="E36" i="1"/>
  <c r="E27" i="1"/>
  <c r="S27" i="1"/>
  <c r="S16" i="1"/>
  <c r="V41" i="1"/>
  <c r="V16" i="1"/>
  <c r="U35" i="1"/>
  <c r="U27" i="1"/>
  <c r="U19" i="1"/>
  <c r="V27" i="1"/>
  <c r="E54" i="1"/>
  <c r="E44" i="1"/>
  <c r="E47" i="1"/>
  <c r="J47" i="1"/>
  <c r="V47" i="1"/>
  <c r="E16" i="1"/>
  <c r="E19" i="1"/>
  <c r="J27" i="1"/>
  <c r="J36" i="1"/>
  <c r="L32" i="1"/>
  <c r="L30" i="1"/>
  <c r="L33" i="1"/>
  <c r="L31" i="1"/>
  <c r="L34" i="1"/>
  <c r="J41" i="1"/>
  <c r="J43" i="1"/>
  <c r="J44" i="1"/>
  <c r="J16" i="1"/>
  <c r="J45" i="1"/>
  <c r="L36" i="1"/>
</calcChain>
</file>

<file path=xl/sharedStrings.xml><?xml version="1.0" encoding="utf-8"?>
<sst xmlns="http://schemas.openxmlformats.org/spreadsheetml/2006/main" count="146" uniqueCount="77">
  <si>
    <t>HIV/Aids</t>
  </si>
  <si>
    <t>TB</t>
  </si>
  <si>
    <t>Malaria</t>
  </si>
  <si>
    <t>Eventual approved split of grant</t>
  </si>
  <si>
    <t>Eventual component parts of malaria grant</t>
  </si>
  <si>
    <t>Total</t>
  </si>
  <si>
    <t>1) Universal Coverage Campaign</t>
  </si>
  <si>
    <t>2) RDTKs</t>
  </si>
  <si>
    <t>3) ACTs</t>
  </si>
  <si>
    <t>4) IRS</t>
  </si>
  <si>
    <t>1) GF contribution</t>
  </si>
  <si>
    <t>2) DFID</t>
  </si>
  <si>
    <t>4) AMF</t>
  </si>
  <si>
    <t>(USD, millions)</t>
  </si>
  <si>
    <t>Total of current GF Grant (2018-2020)</t>
  </si>
  <si>
    <t>Re Global Fund Grant 2018-2020</t>
  </si>
  <si>
    <t>Initial suggested split of grant by GF to CCM</t>
  </si>
  <si>
    <t>HSS</t>
  </si>
  <si>
    <t>TB/HIV combined</t>
  </si>
  <si>
    <t>Total eventual grant</t>
  </si>
  <si>
    <t>Additional amount included for 2017</t>
  </si>
  <si>
    <t>Re Global Fund Grant 2014-2016 + 2017</t>
  </si>
  <si>
    <t>(A)</t>
  </si>
  <si>
    <t>Should equal (A)</t>
  </si>
  <si>
    <t>Initial suggested split of grant by GF to CCM (2014-2016)</t>
  </si>
  <si>
    <t>Total of previous GF Grant (2014-2016)</t>
  </si>
  <si>
    <t>(B)</t>
  </si>
  <si>
    <t>Should equal (B)</t>
  </si>
  <si>
    <t>(C)</t>
  </si>
  <si>
    <t>5) Other - Please add organisation name</t>
  </si>
  <si>
    <t>6) Other - Please add organisation name</t>
  </si>
  <si>
    <t>Should equal (C)</t>
  </si>
  <si>
    <t>(X)</t>
  </si>
  <si>
    <t>Should equal (X)</t>
  </si>
  <si>
    <t>Funders of 2018 universal coverage campaign (only)</t>
  </si>
  <si>
    <t>(Y)</t>
  </si>
  <si>
    <t>Should equal (Y)</t>
  </si>
  <si>
    <t>Country: Ghana</t>
  </si>
  <si>
    <t>5) Co-payment</t>
  </si>
  <si>
    <t>3) PMI</t>
  </si>
  <si>
    <t>Note 2</t>
  </si>
  <si>
    <t>Note 1</t>
  </si>
  <si>
    <t>Total budget cost of 2018 universal coverage campaign (only)</t>
  </si>
  <si>
    <t>Funders of routine distribution LLINs</t>
  </si>
  <si>
    <t>4) Other - Please add organisation name</t>
  </si>
  <si>
    <t>Note 3</t>
  </si>
  <si>
    <t>Note 4</t>
  </si>
  <si>
    <t>(D)</t>
  </si>
  <si>
    <t>Should equal (D)</t>
  </si>
  <si>
    <t>(Z)</t>
  </si>
  <si>
    <t>Should equal (Z)</t>
  </si>
  <si>
    <t>Funders of 2014/2016 universal coverage campaign (only)</t>
  </si>
  <si>
    <t>Funders of routine distribution LLINs (2014 to 2017)</t>
  </si>
  <si>
    <t>Total budget cost of 2014 to 2016 universal coverage campaign (only)</t>
  </si>
  <si>
    <t>UCC - Basic cost/budget data</t>
  </si>
  <si>
    <t>Check</t>
  </si>
  <si>
    <t>Notes</t>
  </si>
  <si>
    <t>Source</t>
  </si>
  <si>
    <t>NMCP</t>
  </si>
  <si>
    <t>(W)</t>
  </si>
  <si>
    <t>Should equal (W)</t>
  </si>
  <si>
    <t>Calculation</t>
  </si>
  <si>
    <t>5) Other - Routine (see below)</t>
  </si>
  <si>
    <t>6) Other - "Operations, M&amp;E, SMC, IPTP"</t>
  </si>
  <si>
    <t>Information to be entered by GF/NMCP</t>
  </si>
  <si>
    <t xml:space="preserve"> </t>
  </si>
  <si>
    <t>6) Other - M&amp;E, PROG MGT , OPERATION ETC</t>
  </si>
  <si>
    <t>NOTE 1</t>
  </si>
  <si>
    <t>NOTE 2</t>
  </si>
  <si>
    <t>This section needs to be completed</t>
  </si>
  <si>
    <t>3/4 figures</t>
  </si>
  <si>
    <t>vs 3/4 figures</t>
  </si>
  <si>
    <t>What is included in 'co-payment'?</t>
  </si>
  <si>
    <t>Now confirmed as $12,442,045 and this number now included</t>
  </si>
  <si>
    <t>Now confirmed as $10,234,000 and this number now included</t>
  </si>
  <si>
    <r>
      <rPr>
        <b/>
        <sz val="11"/>
        <color theme="5" tint="-0.249977111117893"/>
        <rFont val="Calibri"/>
        <family val="2"/>
        <scheme val="minor"/>
      </rPr>
      <t>NOTE 1:</t>
    </r>
    <r>
      <rPr>
        <sz val="11"/>
        <color theme="1"/>
        <rFont val="Calibri"/>
        <family val="2"/>
        <scheme val="minor"/>
      </rPr>
      <t xml:space="preserve"> Exact operational cost component of UCC still to be confirmed (as of 12Jan18 $15,032,900 included)</t>
    </r>
  </si>
  <si>
    <r>
      <rPr>
        <b/>
        <sz val="11"/>
        <color theme="5" tint="-0.249977111117893"/>
        <rFont val="Calibri"/>
        <family val="2"/>
        <scheme val="minor"/>
      </rPr>
      <t xml:space="preserve">NOTE 2: </t>
    </r>
    <r>
      <rPr>
        <sz val="11"/>
        <color theme="1"/>
        <rFont val="Calibri"/>
        <family val="2"/>
        <scheme val="minor"/>
      </rPr>
      <t>Exact level of PMI contribution still to be confirmed so this number to be updated (as of 12Jan18 $10,000,000 included)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</si>
</sst>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[Blue]\+#,##0%;[Red]\-#,##0%"/>
    <numFmt numFmtId="166" formatCode="\$#,##0;[Red]\-&quot;£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7"/>
      <color rgb="FF000000"/>
      <name val="Calibri"/>
      <family val="2"/>
    </font>
    <font>
      <b/>
      <sz val="11"/>
      <name val="Calibri"/>
      <family val="2"/>
      <scheme val="minor"/>
    </font>
    <font>
      <b/>
      <u/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EAEFF7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6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5" xfId="0" applyBorder="1"/>
    <xf numFmtId="0" fontId="0" fillId="0" borderId="0" xfId="0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2" fillId="0" borderId="8" xfId="0" applyFont="1" applyBorder="1" applyAlignment="1">
      <alignment horizontal="center"/>
    </xf>
    <xf numFmtId="0" fontId="0" fillId="0" borderId="9" xfId="0" applyBorder="1"/>
    <xf numFmtId="0" fontId="3" fillId="0" borderId="5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9" fontId="0" fillId="0" borderId="0" xfId="1" applyFont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/>
    <xf numFmtId="0" fontId="4" fillId="0" borderId="0" xfId="0" applyFont="1" applyBorder="1"/>
    <xf numFmtId="0" fontId="0" fillId="0" borderId="0" xfId="0" applyBorder="1" applyAlignment="1">
      <alignment wrapText="1"/>
    </xf>
    <xf numFmtId="0" fontId="2" fillId="0" borderId="0" xfId="0" applyFont="1" applyBorder="1"/>
    <xf numFmtId="0" fontId="2" fillId="0" borderId="5" xfId="0" applyFont="1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3" fontId="0" fillId="0" borderId="0" xfId="0" applyNumberFormat="1" applyBorder="1"/>
    <xf numFmtId="0" fontId="8" fillId="5" borderId="10" xfId="0" applyFont="1" applyFill="1" applyBorder="1" applyAlignment="1">
      <alignment horizontal="left" wrapText="1" readingOrder="1"/>
    </xf>
    <xf numFmtId="4" fontId="8" fillId="5" borderId="10" xfId="0" applyNumberFormat="1" applyFont="1" applyFill="1" applyBorder="1" applyAlignment="1">
      <alignment horizontal="left" wrapText="1" readingOrder="1"/>
    </xf>
    <xf numFmtId="164" fontId="8" fillId="5" borderId="10" xfId="2" applyFont="1" applyFill="1" applyBorder="1" applyAlignment="1">
      <alignment horizontal="left" wrapText="1" readingOrder="1"/>
    </xf>
    <xf numFmtId="164" fontId="8" fillId="5" borderId="10" xfId="0" applyNumberFormat="1" applyFont="1" applyFill="1" applyBorder="1" applyAlignment="1">
      <alignment horizontal="left" wrapText="1" readingOrder="1"/>
    </xf>
    <xf numFmtId="3" fontId="4" fillId="0" borderId="0" xfId="0" applyNumberFormat="1" applyFont="1" applyBorder="1"/>
    <xf numFmtId="3" fontId="0" fillId="0" borderId="0" xfId="0" applyNumberFormat="1" applyFont="1" applyBorder="1"/>
    <xf numFmtId="0" fontId="2" fillId="0" borderId="0" xfId="0" applyFont="1" applyBorder="1" applyAlignment="1">
      <alignment horizontal="center"/>
    </xf>
    <xf numFmtId="165" fontId="1" fillId="0" borderId="0" xfId="0" applyNumberFormat="1" applyFont="1"/>
    <xf numFmtId="165" fontId="0" fillId="0" borderId="0" xfId="0" applyNumberFormat="1"/>
    <xf numFmtId="3" fontId="9" fillId="2" borderId="0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4" borderId="0" xfId="0" applyFont="1" applyFill="1" applyAlignment="1">
      <alignment vertical="top"/>
    </xf>
    <xf numFmtId="166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165" fontId="1" fillId="0" borderId="11" xfId="0" applyNumberFormat="1" applyFont="1" applyBorder="1"/>
    <xf numFmtId="165" fontId="1" fillId="0" borderId="0" xfId="0" applyNumberFormat="1" applyFont="1" applyBorder="1"/>
    <xf numFmtId="0" fontId="10" fillId="0" borderId="0" xfId="0" applyFont="1" applyBorder="1" applyAlignment="1">
      <alignment horizontal="center"/>
    </xf>
    <xf numFmtId="9" fontId="12" fillId="0" borderId="0" xfId="1" applyFont="1" applyBorder="1" applyAlignment="1">
      <alignment horizontal="left"/>
    </xf>
    <xf numFmtId="0" fontId="12" fillId="0" borderId="0" xfId="0" applyFont="1" applyBorder="1"/>
    <xf numFmtId="9" fontId="12" fillId="0" borderId="1" xfId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61"/>
  <sheetViews>
    <sheetView tabSelected="1" zoomScale="75" zoomScaleNormal="75" zoomScalePageLayoutView="91" workbookViewId="0"/>
  </sheetViews>
  <sheetFormatPr defaultColWidth="8.85546875" defaultRowHeight="15" x14ac:dyDescent="0.25"/>
  <cols>
    <col min="1" max="2" width="2.7109375" customWidth="1"/>
    <col min="3" max="3" width="62.42578125" customWidth="1"/>
    <col min="4" max="4" width="0.85546875" customWidth="1"/>
    <col min="5" max="5" width="16.7109375" customWidth="1"/>
    <col min="6" max="6" width="0.85546875" customWidth="1"/>
    <col min="7" max="7" width="16.7109375" customWidth="1"/>
    <col min="8" max="8" width="0.85546875" customWidth="1"/>
    <col min="9" max="9" width="3.28515625" customWidth="1"/>
    <col min="10" max="10" width="10.7109375" style="14" customWidth="1"/>
    <col min="11" max="12" width="15.85546875" customWidth="1"/>
    <col min="13" max="13" width="15.28515625" customWidth="1"/>
    <col min="14" max="14" width="16.28515625" customWidth="1"/>
    <col min="15" max="16" width="2.7109375" customWidth="1"/>
    <col min="17" max="17" width="60.7109375" customWidth="1"/>
    <col min="18" max="18" width="0.85546875" customWidth="1"/>
    <col min="19" max="19" width="16.7109375" customWidth="1"/>
    <col min="20" max="20" width="0.85546875" customWidth="1"/>
    <col min="21" max="21" width="9.28515625" style="36" customWidth="1"/>
    <col min="22" max="22" width="10" customWidth="1"/>
    <col min="23" max="23" width="15.85546875" customWidth="1"/>
    <col min="24" max="24" width="15.28515625" customWidth="1"/>
    <col min="25" max="25" width="16.28515625" customWidth="1"/>
    <col min="26" max="26" width="0.85546875" customWidth="1"/>
    <col min="28" max="28" width="14.42578125" customWidth="1"/>
    <col min="29" max="29" width="0.85546875" customWidth="1"/>
    <col min="30" max="30" width="32" bestFit="1" customWidth="1"/>
  </cols>
  <sheetData>
    <row r="2" spans="2:27" x14ac:dyDescent="0.25">
      <c r="C2" s="1" t="s">
        <v>54</v>
      </c>
      <c r="E2" s="2"/>
      <c r="F2" s="2"/>
      <c r="G2" s="2"/>
      <c r="J2" s="14" t="s">
        <v>64</v>
      </c>
    </row>
    <row r="3" spans="2:27" x14ac:dyDescent="0.25">
      <c r="C3" s="1" t="s">
        <v>37</v>
      </c>
      <c r="J3"/>
    </row>
    <row r="4" spans="2:27" x14ac:dyDescent="0.25">
      <c r="C4" s="1"/>
      <c r="J4"/>
    </row>
    <row r="5" spans="2:27" x14ac:dyDescent="0.25">
      <c r="B5" s="61" t="s">
        <v>21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3"/>
      <c r="P5" s="61" t="s">
        <v>15</v>
      </c>
      <c r="Q5" s="62"/>
      <c r="R5" s="62"/>
      <c r="S5" s="62"/>
      <c r="T5" s="62"/>
      <c r="U5" s="62"/>
      <c r="V5" s="62"/>
      <c r="W5" s="62"/>
      <c r="X5" s="62"/>
      <c r="Y5" s="63"/>
    </row>
    <row r="6" spans="2:27" x14ac:dyDescent="0.25">
      <c r="B6" s="3"/>
      <c r="C6" s="23"/>
      <c r="D6" s="4"/>
      <c r="E6" s="4"/>
      <c r="F6" s="4"/>
      <c r="G6" s="4"/>
      <c r="H6" s="4"/>
      <c r="I6" s="4"/>
      <c r="J6" s="32"/>
      <c r="K6" s="4"/>
      <c r="L6" s="4"/>
      <c r="M6" s="4"/>
      <c r="N6" s="6"/>
      <c r="P6" s="3"/>
      <c r="Q6" s="4"/>
      <c r="R6" s="4"/>
      <c r="S6" s="4"/>
      <c r="T6" s="4"/>
      <c r="U6" s="33"/>
      <c r="V6" s="4"/>
      <c r="W6" s="4"/>
      <c r="X6" s="4"/>
      <c r="Y6" s="6"/>
    </row>
    <row r="7" spans="2:27" x14ac:dyDescent="0.25">
      <c r="B7" s="3"/>
      <c r="C7" s="4"/>
      <c r="D7" s="4"/>
      <c r="E7" s="5" t="s">
        <v>13</v>
      </c>
      <c r="F7" s="45"/>
      <c r="G7" s="45"/>
      <c r="H7" s="5"/>
      <c r="I7" s="5"/>
      <c r="J7" s="64" t="s">
        <v>55</v>
      </c>
      <c r="K7" s="64"/>
      <c r="L7" s="5" t="s">
        <v>61</v>
      </c>
      <c r="M7" s="5" t="s">
        <v>56</v>
      </c>
      <c r="N7" s="31" t="s">
        <v>57</v>
      </c>
      <c r="P7" s="3"/>
      <c r="Q7" s="4"/>
      <c r="R7" s="4"/>
      <c r="S7" s="5" t="s">
        <v>13</v>
      </c>
      <c r="T7" s="5"/>
      <c r="U7" s="33"/>
      <c r="V7" s="60" t="s">
        <v>55</v>
      </c>
      <c r="W7" s="60"/>
      <c r="X7" s="30" t="s">
        <v>56</v>
      </c>
      <c r="Y7" s="31" t="s">
        <v>57</v>
      </c>
    </row>
    <row r="8" spans="2:27" x14ac:dyDescent="0.25">
      <c r="B8" s="3"/>
      <c r="C8" s="4"/>
      <c r="D8" s="4"/>
      <c r="E8" s="4"/>
      <c r="F8" s="4"/>
      <c r="G8" s="4"/>
      <c r="H8" s="5"/>
      <c r="I8" s="5"/>
      <c r="J8" s="15"/>
      <c r="K8" s="4"/>
      <c r="L8" s="4"/>
      <c r="M8" s="4"/>
      <c r="N8" s="6"/>
      <c r="P8" s="3"/>
      <c r="Q8" s="4"/>
      <c r="R8" s="4"/>
      <c r="S8" s="4"/>
      <c r="T8" s="5"/>
      <c r="U8" s="5"/>
      <c r="V8" s="5"/>
      <c r="W8" s="4"/>
      <c r="X8" s="4"/>
      <c r="Y8" s="6"/>
    </row>
    <row r="9" spans="2:27" x14ac:dyDescent="0.25">
      <c r="B9" s="22">
        <v>1</v>
      </c>
      <c r="C9" s="23" t="s">
        <v>25</v>
      </c>
      <c r="D9" s="4"/>
      <c r="E9" s="19">
        <v>273963696</v>
      </c>
      <c r="F9" s="4"/>
      <c r="G9" s="4"/>
      <c r="H9" s="5"/>
      <c r="I9" s="4" t="s">
        <v>22</v>
      </c>
      <c r="J9" s="15"/>
      <c r="K9" s="4"/>
      <c r="L9" s="4"/>
      <c r="M9" s="4"/>
      <c r="N9" s="34" t="s">
        <v>58</v>
      </c>
      <c r="P9" s="22">
        <v>1</v>
      </c>
      <c r="Q9" s="23" t="s">
        <v>14</v>
      </c>
      <c r="R9" s="4"/>
      <c r="S9" s="19">
        <v>193980639</v>
      </c>
      <c r="T9" s="5"/>
      <c r="U9" s="33" t="s">
        <v>32</v>
      </c>
      <c r="V9" s="4"/>
      <c r="W9" s="4"/>
      <c r="X9" s="4"/>
      <c r="Y9" s="34" t="s">
        <v>58</v>
      </c>
      <c r="AA9" s="46">
        <f>(S9-E9)/E9</f>
        <v>-0.29194764915129484</v>
      </c>
    </row>
    <row r="10" spans="2:27" x14ac:dyDescent="0.25">
      <c r="B10" s="3"/>
      <c r="C10" s="4"/>
      <c r="D10" s="4"/>
      <c r="E10" s="18"/>
      <c r="F10" s="4"/>
      <c r="G10" s="4"/>
      <c r="H10" s="5"/>
      <c r="I10" s="5"/>
      <c r="J10" s="15"/>
      <c r="K10" s="4"/>
      <c r="L10" s="4"/>
      <c r="M10" s="4"/>
      <c r="N10" s="6"/>
      <c r="P10" s="22"/>
      <c r="Q10" s="4"/>
      <c r="R10" s="4"/>
      <c r="S10" s="18"/>
      <c r="T10" s="5"/>
      <c r="U10" s="5"/>
      <c r="V10" s="5"/>
      <c r="W10" s="4"/>
      <c r="X10" s="4"/>
      <c r="Y10" s="6"/>
      <c r="AA10" s="47"/>
    </row>
    <row r="11" spans="2:27" x14ac:dyDescent="0.25">
      <c r="B11" s="22">
        <v>2</v>
      </c>
      <c r="C11" s="23" t="s">
        <v>24</v>
      </c>
      <c r="D11" s="4"/>
      <c r="E11" s="18"/>
      <c r="F11" s="4"/>
      <c r="G11" s="4"/>
      <c r="H11" s="5"/>
      <c r="I11" s="5"/>
      <c r="J11" s="15"/>
      <c r="K11" s="4"/>
      <c r="L11" s="4"/>
      <c r="M11" s="4"/>
      <c r="N11" s="6"/>
      <c r="P11" s="22">
        <v>2</v>
      </c>
      <c r="Q11" s="23" t="s">
        <v>16</v>
      </c>
      <c r="R11" s="4"/>
      <c r="S11" s="18"/>
      <c r="T11" s="5"/>
      <c r="U11" s="5"/>
      <c r="V11" s="5"/>
      <c r="W11" s="4"/>
      <c r="X11" s="4"/>
      <c r="Y11" s="6"/>
      <c r="AA11" s="47"/>
    </row>
    <row r="12" spans="2:27" x14ac:dyDescent="0.25">
      <c r="B12" s="3"/>
      <c r="C12" s="7" t="s">
        <v>0</v>
      </c>
      <c r="D12" s="4"/>
      <c r="E12" s="19">
        <v>121199505</v>
      </c>
      <c r="F12" s="4"/>
      <c r="G12" s="4"/>
      <c r="H12" s="5"/>
      <c r="I12" s="5"/>
      <c r="J12" s="15"/>
      <c r="K12" s="4"/>
      <c r="L12" s="4"/>
      <c r="M12" s="4"/>
      <c r="N12" s="34" t="s">
        <v>58</v>
      </c>
      <c r="P12" s="22"/>
      <c r="Q12" s="7" t="s">
        <v>0</v>
      </c>
      <c r="R12" s="4"/>
      <c r="S12" s="19">
        <v>66436395</v>
      </c>
      <c r="T12" s="5"/>
      <c r="U12" s="5"/>
      <c r="V12" s="5"/>
      <c r="W12" s="4"/>
      <c r="X12" s="4"/>
      <c r="Y12" s="34" t="s">
        <v>58</v>
      </c>
      <c r="AA12" s="46">
        <f t="shared" ref="AA12:AA14" si="0">(S12-E12)/E12</f>
        <v>-0.45184268698127111</v>
      </c>
    </row>
    <row r="13" spans="2:27" x14ac:dyDescent="0.25">
      <c r="B13" s="3"/>
      <c r="C13" s="7" t="s">
        <v>2</v>
      </c>
      <c r="D13" s="4"/>
      <c r="E13" s="19">
        <v>125101951</v>
      </c>
      <c r="F13" s="4"/>
      <c r="G13" s="4"/>
      <c r="H13" s="5"/>
      <c r="I13" s="5"/>
      <c r="J13" s="15"/>
      <c r="K13" s="4"/>
      <c r="L13" s="4"/>
      <c r="M13" s="4"/>
      <c r="N13" s="34" t="s">
        <v>58</v>
      </c>
      <c r="P13" s="22"/>
      <c r="Q13" s="7" t="s">
        <v>2</v>
      </c>
      <c r="R13" s="4"/>
      <c r="S13" s="19">
        <v>111531421</v>
      </c>
      <c r="T13" s="5"/>
      <c r="U13" s="5"/>
      <c r="V13" s="5"/>
      <c r="W13" s="4"/>
      <c r="X13" s="4"/>
      <c r="Y13" s="34" t="s">
        <v>58</v>
      </c>
      <c r="AA13" s="46">
        <f t="shared" si="0"/>
        <v>-0.10847576629720188</v>
      </c>
    </row>
    <row r="14" spans="2:27" x14ac:dyDescent="0.25">
      <c r="B14" s="3"/>
      <c r="C14" s="7" t="s">
        <v>1</v>
      </c>
      <c r="D14" s="4"/>
      <c r="E14" s="19">
        <v>27662240</v>
      </c>
      <c r="F14" s="4"/>
      <c r="G14" s="4"/>
      <c r="H14" s="5"/>
      <c r="I14" s="5"/>
      <c r="J14" s="15"/>
      <c r="K14" s="4"/>
      <c r="L14" s="4"/>
      <c r="M14" s="4"/>
      <c r="N14" s="34" t="s">
        <v>58</v>
      </c>
      <c r="P14" s="22"/>
      <c r="Q14" s="7" t="s">
        <v>1</v>
      </c>
      <c r="R14" s="4"/>
      <c r="S14" s="19">
        <v>16012823</v>
      </c>
      <c r="T14" s="5"/>
      <c r="U14" s="5"/>
      <c r="V14" s="5"/>
      <c r="W14" s="4"/>
      <c r="X14" s="4"/>
      <c r="Y14" s="34" t="s">
        <v>58</v>
      </c>
      <c r="AA14" s="46">
        <f t="shared" si="0"/>
        <v>-0.42113064596359512</v>
      </c>
    </row>
    <row r="15" spans="2:27" x14ac:dyDescent="0.25">
      <c r="B15" s="3"/>
      <c r="C15" s="7" t="s">
        <v>17</v>
      </c>
      <c r="D15" s="4"/>
      <c r="E15" s="19">
        <v>0</v>
      </c>
      <c r="F15" s="4"/>
      <c r="G15" s="4"/>
      <c r="H15" s="5"/>
      <c r="I15" s="5"/>
      <c r="J15" s="15"/>
      <c r="K15" s="4"/>
      <c r="L15" s="4"/>
      <c r="M15" s="4"/>
      <c r="N15" s="34" t="s">
        <v>58</v>
      </c>
      <c r="P15" s="22"/>
      <c r="Q15" s="7" t="s">
        <v>17</v>
      </c>
      <c r="R15" s="4"/>
      <c r="S15" s="19">
        <v>0</v>
      </c>
      <c r="T15" s="5"/>
      <c r="U15" s="5"/>
      <c r="V15" s="5"/>
      <c r="W15" s="4"/>
      <c r="X15" s="4"/>
      <c r="Y15" s="6"/>
      <c r="AA15" s="47"/>
    </row>
    <row r="16" spans="2:27" ht="15.75" thickBot="1" x14ac:dyDescent="0.3">
      <c r="B16" s="3"/>
      <c r="C16" s="7" t="s">
        <v>5</v>
      </c>
      <c r="D16" s="4"/>
      <c r="E16" s="21">
        <f>SUM(E12:E15)</f>
        <v>273963696</v>
      </c>
      <c r="F16" s="4"/>
      <c r="G16" s="4"/>
      <c r="H16" s="5"/>
      <c r="I16" s="5"/>
      <c r="J16" s="15" t="str">
        <f>IF(E9=0,"",IF(E16=E9,"Yes","Not equal"))</f>
        <v>Yes</v>
      </c>
      <c r="K16" s="4" t="s">
        <v>23</v>
      </c>
      <c r="L16" s="4"/>
      <c r="M16" s="4"/>
      <c r="N16" s="6"/>
      <c r="P16" s="22"/>
      <c r="Q16" s="7" t="s">
        <v>5</v>
      </c>
      <c r="R16" s="4"/>
      <c r="S16" s="21">
        <f>IF(SUM(S12:S15)=0,"",SUM(S12:S15))</f>
        <v>193980639</v>
      </c>
      <c r="T16" s="5"/>
      <c r="U16" s="33"/>
      <c r="V16" s="15" t="str">
        <f>IF(S16="","",IF(S16=S9,"Yes","Not equal"))</f>
        <v>Yes</v>
      </c>
      <c r="W16" s="4" t="s">
        <v>33</v>
      </c>
      <c r="X16" s="4"/>
      <c r="Y16" s="6"/>
      <c r="AA16" s="47"/>
    </row>
    <row r="17" spans="2:28" x14ac:dyDescent="0.25">
      <c r="B17" s="3"/>
      <c r="C17" s="7"/>
      <c r="D17" s="4"/>
      <c r="E17" s="20"/>
      <c r="F17" s="4"/>
      <c r="G17" s="4"/>
      <c r="H17" s="13"/>
      <c r="I17" s="13"/>
      <c r="J17" s="16"/>
      <c r="K17" s="27"/>
      <c r="L17" s="27"/>
      <c r="M17" s="27"/>
      <c r="N17" s="12"/>
      <c r="P17" s="22"/>
      <c r="Q17" s="7"/>
      <c r="R17" s="4"/>
      <c r="S17" s="20"/>
      <c r="T17" s="13"/>
      <c r="U17" s="13"/>
      <c r="V17" s="13"/>
      <c r="W17" s="27"/>
      <c r="X17" s="27"/>
      <c r="Y17" s="6"/>
      <c r="AA17" s="47"/>
    </row>
    <row r="18" spans="2:28" x14ac:dyDescent="0.25">
      <c r="B18" s="3"/>
      <c r="C18" s="7" t="s">
        <v>20</v>
      </c>
      <c r="D18" s="4"/>
      <c r="E18" s="19">
        <v>89197739.597318292</v>
      </c>
      <c r="F18" s="4"/>
      <c r="G18" s="4"/>
      <c r="H18" s="13"/>
      <c r="I18" s="13"/>
      <c r="J18" s="16"/>
      <c r="K18" s="27"/>
      <c r="L18" s="27"/>
      <c r="M18" s="27"/>
      <c r="N18" s="34" t="s">
        <v>58</v>
      </c>
      <c r="P18" s="22"/>
      <c r="Q18" s="7"/>
      <c r="R18" s="7"/>
      <c r="S18" s="7"/>
      <c r="T18" s="7"/>
      <c r="U18" s="13"/>
      <c r="V18" s="13"/>
      <c r="W18" s="27"/>
      <c r="X18" s="27"/>
      <c r="Y18" s="6"/>
      <c r="AA18" s="47"/>
    </row>
    <row r="19" spans="2:28" ht="15.75" thickBot="1" x14ac:dyDescent="0.3">
      <c r="B19" s="3"/>
      <c r="C19" s="7" t="s">
        <v>19</v>
      </c>
      <c r="D19" s="4"/>
      <c r="E19" s="21">
        <f>E16+E18</f>
        <v>363161435.59731829</v>
      </c>
      <c r="F19" s="4"/>
      <c r="G19" s="4"/>
      <c r="H19" s="13"/>
      <c r="I19" s="16" t="s">
        <v>26</v>
      </c>
      <c r="J19" s="16"/>
      <c r="K19" s="27"/>
      <c r="L19" s="27"/>
      <c r="M19" s="27"/>
      <c r="N19" s="12"/>
      <c r="P19" s="22"/>
      <c r="Q19" s="7"/>
      <c r="R19" s="7"/>
      <c r="S19" s="7"/>
      <c r="T19" s="7"/>
      <c r="U19" s="15" t="str">
        <f>IF(R9=0,"",IF(R19=R9,"Yes","Not equal"))</f>
        <v/>
      </c>
      <c r="V19" s="4"/>
      <c r="W19" s="4"/>
      <c r="X19" s="27"/>
      <c r="Y19" s="6"/>
      <c r="AA19" s="47"/>
    </row>
    <row r="20" spans="2:28" x14ac:dyDescent="0.25">
      <c r="B20" s="3"/>
      <c r="C20" s="4"/>
      <c r="D20" s="4"/>
      <c r="E20" s="18"/>
      <c r="F20" s="4"/>
      <c r="G20" s="4"/>
      <c r="H20" s="5"/>
      <c r="I20" s="5"/>
      <c r="J20" s="15"/>
      <c r="K20" s="4"/>
      <c r="L20" s="4"/>
      <c r="M20" s="4"/>
      <c r="N20" s="6"/>
      <c r="P20" s="22"/>
      <c r="Q20" s="4"/>
      <c r="R20" s="4"/>
      <c r="S20" s="18"/>
      <c r="T20" s="5"/>
      <c r="U20" s="5"/>
      <c r="V20" s="5"/>
      <c r="W20" s="4"/>
      <c r="X20" s="27"/>
      <c r="Y20" s="6"/>
      <c r="AA20" s="47"/>
    </row>
    <row r="21" spans="2:28" x14ac:dyDescent="0.25">
      <c r="B21" s="22">
        <v>3</v>
      </c>
      <c r="C21" s="23" t="s">
        <v>3</v>
      </c>
      <c r="D21" s="4"/>
      <c r="E21" s="18"/>
      <c r="F21" s="4"/>
      <c r="G21" s="4"/>
      <c r="H21" s="5"/>
      <c r="I21" s="5"/>
      <c r="J21" s="15"/>
      <c r="K21" s="4"/>
      <c r="L21" s="4"/>
      <c r="M21" s="4"/>
      <c r="N21" s="6"/>
      <c r="P21" s="22">
        <v>3</v>
      </c>
      <c r="Q21" s="23" t="s">
        <v>3</v>
      </c>
      <c r="R21" s="4"/>
      <c r="S21" s="18"/>
      <c r="T21" s="5"/>
      <c r="U21" s="5"/>
      <c r="V21" s="5"/>
      <c r="W21" s="4"/>
      <c r="X21" s="27"/>
      <c r="Y21" s="6"/>
      <c r="AA21" s="47"/>
    </row>
    <row r="22" spans="2:28" ht="14.45" customHeight="1" x14ac:dyDescent="0.25">
      <c r="B22" s="3"/>
      <c r="C22" s="7" t="s">
        <v>0</v>
      </c>
      <c r="D22" s="4"/>
      <c r="E22" s="19">
        <f>121199505+37576555</f>
        <v>158776060</v>
      </c>
      <c r="F22" s="4"/>
      <c r="G22" s="4"/>
      <c r="H22" s="5"/>
      <c r="I22" s="5"/>
      <c r="J22" s="15"/>
      <c r="K22" s="4"/>
      <c r="L22" s="4"/>
      <c r="M22" s="4"/>
      <c r="N22" s="34" t="s">
        <v>58</v>
      </c>
      <c r="P22" s="22"/>
      <c r="Q22" s="7" t="s">
        <v>0</v>
      </c>
      <c r="R22" s="4"/>
      <c r="S22" s="19">
        <v>65792327</v>
      </c>
      <c r="T22" s="5"/>
      <c r="U22" s="5"/>
      <c r="V22" s="45"/>
      <c r="W22" s="4"/>
      <c r="X22" s="27"/>
      <c r="Y22" s="6"/>
      <c r="AA22" s="46">
        <f t="shared" ref="AA22:AA24" si="1">(S22-E22)/E22</f>
        <v>-0.58562816711788923</v>
      </c>
    </row>
    <row r="23" spans="2:28" x14ac:dyDescent="0.25">
      <c r="B23" s="3"/>
      <c r="C23" s="7" t="s">
        <v>2</v>
      </c>
      <c r="D23" s="4"/>
      <c r="E23" s="48">
        <f>125101951+40951105</f>
        <v>166053056</v>
      </c>
      <c r="F23" s="4"/>
      <c r="G23" s="4"/>
      <c r="H23" s="5"/>
      <c r="I23" s="15" t="s">
        <v>28</v>
      </c>
      <c r="J23" s="15"/>
      <c r="K23" s="43"/>
      <c r="L23" s="28"/>
      <c r="M23" s="28"/>
      <c r="N23" s="34" t="s">
        <v>58</v>
      </c>
      <c r="P23" s="22"/>
      <c r="Q23" s="7" t="s">
        <v>2</v>
      </c>
      <c r="R23" s="4"/>
      <c r="S23" s="19">
        <v>100460050</v>
      </c>
      <c r="T23" s="5"/>
      <c r="U23" s="16" t="s">
        <v>35</v>
      </c>
      <c r="V23" s="45"/>
      <c r="W23" s="4"/>
      <c r="X23" s="27"/>
      <c r="Y23" s="6"/>
      <c r="AA23" s="46">
        <f t="shared" si="1"/>
        <v>-0.39501233870697328</v>
      </c>
    </row>
    <row r="24" spans="2:28" ht="15" customHeight="1" x14ac:dyDescent="0.25">
      <c r="B24" s="3"/>
      <c r="C24" s="7" t="s">
        <v>1</v>
      </c>
      <c r="D24" s="4"/>
      <c r="E24" s="19">
        <f>27662240+10670080</f>
        <v>38332320</v>
      </c>
      <c r="F24" s="4"/>
      <c r="G24" s="4"/>
      <c r="H24" s="5"/>
      <c r="I24" s="5"/>
      <c r="J24" s="15"/>
      <c r="K24" s="4"/>
      <c r="L24" s="4"/>
      <c r="M24" s="4"/>
      <c r="N24" s="34" t="s">
        <v>58</v>
      </c>
      <c r="P24" s="22"/>
      <c r="Q24" s="7" t="s">
        <v>1</v>
      </c>
      <c r="R24" s="4"/>
      <c r="S24" s="19">
        <v>18156096</v>
      </c>
      <c r="T24" s="5"/>
      <c r="U24" s="5"/>
      <c r="V24" s="5"/>
      <c r="W24" s="4"/>
      <c r="X24" s="27"/>
      <c r="Y24" s="6"/>
      <c r="AA24" s="46">
        <f t="shared" si="1"/>
        <v>-0.52635019221377677</v>
      </c>
    </row>
    <row r="25" spans="2:28" ht="15" customHeight="1" x14ac:dyDescent="0.25">
      <c r="B25" s="3"/>
      <c r="C25" s="7" t="s">
        <v>17</v>
      </c>
      <c r="D25" s="4"/>
      <c r="E25" s="19"/>
      <c r="F25" s="4"/>
      <c r="G25" s="4"/>
      <c r="H25" s="5"/>
      <c r="I25" s="5"/>
      <c r="J25" s="15"/>
      <c r="K25" s="4"/>
      <c r="L25" s="4"/>
      <c r="M25" s="4"/>
      <c r="N25" s="6"/>
      <c r="P25" s="22"/>
      <c r="Q25" s="7" t="s">
        <v>17</v>
      </c>
      <c r="R25" s="4"/>
      <c r="S25" s="19">
        <v>9572165</v>
      </c>
      <c r="T25" s="5"/>
      <c r="U25" s="5"/>
      <c r="V25" s="5"/>
      <c r="W25" s="4"/>
      <c r="X25" s="27"/>
      <c r="Y25" s="6"/>
      <c r="AA25" s="46"/>
    </row>
    <row r="26" spans="2:28" x14ac:dyDescent="0.25">
      <c r="B26" s="3"/>
      <c r="C26" s="7" t="s">
        <v>18</v>
      </c>
      <c r="D26" s="4"/>
      <c r="E26" s="19"/>
      <c r="F26" s="4"/>
      <c r="G26" s="4"/>
      <c r="H26" s="5"/>
      <c r="I26" s="5"/>
      <c r="J26" s="15"/>
      <c r="K26" s="4"/>
      <c r="L26" s="4"/>
      <c r="M26" s="4"/>
      <c r="N26" s="6"/>
      <c r="P26" s="22"/>
      <c r="Q26" s="7" t="s">
        <v>18</v>
      </c>
      <c r="R26" s="4"/>
      <c r="S26" s="19"/>
      <c r="T26" s="5"/>
      <c r="U26" s="5"/>
      <c r="V26" s="5"/>
      <c r="W26" s="4"/>
      <c r="X26" s="27"/>
      <c r="Y26" s="34"/>
      <c r="AA26" s="47"/>
    </row>
    <row r="27" spans="2:28" ht="15.75" thickBot="1" x14ac:dyDescent="0.3">
      <c r="B27" s="3"/>
      <c r="C27" s="7" t="s">
        <v>5</v>
      </c>
      <c r="D27" s="4"/>
      <c r="E27" s="21">
        <f>SUM(E22:E26)</f>
        <v>363161436</v>
      </c>
      <c r="F27" s="4"/>
      <c r="G27" s="4"/>
      <c r="H27" s="5"/>
      <c r="I27" s="5"/>
      <c r="J27" s="15" t="str">
        <f>IF(E27=0,"",IF(E27=E19,"Yes","Not equal"))</f>
        <v>Not equal</v>
      </c>
      <c r="K27" s="4" t="s">
        <v>27</v>
      </c>
      <c r="L27" s="4"/>
      <c r="M27" s="4"/>
      <c r="N27" s="6"/>
      <c r="P27" s="22"/>
      <c r="Q27" s="7" t="s">
        <v>5</v>
      </c>
      <c r="R27" s="4"/>
      <c r="S27" s="21">
        <f>IF(SUM(S22:S26)=0,"",SUM(S22:S26))</f>
        <v>193980638</v>
      </c>
      <c r="T27" s="5"/>
      <c r="U27" s="15" t="str">
        <f>IF(R19=0,"",IF(R27=R19,"Yes","Not equal"))</f>
        <v/>
      </c>
      <c r="V27" s="15" t="str">
        <f>IF(S27="","",IF(S27=S16,"Yes","Not equal"))</f>
        <v>Not equal</v>
      </c>
      <c r="W27" s="4" t="s">
        <v>33</v>
      </c>
      <c r="X27" s="27"/>
      <c r="Y27" s="35"/>
      <c r="AA27" s="47"/>
    </row>
    <row r="28" spans="2:28" x14ac:dyDescent="0.25">
      <c r="B28" s="3"/>
      <c r="C28" s="4"/>
      <c r="D28" s="4"/>
      <c r="E28" s="18"/>
      <c r="F28" s="4"/>
      <c r="G28" s="4"/>
      <c r="H28" s="5"/>
      <c r="I28" s="5"/>
      <c r="J28" s="15"/>
      <c r="K28" s="4"/>
      <c r="L28" s="4"/>
      <c r="M28" s="4"/>
      <c r="N28" s="6"/>
      <c r="P28" s="22"/>
      <c r="Q28" s="4"/>
      <c r="R28" s="4"/>
      <c r="S28" s="18"/>
      <c r="T28" s="5"/>
      <c r="U28" s="5"/>
      <c r="V28" s="5"/>
      <c r="W28" s="4"/>
      <c r="X28" s="27"/>
      <c r="Y28" s="34"/>
      <c r="AA28" s="47"/>
    </row>
    <row r="29" spans="2:28" x14ac:dyDescent="0.25">
      <c r="B29" s="22">
        <v>4</v>
      </c>
      <c r="C29" s="23" t="s">
        <v>4</v>
      </c>
      <c r="D29" s="4"/>
      <c r="E29" s="18"/>
      <c r="F29" s="4"/>
      <c r="G29" s="33" t="s">
        <v>70</v>
      </c>
      <c r="H29" s="5"/>
      <c r="I29" s="5"/>
      <c r="J29" s="15"/>
      <c r="L29" s="4"/>
      <c r="M29" s="4"/>
      <c r="N29" s="6"/>
      <c r="P29" s="22">
        <v>4</v>
      </c>
      <c r="Q29" s="23" t="s">
        <v>4</v>
      </c>
      <c r="R29" s="4"/>
      <c r="S29" s="18"/>
      <c r="T29" s="5"/>
      <c r="U29" s="5"/>
      <c r="V29" s="5"/>
      <c r="W29" s="4"/>
      <c r="X29" s="27"/>
      <c r="Y29" s="34"/>
      <c r="AA29" s="47"/>
      <c r="AB29" s="53" t="s">
        <v>71</v>
      </c>
    </row>
    <row r="30" spans="2:28" x14ac:dyDescent="0.25">
      <c r="B30" s="3"/>
      <c r="C30" s="4" t="s">
        <v>6</v>
      </c>
      <c r="D30" s="4"/>
      <c r="E30" s="19">
        <f>38082758+6799422</f>
        <v>44882180</v>
      </c>
      <c r="F30" s="4"/>
      <c r="G30" s="4"/>
      <c r="H30" s="5"/>
      <c r="I30" s="4"/>
      <c r="J30" s="32"/>
      <c r="L30" s="24">
        <f>E30/$E$36</f>
        <v>0.27028819029985213</v>
      </c>
      <c r="M30" s="4"/>
      <c r="N30" s="34" t="s">
        <v>58</v>
      </c>
      <c r="P30" s="22"/>
      <c r="Q30" s="4" t="s">
        <v>6</v>
      </c>
      <c r="R30" s="4"/>
      <c r="S30" s="19">
        <f>23021866+12442044.82</f>
        <v>35463910.82</v>
      </c>
      <c r="T30" s="5"/>
      <c r="U30" s="15" t="s">
        <v>49</v>
      </c>
      <c r="V30" s="56" t="s">
        <v>67</v>
      </c>
      <c r="W30" s="29"/>
      <c r="X30" s="27"/>
      <c r="Y30" s="34" t="s">
        <v>58</v>
      </c>
      <c r="AA30" s="46">
        <f t="shared" ref="AA30" si="2">(S30-E30)/E30</f>
        <v>-0.20984428964903221</v>
      </c>
    </row>
    <row r="31" spans="2:28" x14ac:dyDescent="0.25">
      <c r="B31" s="3"/>
      <c r="C31" s="4" t="s">
        <v>7</v>
      </c>
      <c r="D31" s="4"/>
      <c r="E31" s="19">
        <f>420692+3171722+4457542+5557888</f>
        <v>13607844</v>
      </c>
      <c r="F31" s="4"/>
      <c r="G31" s="52">
        <f>E31*(3/4)</f>
        <v>10205883</v>
      </c>
      <c r="H31" s="5"/>
      <c r="I31" s="5"/>
      <c r="J31" s="32"/>
      <c r="L31" s="24">
        <f>E31/$E$36</f>
        <v>8.1948771843139104E-2</v>
      </c>
      <c r="M31" s="4"/>
      <c r="N31" s="34" t="s">
        <v>58</v>
      </c>
      <c r="P31" s="22"/>
      <c r="Q31" s="4" t="s">
        <v>7</v>
      </c>
      <c r="R31" s="4"/>
      <c r="S31" s="19">
        <v>8000000</v>
      </c>
      <c r="T31" s="5"/>
      <c r="U31" s="5"/>
      <c r="V31" s="5"/>
      <c r="W31" s="4"/>
      <c r="X31" s="27"/>
      <c r="Y31" s="34" t="s">
        <v>58</v>
      </c>
      <c r="AA31" s="46"/>
      <c r="AB31" s="46">
        <f>(S31-G31)/G31</f>
        <v>-0.21613837822753798</v>
      </c>
    </row>
    <row r="32" spans="2:28" x14ac:dyDescent="0.25">
      <c r="B32" s="3"/>
      <c r="C32" s="4" t="s">
        <v>8</v>
      </c>
      <c r="D32" s="4"/>
      <c r="E32" s="19">
        <f>1335923+5243040+2419618+3315603</f>
        <v>12314184</v>
      </c>
      <c r="F32" s="4"/>
      <c r="G32" s="52">
        <f t="shared" ref="G32:G35" si="3">E32*(3/4)</f>
        <v>9235638</v>
      </c>
      <c r="H32" s="5"/>
      <c r="I32" s="5"/>
      <c r="J32" s="44"/>
      <c r="L32" s="24">
        <f>E32/$E$36</f>
        <v>7.4158129315006399E-2</v>
      </c>
      <c r="M32" s="4"/>
      <c r="N32" s="34" t="s">
        <v>58</v>
      </c>
      <c r="P32" s="22"/>
      <c r="Q32" s="4" t="s">
        <v>8</v>
      </c>
      <c r="R32" s="4"/>
      <c r="S32" s="19">
        <v>19000000</v>
      </c>
      <c r="T32" s="5"/>
      <c r="U32" s="5"/>
      <c r="V32" s="5"/>
      <c r="W32" s="29"/>
      <c r="X32" s="29"/>
      <c r="Y32" s="34" t="s">
        <v>58</v>
      </c>
      <c r="AA32" s="46"/>
      <c r="AB32" s="46">
        <f t="shared" ref="AB32:AB35" si="4">(S32-G32)/G32</f>
        <v>1.0572482377503318</v>
      </c>
    </row>
    <row r="33" spans="2:30" x14ac:dyDescent="0.25">
      <c r="B33" s="3"/>
      <c r="C33" s="4" t="s">
        <v>9</v>
      </c>
      <c r="D33" s="4"/>
      <c r="E33" s="19">
        <v>23060609</v>
      </c>
      <c r="F33" s="4"/>
      <c r="G33" s="52">
        <f t="shared" si="3"/>
        <v>17295456.75</v>
      </c>
      <c r="H33" s="5"/>
      <c r="I33" s="5"/>
      <c r="J33" s="32"/>
      <c r="L33" s="24">
        <f>E33/$E$36</f>
        <v>0.13887494488508539</v>
      </c>
      <c r="M33" s="4"/>
      <c r="N33" s="34" t="s">
        <v>58</v>
      </c>
      <c r="P33" s="22"/>
      <c r="Q33" s="4" t="s">
        <v>9</v>
      </c>
      <c r="R33" s="4"/>
      <c r="S33" s="19">
        <v>14000000</v>
      </c>
      <c r="T33" s="5"/>
      <c r="U33" s="5"/>
      <c r="V33" s="5"/>
      <c r="W33" s="4"/>
      <c r="X33" s="4"/>
      <c r="Y33" s="34" t="s">
        <v>58</v>
      </c>
      <c r="AA33" s="46"/>
      <c r="AB33" s="46">
        <f t="shared" si="4"/>
        <v>-0.19053886796022315</v>
      </c>
    </row>
    <row r="34" spans="2:30" ht="15" customHeight="1" x14ac:dyDescent="0.25">
      <c r="B34" s="3"/>
      <c r="C34" s="4" t="s">
        <v>38</v>
      </c>
      <c r="D34" s="4"/>
      <c r="E34" s="19">
        <v>39967417</v>
      </c>
      <c r="F34" s="4"/>
      <c r="G34" s="52">
        <f t="shared" si="3"/>
        <v>29975562.75</v>
      </c>
      <c r="H34" s="5"/>
      <c r="I34" s="5"/>
      <c r="J34" s="32"/>
      <c r="L34" s="24">
        <f>E34/$E$36</f>
        <v>0.2406906440794441</v>
      </c>
      <c r="M34" s="33" t="s">
        <v>46</v>
      </c>
      <c r="N34" s="34" t="s">
        <v>58</v>
      </c>
      <c r="P34" s="22"/>
      <c r="Q34" s="4" t="s">
        <v>62</v>
      </c>
      <c r="R34" s="4"/>
      <c r="S34" s="19">
        <v>2071084</v>
      </c>
      <c r="T34" s="5"/>
      <c r="U34" s="5"/>
      <c r="V34" s="45"/>
      <c r="W34" s="4"/>
      <c r="X34" s="4"/>
      <c r="Y34" s="34" t="s">
        <v>58</v>
      </c>
      <c r="AA34" s="46"/>
      <c r="AB34" s="54">
        <f t="shared" si="4"/>
        <v>-0.93090758571329912</v>
      </c>
      <c r="AD34" t="s">
        <v>72</v>
      </c>
    </row>
    <row r="35" spans="2:30" x14ac:dyDescent="0.25">
      <c r="B35" s="3"/>
      <c r="C35" s="4" t="s">
        <v>66</v>
      </c>
      <c r="D35" s="4"/>
      <c r="E35" s="19">
        <v>32220822</v>
      </c>
      <c r="F35" s="4"/>
      <c r="G35" s="52">
        <f t="shared" si="3"/>
        <v>24165616.5</v>
      </c>
      <c r="H35" s="5"/>
      <c r="I35" s="5"/>
      <c r="J35" s="32"/>
      <c r="M35" s="4"/>
      <c r="N35" s="6"/>
      <c r="P35" s="22"/>
      <c r="Q35" s="4" t="s">
        <v>63</v>
      </c>
      <c r="R35" s="4"/>
      <c r="S35" s="19">
        <f>19334200</f>
        <v>19334200</v>
      </c>
      <c r="T35" s="5"/>
      <c r="U35" s="15" t="str">
        <f>IF(R23=0,"",IF(R35=R23,"Yes","Not equal"))</f>
        <v/>
      </c>
      <c r="V35" s="45"/>
      <c r="W35" s="4"/>
      <c r="X35" s="4"/>
      <c r="Y35" s="34" t="s">
        <v>58</v>
      </c>
      <c r="AA35" s="46"/>
      <c r="AB35" s="55">
        <f t="shared" si="4"/>
        <v>-0.19992937072389608</v>
      </c>
    </row>
    <row r="36" spans="2:30" ht="15.75" thickBot="1" x14ac:dyDescent="0.3">
      <c r="B36" s="3"/>
      <c r="C36" s="4"/>
      <c r="D36" s="4"/>
      <c r="E36" s="49">
        <f>IF(SUM(E30:E35)=0,"",SUM(E30:E35))</f>
        <v>166053056</v>
      </c>
      <c r="F36" s="4"/>
      <c r="G36" s="4"/>
      <c r="H36" s="5"/>
      <c r="I36" s="15"/>
      <c r="J36" s="50" t="str">
        <f>IF(E36="","",IF(E36=0,"",IF(E36=E23,"Yes","Not equal")))</f>
        <v>Yes</v>
      </c>
      <c r="K36" s="4" t="s">
        <v>31</v>
      </c>
      <c r="L36" s="25">
        <f>SUM(L30:L34)</f>
        <v>0.805960680422527</v>
      </c>
      <c r="M36" s="4"/>
      <c r="N36" s="6"/>
      <c r="P36" s="22"/>
      <c r="Q36" s="4"/>
      <c r="R36" s="4"/>
      <c r="S36" s="21">
        <f>IF(SUM(S30:S35)=0,"",SUM(S30:S35))</f>
        <v>97869194.819999993</v>
      </c>
      <c r="T36" s="5"/>
      <c r="U36" s="5"/>
      <c r="V36" s="15" t="str">
        <f>IF(S36="","",IF(S36=S23,"Yes","Not equal"))</f>
        <v>Not equal</v>
      </c>
      <c r="W36" s="4" t="s">
        <v>36</v>
      </c>
      <c r="X36" s="38"/>
      <c r="Y36" s="34"/>
    </row>
    <row r="37" spans="2:30" x14ac:dyDescent="0.25">
      <c r="B37" s="3"/>
      <c r="C37" s="4"/>
      <c r="D37" s="4"/>
      <c r="E37" s="20"/>
      <c r="F37" s="4"/>
      <c r="G37" s="4"/>
      <c r="H37" s="5"/>
      <c r="I37" s="5"/>
      <c r="J37" s="15"/>
      <c r="K37" s="4"/>
      <c r="L37" s="4"/>
      <c r="M37" s="4"/>
      <c r="N37" s="6"/>
      <c r="P37" s="22"/>
      <c r="Q37" s="4"/>
      <c r="R37" s="4"/>
      <c r="S37" s="20"/>
      <c r="T37" s="5"/>
      <c r="U37" s="5"/>
      <c r="V37" s="5"/>
      <c r="W37" s="4"/>
      <c r="X37" s="4"/>
      <c r="Y37" s="34"/>
    </row>
    <row r="38" spans="2:30" x14ac:dyDescent="0.25">
      <c r="B38" s="22">
        <v>5</v>
      </c>
      <c r="C38" s="23" t="s">
        <v>53</v>
      </c>
      <c r="D38" s="4"/>
      <c r="E38" s="19">
        <v>58494752</v>
      </c>
      <c r="F38" s="4"/>
      <c r="G38" s="4"/>
      <c r="H38" s="5"/>
      <c r="I38" s="15" t="s">
        <v>47</v>
      </c>
      <c r="J38" s="15"/>
      <c r="K38" s="4"/>
      <c r="L38" s="4"/>
      <c r="M38" s="4"/>
      <c r="N38" s="34" t="s">
        <v>58</v>
      </c>
      <c r="P38" s="22">
        <v>5</v>
      </c>
      <c r="Q38" s="23" t="s">
        <v>42</v>
      </c>
      <c r="R38" s="4"/>
      <c r="S38" s="19">
        <f>15534939*3.38</f>
        <v>52508093.82</v>
      </c>
      <c r="T38" s="5"/>
      <c r="U38" s="15" t="s">
        <v>59</v>
      </c>
      <c r="V38" s="56" t="s">
        <v>68</v>
      </c>
      <c r="W38" s="4"/>
      <c r="X38" s="4"/>
      <c r="Y38" s="34"/>
      <c r="AA38" s="46">
        <f t="shared" ref="AA38" si="5">(S38-E38)/E38</f>
        <v>-0.10234521859328508</v>
      </c>
    </row>
    <row r="39" spans="2:30" x14ac:dyDescent="0.25">
      <c r="B39" s="3"/>
      <c r="C39" s="4"/>
      <c r="D39" s="4"/>
      <c r="E39" s="18"/>
      <c r="F39" s="4"/>
      <c r="G39" s="4"/>
      <c r="H39" s="5"/>
      <c r="I39" s="5"/>
      <c r="J39" s="15"/>
      <c r="K39" s="4"/>
      <c r="L39" s="4"/>
      <c r="M39" s="4"/>
      <c r="N39" s="6"/>
      <c r="P39" s="22"/>
      <c r="Q39" s="4"/>
      <c r="R39" s="4"/>
      <c r="S39" s="18"/>
      <c r="T39" s="5"/>
      <c r="U39" s="5"/>
      <c r="V39" s="5"/>
      <c r="W39" s="4"/>
      <c r="X39" s="4"/>
      <c r="Y39" s="34"/>
    </row>
    <row r="40" spans="2:30" x14ac:dyDescent="0.25">
      <c r="B40" s="22">
        <v>6</v>
      </c>
      <c r="C40" s="23" t="s">
        <v>51</v>
      </c>
      <c r="D40" s="4"/>
      <c r="E40" s="18"/>
      <c r="F40" s="4"/>
      <c r="G40" s="4"/>
      <c r="H40" s="5"/>
      <c r="I40" s="5"/>
      <c r="J40" s="15"/>
      <c r="K40" s="4"/>
      <c r="L40" s="4"/>
      <c r="M40" s="4"/>
      <c r="N40" s="6"/>
      <c r="P40" s="22">
        <v>6</v>
      </c>
      <c r="Q40" s="23" t="s">
        <v>34</v>
      </c>
      <c r="R40" s="4"/>
      <c r="S40" s="18"/>
      <c r="T40" s="5"/>
      <c r="U40" s="5"/>
      <c r="V40" s="5"/>
      <c r="W40" s="4"/>
      <c r="X40" s="4"/>
      <c r="Y40" s="34"/>
    </row>
    <row r="41" spans="2:30" x14ac:dyDescent="0.25">
      <c r="B41" s="3"/>
      <c r="C41" s="4" t="s">
        <v>10</v>
      </c>
      <c r="D41" s="4"/>
      <c r="E41" s="19">
        <v>38082758</v>
      </c>
      <c r="F41" s="4"/>
      <c r="G41" s="57">
        <f>E41/E$47</f>
        <v>0.6510457211614471</v>
      </c>
      <c r="H41" s="5"/>
      <c r="I41" s="5"/>
      <c r="J41" s="24">
        <f>E41/$E$47</f>
        <v>0.6510457211614471</v>
      </c>
      <c r="K41" s="4"/>
      <c r="L41" s="4"/>
      <c r="M41" s="15" t="s">
        <v>41</v>
      </c>
      <c r="N41" s="34" t="s">
        <v>58</v>
      </c>
      <c r="P41" s="22"/>
      <c r="Q41" s="4" t="s">
        <v>10</v>
      </c>
      <c r="R41" s="4"/>
      <c r="S41" s="19">
        <f>S30</f>
        <v>35463910.82</v>
      </c>
      <c r="T41" s="5"/>
      <c r="U41" s="57">
        <f>S41/S$47</f>
        <v>0.6753989383345701</v>
      </c>
      <c r="V41" s="15" t="str">
        <f>IF(S41="","",IF(S41=S30,"Yes","Not equal"))</f>
        <v>Yes</v>
      </c>
      <c r="W41" s="4" t="s">
        <v>50</v>
      </c>
      <c r="X41" s="4"/>
      <c r="Y41" s="34"/>
      <c r="AA41" s="46">
        <f t="shared" ref="AA41" si="6">(S41-E41)/E41</f>
        <v>-6.8767266803522992E-2</v>
      </c>
    </row>
    <row r="42" spans="2:30" x14ac:dyDescent="0.25">
      <c r="B42" s="3"/>
      <c r="C42" s="4" t="s">
        <v>11</v>
      </c>
      <c r="D42" s="4"/>
      <c r="E42" s="19">
        <v>0</v>
      </c>
      <c r="F42" s="4"/>
      <c r="G42" s="58"/>
      <c r="H42" s="5"/>
      <c r="I42" s="5"/>
      <c r="J42" s="15"/>
      <c r="K42" s="4"/>
      <c r="L42" s="4"/>
      <c r="M42" s="33"/>
      <c r="N42" s="34" t="s">
        <v>58</v>
      </c>
      <c r="P42" s="22"/>
      <c r="Q42" s="4" t="s">
        <v>11</v>
      </c>
      <c r="R42" s="4"/>
      <c r="S42" s="19">
        <v>0</v>
      </c>
      <c r="T42" s="5"/>
      <c r="U42" s="58"/>
      <c r="V42" s="5"/>
      <c r="W42" s="4"/>
      <c r="X42" s="4"/>
      <c r="Y42" s="34"/>
    </row>
    <row r="43" spans="2:30" x14ac:dyDescent="0.25">
      <c r="B43" s="3"/>
      <c r="C43" s="4" t="s">
        <v>39</v>
      </c>
      <c r="D43" s="4"/>
      <c r="E43" s="19">
        <v>12344694</v>
      </c>
      <c r="F43" s="4"/>
      <c r="G43" s="57">
        <f>E43/E$47</f>
        <v>0.21103934246956035</v>
      </c>
      <c r="H43" s="5"/>
      <c r="I43" s="5"/>
      <c r="J43" s="24">
        <f>E43/$E$47</f>
        <v>0.21103934246956035</v>
      </c>
      <c r="K43" s="4">
        <f>E43/3</f>
        <v>4114898</v>
      </c>
      <c r="L43" s="4"/>
      <c r="M43" s="15" t="s">
        <v>40</v>
      </c>
      <c r="N43" s="34" t="s">
        <v>58</v>
      </c>
      <c r="P43" s="22"/>
      <c r="Q43" s="4" t="s">
        <v>39</v>
      </c>
      <c r="R43" s="4"/>
      <c r="S43" s="19">
        <f>2.38*4300000</f>
        <v>10234000</v>
      </c>
      <c r="T43" s="5"/>
      <c r="U43" s="57">
        <f>S43/S$47</f>
        <v>0.19490328548361691</v>
      </c>
      <c r="V43" s="56" t="s">
        <v>68</v>
      </c>
      <c r="W43" s="4"/>
      <c r="X43" s="4"/>
      <c r="Y43" s="6" t="s">
        <v>65</v>
      </c>
      <c r="AA43" s="46">
        <f t="shared" ref="AA43:AA44" si="7">(S43-E43)/E43</f>
        <v>-0.17097985579877475</v>
      </c>
    </row>
    <row r="44" spans="2:30" x14ac:dyDescent="0.25">
      <c r="B44" s="3"/>
      <c r="C44" s="4" t="s">
        <v>12</v>
      </c>
      <c r="D44" s="4"/>
      <c r="E44" s="19">
        <f>2689100*3</f>
        <v>8067300</v>
      </c>
      <c r="F44" s="4"/>
      <c r="G44" s="57">
        <f>E44/E$47</f>
        <v>0.13791493636899255</v>
      </c>
      <c r="H44" s="5"/>
      <c r="I44" s="5"/>
      <c r="J44" s="24">
        <f>E44/$E$47</f>
        <v>0.13791493636899255</v>
      </c>
      <c r="K44" s="4"/>
      <c r="L44" s="4"/>
      <c r="M44" s="33"/>
      <c r="N44" s="34" t="s">
        <v>58</v>
      </c>
      <c r="P44" s="22"/>
      <c r="Q44" s="4" t="s">
        <v>12</v>
      </c>
      <c r="R44" s="4"/>
      <c r="S44" s="19">
        <v>6810183</v>
      </c>
      <c r="T44" s="5"/>
      <c r="U44" s="57">
        <f>S44/S$47</f>
        <v>0.12969777618181302</v>
      </c>
      <c r="V44" s="5"/>
      <c r="W44" s="4"/>
      <c r="X44" s="4"/>
      <c r="Y44" s="6"/>
      <c r="AA44" s="46">
        <f t="shared" si="7"/>
        <v>-0.15582871592726191</v>
      </c>
    </row>
    <row r="45" spans="2:30" ht="15.75" thickBot="1" x14ac:dyDescent="0.3">
      <c r="B45" s="3"/>
      <c r="C45" s="4" t="s">
        <v>29</v>
      </c>
      <c r="D45" s="4"/>
      <c r="E45" s="19"/>
      <c r="F45" s="4"/>
      <c r="G45" s="58"/>
      <c r="H45" s="5"/>
      <c r="I45" s="5"/>
      <c r="J45" s="25">
        <f>SUM(J41:J44)</f>
        <v>1</v>
      </c>
      <c r="K45" s="4"/>
      <c r="L45" s="4"/>
      <c r="M45" s="33"/>
      <c r="N45" s="6"/>
      <c r="P45" s="22"/>
      <c r="Q45" s="4" t="s">
        <v>29</v>
      </c>
      <c r="R45" s="4"/>
      <c r="S45" s="19"/>
      <c r="T45" s="5"/>
      <c r="U45" s="58"/>
      <c r="V45" s="4"/>
      <c r="W45" s="4"/>
      <c r="X45" s="4"/>
      <c r="Y45" s="6"/>
    </row>
    <row r="46" spans="2:30" x14ac:dyDescent="0.25">
      <c r="B46" s="3"/>
      <c r="C46" s="4" t="s">
        <v>30</v>
      </c>
      <c r="D46" s="4"/>
      <c r="E46" s="19"/>
      <c r="F46" s="4"/>
      <c r="G46" s="58"/>
      <c r="H46" s="5"/>
      <c r="I46" s="5"/>
      <c r="J46" s="15"/>
      <c r="K46" s="4"/>
      <c r="L46" s="4"/>
      <c r="M46" s="33"/>
      <c r="N46" s="6"/>
      <c r="P46" s="22"/>
      <c r="Q46" s="4" t="s">
        <v>30</v>
      </c>
      <c r="R46" s="4"/>
      <c r="S46" s="19"/>
      <c r="T46" s="5"/>
      <c r="U46" s="58"/>
      <c r="V46" s="4"/>
      <c r="W46" s="4"/>
      <c r="X46" s="4"/>
      <c r="Y46" s="6"/>
    </row>
    <row r="47" spans="2:30" ht="15.75" thickBot="1" x14ac:dyDescent="0.3">
      <c r="B47" s="3"/>
      <c r="C47" s="4"/>
      <c r="D47" s="4"/>
      <c r="E47" s="21">
        <f>IF(SUM(E41:E46)=0,"",SUM(E41:E46))</f>
        <v>58494752</v>
      </c>
      <c r="F47" s="4"/>
      <c r="G47" s="59">
        <f>E47/E$47</f>
        <v>1</v>
      </c>
      <c r="H47" s="5"/>
      <c r="I47" s="15"/>
      <c r="J47" s="15" t="str">
        <f>IF(E47="","",IF(E47=0,"",IF(E47=E38,"Yes","Not equal")))</f>
        <v>Yes</v>
      </c>
      <c r="K47" s="4" t="s">
        <v>48</v>
      </c>
      <c r="L47" s="4"/>
      <c r="M47" s="33"/>
      <c r="N47" s="6"/>
      <c r="P47" s="22"/>
      <c r="Q47" s="4"/>
      <c r="R47" s="4"/>
      <c r="S47" s="21">
        <f>IF(SUM(S40:S45)=0,"",SUM(S40:S45))</f>
        <v>52508093.82</v>
      </c>
      <c r="T47" s="5"/>
      <c r="U47" s="59">
        <f>S47/S$47</f>
        <v>1</v>
      </c>
      <c r="V47" s="15" t="str">
        <f>IF(S47="","",IF(S47=S38,"Yes","Not equal"))</f>
        <v>Yes</v>
      </c>
      <c r="W47" s="4" t="s">
        <v>60</v>
      </c>
      <c r="X47" s="4"/>
      <c r="Y47" s="6"/>
    </row>
    <row r="48" spans="2:30" x14ac:dyDescent="0.25">
      <c r="B48" s="3"/>
      <c r="C48" s="4"/>
      <c r="D48" s="4"/>
      <c r="E48" s="20"/>
      <c r="F48" s="4"/>
      <c r="G48" s="4"/>
      <c r="H48" s="5"/>
      <c r="I48" s="5"/>
      <c r="J48" s="15"/>
      <c r="K48" s="4"/>
      <c r="L48" s="4"/>
      <c r="M48" s="33"/>
      <c r="N48" s="6"/>
      <c r="P48" s="22"/>
      <c r="Q48" s="4"/>
      <c r="R48" s="4"/>
      <c r="S48" s="20"/>
      <c r="T48" s="5"/>
      <c r="U48" s="33"/>
      <c r="V48" s="4"/>
      <c r="W48" s="4"/>
      <c r="X48" s="4"/>
      <c r="Y48" s="6"/>
    </row>
    <row r="49" spans="2:25" x14ac:dyDescent="0.25">
      <c r="B49" s="22">
        <v>7</v>
      </c>
      <c r="C49" s="26" t="s">
        <v>52</v>
      </c>
      <c r="D49" s="4"/>
      <c r="E49" s="20"/>
      <c r="F49" s="4"/>
      <c r="G49" s="4"/>
      <c r="H49" s="5"/>
      <c r="I49" s="5"/>
      <c r="J49" s="15"/>
      <c r="K49" s="4"/>
      <c r="L49" s="4"/>
      <c r="M49" s="33"/>
      <c r="N49" s="6"/>
      <c r="P49" s="22">
        <v>7</v>
      </c>
      <c r="Q49" s="26" t="s">
        <v>43</v>
      </c>
      <c r="R49" s="4"/>
      <c r="S49" s="20"/>
      <c r="T49" s="5"/>
      <c r="U49" s="33"/>
      <c r="V49" s="4"/>
      <c r="W49" s="4"/>
      <c r="X49" s="4"/>
      <c r="Y49" s="6"/>
    </row>
    <row r="50" spans="2:25" x14ac:dyDescent="0.25">
      <c r="B50" s="3"/>
      <c r="C50" s="4" t="s">
        <v>10</v>
      </c>
      <c r="D50" s="4"/>
      <c r="E50" s="19">
        <v>16933842</v>
      </c>
      <c r="F50" s="4"/>
      <c r="G50" s="4"/>
      <c r="H50" s="5"/>
      <c r="I50" s="5"/>
      <c r="J50" s="15"/>
      <c r="K50" s="4"/>
      <c r="L50" s="4"/>
      <c r="M50" s="33"/>
      <c r="N50" s="6"/>
      <c r="P50" s="22"/>
      <c r="Q50" s="4" t="s">
        <v>10</v>
      </c>
      <c r="R50" s="4"/>
      <c r="S50" s="19">
        <f>S34</f>
        <v>2071084</v>
      </c>
      <c r="T50" s="5"/>
      <c r="U50" s="33"/>
      <c r="V50" s="51" t="s">
        <v>69</v>
      </c>
      <c r="W50" s="51"/>
      <c r="X50" s="51"/>
      <c r="Y50" s="6"/>
    </row>
    <row r="51" spans="2:25" x14ac:dyDescent="0.25">
      <c r="B51" s="3"/>
      <c r="C51" s="4" t="s">
        <v>11</v>
      </c>
      <c r="D51" s="4"/>
      <c r="E51" s="19">
        <v>0</v>
      </c>
      <c r="F51" s="4"/>
      <c r="G51" s="4"/>
      <c r="H51" s="5"/>
      <c r="I51" s="5"/>
      <c r="J51" s="15"/>
      <c r="K51" s="4"/>
      <c r="L51" s="4"/>
      <c r="M51" s="33"/>
      <c r="N51" s="6"/>
      <c r="P51" s="22"/>
      <c r="Q51" s="4" t="s">
        <v>11</v>
      </c>
      <c r="R51" s="4"/>
      <c r="S51" s="19">
        <v>0</v>
      </c>
      <c r="T51" s="5"/>
      <c r="U51" s="33"/>
      <c r="V51" s="33"/>
      <c r="W51" s="33"/>
      <c r="X51" s="33"/>
      <c r="Y51" s="6"/>
    </row>
    <row r="52" spans="2:25" x14ac:dyDescent="0.25">
      <c r="B52" s="3"/>
      <c r="C52" s="4" t="s">
        <v>39</v>
      </c>
      <c r="D52" s="4"/>
      <c r="E52" s="19">
        <v>16459592</v>
      </c>
      <c r="F52" s="4"/>
      <c r="G52" s="4"/>
      <c r="H52" s="5"/>
      <c r="I52" s="5"/>
      <c r="J52" s="15"/>
      <c r="K52" s="4"/>
      <c r="L52" s="4"/>
      <c r="M52" s="33" t="s">
        <v>45</v>
      </c>
      <c r="N52" s="6"/>
      <c r="P52" s="22"/>
      <c r="Q52" s="4" t="s">
        <v>39</v>
      </c>
      <c r="R52" s="4"/>
      <c r="S52" s="19">
        <v>500000</v>
      </c>
      <c r="T52" s="5"/>
      <c r="U52" s="33"/>
      <c r="V52" s="33"/>
      <c r="W52" s="33"/>
      <c r="X52" s="33"/>
      <c r="Y52" s="6"/>
    </row>
    <row r="53" spans="2:25" x14ac:dyDescent="0.25">
      <c r="B53" s="3"/>
      <c r="C53" s="4" t="s">
        <v>44</v>
      </c>
      <c r="D53" s="4"/>
      <c r="E53" s="19"/>
      <c r="F53" s="4"/>
      <c r="G53" s="4"/>
      <c r="H53" s="5"/>
      <c r="I53" s="5"/>
      <c r="J53" s="15"/>
      <c r="K53" s="4"/>
      <c r="L53" s="4"/>
      <c r="M53" s="4"/>
      <c r="N53" s="6"/>
      <c r="P53" s="22"/>
      <c r="Q53" s="4" t="s">
        <v>44</v>
      </c>
      <c r="R53" s="4"/>
      <c r="S53" s="19"/>
      <c r="T53" s="5"/>
      <c r="U53" s="33"/>
      <c r="V53" s="33"/>
      <c r="W53" s="33"/>
      <c r="X53" s="33"/>
      <c r="Y53" s="6"/>
    </row>
    <row r="54" spans="2:25" ht="15.75" thickBot="1" x14ac:dyDescent="0.3">
      <c r="B54" s="3"/>
      <c r="C54" s="4"/>
      <c r="D54" s="4"/>
      <c r="E54" s="21">
        <f>SUM(E50:E53)</f>
        <v>33393434</v>
      </c>
      <c r="F54" s="4"/>
      <c r="G54" s="4"/>
      <c r="H54" s="5"/>
      <c r="I54" s="5"/>
      <c r="J54" s="15"/>
      <c r="K54" s="4"/>
      <c r="L54" s="4"/>
      <c r="M54" s="4"/>
      <c r="N54" s="6"/>
      <c r="P54" s="22"/>
      <c r="Q54" s="4"/>
      <c r="R54" s="4"/>
      <c r="S54" s="21">
        <f>SUM(S50:S53)</f>
        <v>2571084</v>
      </c>
      <c r="T54" s="5"/>
      <c r="U54" s="33"/>
      <c r="V54" s="33"/>
      <c r="W54" s="33"/>
      <c r="X54" s="33"/>
      <c r="Y54" s="6"/>
    </row>
    <row r="55" spans="2:25" x14ac:dyDescent="0.25">
      <c r="B55" s="3"/>
      <c r="C55" s="4"/>
      <c r="D55" s="4"/>
      <c r="E55" s="20"/>
      <c r="F55" s="20"/>
      <c r="G55" s="20"/>
      <c r="H55" s="5"/>
      <c r="I55" s="5"/>
      <c r="J55" s="15"/>
      <c r="K55" s="4"/>
      <c r="L55" s="4"/>
      <c r="M55" s="4"/>
      <c r="N55" s="6"/>
      <c r="P55" s="22"/>
      <c r="Q55" s="4"/>
      <c r="R55" s="4"/>
      <c r="S55" s="20"/>
      <c r="T55" s="5"/>
      <c r="U55" s="33"/>
      <c r="V55" s="4"/>
      <c r="W55" s="4"/>
      <c r="X55" s="4"/>
      <c r="Y55" s="6"/>
    </row>
    <row r="56" spans="2:25" x14ac:dyDescent="0.25">
      <c r="B56" s="8"/>
      <c r="C56" s="9"/>
      <c r="D56" s="9"/>
      <c r="E56" s="9"/>
      <c r="F56" s="9"/>
      <c r="G56" s="9"/>
      <c r="H56" s="10"/>
      <c r="I56" s="10"/>
      <c r="J56" s="17"/>
      <c r="K56" s="9"/>
      <c r="L56" s="9"/>
      <c r="M56" s="9"/>
      <c r="N56" s="11"/>
      <c r="P56" s="8"/>
      <c r="Q56" s="9"/>
      <c r="R56" s="9"/>
      <c r="S56" s="9"/>
      <c r="T56" s="10"/>
      <c r="U56" s="37"/>
      <c r="V56" s="9"/>
      <c r="W56" s="9"/>
      <c r="X56" s="9"/>
      <c r="Y56" s="11"/>
    </row>
    <row r="58" spans="2:25" x14ac:dyDescent="0.25">
      <c r="Q58" t="s">
        <v>75</v>
      </c>
    </row>
    <row r="59" spans="2:25" x14ac:dyDescent="0.25">
      <c r="Q59" t="s">
        <v>73</v>
      </c>
    </row>
    <row r="60" spans="2:25" x14ac:dyDescent="0.25">
      <c r="Q60" t="s">
        <v>76</v>
      </c>
    </row>
    <row r="61" spans="2:25" x14ac:dyDescent="0.25">
      <c r="Q61" t="s">
        <v>74</v>
      </c>
    </row>
  </sheetData>
  <mergeCells count="4">
    <mergeCell ref="V7:W7"/>
    <mergeCell ref="P5:Y5"/>
    <mergeCell ref="J7:K7"/>
    <mergeCell ref="B5:N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D12"/>
    </sheetView>
  </sheetViews>
  <sheetFormatPr defaultColWidth="8.85546875" defaultRowHeight="15" x14ac:dyDescent="0.25"/>
  <cols>
    <col min="1" max="1" width="8.7109375" bestFit="1" customWidth="1"/>
    <col min="2" max="2" width="14.140625" customWidth="1"/>
    <col min="4" max="4" width="22.85546875" customWidth="1"/>
  </cols>
  <sheetData>
    <row r="1" spans="1:4" ht="15.75" thickBot="1" x14ac:dyDescent="0.3">
      <c r="A1" s="39"/>
      <c r="B1" s="39"/>
      <c r="C1" s="39"/>
      <c r="D1" s="39"/>
    </row>
    <row r="2" spans="1:4" ht="15.75" thickBot="1" x14ac:dyDescent="0.3">
      <c r="A2" s="39"/>
      <c r="B2" s="40"/>
      <c r="C2" s="41"/>
      <c r="D2" s="42"/>
    </row>
    <row r="3" spans="1:4" ht="15.75" thickBot="1" x14ac:dyDescent="0.3">
      <c r="A3" s="39"/>
      <c r="B3" s="40"/>
      <c r="C3" s="41"/>
      <c r="D3" s="42"/>
    </row>
    <row r="4" spans="1:4" ht="15.75" thickBot="1" x14ac:dyDescent="0.3">
      <c r="A4" s="39"/>
      <c r="B4" s="40"/>
      <c r="C4" s="41"/>
      <c r="D4" s="42"/>
    </row>
    <row r="5" spans="1:4" ht="15.75" thickBot="1" x14ac:dyDescent="0.3">
      <c r="A5" s="39"/>
      <c r="B5" s="40"/>
      <c r="C5" s="41"/>
      <c r="D5" s="42"/>
    </row>
    <row r="6" spans="1:4" ht="15.75" thickBot="1" x14ac:dyDescent="0.3">
      <c r="A6" s="39"/>
      <c r="B6" s="40"/>
      <c r="C6" s="41"/>
      <c r="D6" s="42"/>
    </row>
    <row r="7" spans="1:4" ht="15.75" thickBot="1" x14ac:dyDescent="0.3">
      <c r="A7" s="39"/>
      <c r="B7" s="40"/>
      <c r="C7" s="41"/>
      <c r="D7" s="42"/>
    </row>
    <row r="8" spans="1:4" ht="15.75" thickBot="1" x14ac:dyDescent="0.3">
      <c r="A8" s="39"/>
      <c r="B8" s="40"/>
      <c r="C8" s="41"/>
      <c r="D8" s="42"/>
    </row>
    <row r="9" spans="1:4" ht="15.75" thickBot="1" x14ac:dyDescent="0.3">
      <c r="A9" s="39"/>
      <c r="B9" s="40"/>
      <c r="C9" s="41"/>
      <c r="D9" s="42"/>
    </row>
    <row r="10" spans="1:4" ht="15.75" thickBot="1" x14ac:dyDescent="0.3">
      <c r="A10" s="39"/>
      <c r="B10" s="40"/>
      <c r="C10" s="41"/>
      <c r="D10" s="42"/>
    </row>
    <row r="11" spans="1:4" ht="15.75" thickBot="1" x14ac:dyDescent="0.3">
      <c r="A11" s="39"/>
      <c r="B11" s="40"/>
      <c r="C11" s="41"/>
      <c r="D11" s="42"/>
    </row>
    <row r="12" spans="1:4" ht="15.75" thickBot="1" x14ac:dyDescent="0.3">
      <c r="A12" s="39"/>
      <c r="B12" s="41"/>
      <c r="C12" s="41"/>
      <c r="D12" s="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Ghana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2018-11-09T00:02:35Z</dcterms:created>
  <dcterms:modified xsi:type="dcterms:W3CDTF">2018-11-09T00:02:43Z</dcterms:modified>
</cp:coreProperties>
</file>