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0" yWindow="240" windowWidth="14355" windowHeight="4560"/>
  </bookViews>
  <sheets>
    <sheet name="Guinea Bissau" sheetId="1" r:id="rId1"/>
    <sheet name="Nigeria" sheetId="2" r:id="rId2"/>
    <sheet name="DRC" sheetId="3" r:id="rId3"/>
    <sheet name="South Sudan" sheetId="4" r:id="rId4"/>
    <sheet name="Cameroon" sheetId="6" r:id="rId5"/>
    <sheet name="Guinea" sheetId="5" r:id="rId6"/>
    <sheet name="Ivory Coast" sheetId="7" r:id="rId7"/>
  </sheets>
  <calcPr calcId="145621"/>
</workbook>
</file>

<file path=xl/calcChain.xml><?xml version="1.0" encoding="utf-8"?>
<calcChain xmlns="http://schemas.openxmlformats.org/spreadsheetml/2006/main">
  <c r="I6" i="4" l="1"/>
  <c r="I7" i="4" s="1"/>
  <c r="G6" i="4"/>
  <c r="H6" i="4" s="1"/>
  <c r="C6" i="4"/>
  <c r="D6" i="4" s="1"/>
  <c r="B6" i="4"/>
  <c r="H5" i="4"/>
  <c r="G5" i="4"/>
  <c r="F5" i="4"/>
  <c r="E5" i="4"/>
  <c r="D5" i="4"/>
  <c r="C5" i="4"/>
  <c r="B5" i="4"/>
  <c r="H4" i="4"/>
  <c r="G4" i="4"/>
  <c r="G7" i="4" s="1"/>
  <c r="F4" i="4"/>
  <c r="E4" i="4"/>
  <c r="D4" i="4"/>
  <c r="C4" i="4"/>
  <c r="B4" i="4"/>
  <c r="H7" i="4" l="1"/>
  <c r="B7" i="4"/>
  <c r="F7" i="4"/>
  <c r="E7" i="4"/>
  <c r="C7" i="4"/>
  <c r="D7" i="4"/>
  <c r="J6" i="4"/>
  <c r="J7" i="4" l="1"/>
</calcChain>
</file>

<file path=xl/sharedStrings.xml><?xml version="1.0" encoding="utf-8"?>
<sst xmlns="http://schemas.openxmlformats.org/spreadsheetml/2006/main" count="235" uniqueCount="200">
  <si>
    <t>Name of Region</t>
  </si>
  <si>
    <t>Baseline Schisto Prevalence (2005)</t>
  </si>
  <si>
    <t>Baseline STH Prevalence (2005)</t>
  </si>
  <si>
    <t>Tombali</t>
  </si>
  <si>
    <t>Gabu</t>
  </si>
  <si>
    <t>Bafata</t>
  </si>
  <si>
    <t>Boloma (Island)</t>
  </si>
  <si>
    <t>Bijagos (Island)</t>
  </si>
  <si>
    <t>Quinara</t>
  </si>
  <si>
    <t>Bissau (SAB)</t>
  </si>
  <si>
    <t>Biombo</t>
  </si>
  <si>
    <t>Cacheu</t>
  </si>
  <si>
    <t>Regions</t>
  </si>
  <si>
    <t xml:space="preserve"> STH</t>
  </si>
  <si>
    <t xml:space="preserve">Schistosomiasis </t>
  </si>
  <si>
    <t>Total</t>
  </si>
  <si>
    <t>Régions</t>
  </si>
  <si>
    <t>Districts sanitaires</t>
  </si>
  <si>
    <t>Schistosomiase</t>
  </si>
  <si>
    <t>Géo-helminthiases</t>
  </si>
  <si>
    <t>Prévalence</t>
  </si>
  <si>
    <t>Année d'enquête</t>
  </si>
  <si>
    <t>Boké</t>
  </si>
  <si>
    <t>Boffa</t>
  </si>
  <si>
    <t>Boke</t>
  </si>
  <si>
    <t>Fria</t>
  </si>
  <si>
    <t>Gaoual</t>
  </si>
  <si>
    <t>Koundara</t>
  </si>
  <si>
    <t>Conakry</t>
  </si>
  <si>
    <t>Dixinn</t>
  </si>
  <si>
    <t>Kaloum</t>
  </si>
  <si>
    <t>Matam</t>
  </si>
  <si>
    <t>Matoto</t>
  </si>
  <si>
    <t>Ratoma</t>
  </si>
  <si>
    <t>Faranah</t>
  </si>
  <si>
    <t>Dabola</t>
  </si>
  <si>
    <t>Dinguiraye</t>
  </si>
  <si>
    <t>Kissidougou</t>
  </si>
  <si>
    <t>Kankan</t>
  </si>
  <si>
    <t>Kerouane</t>
  </si>
  <si>
    <t>Kouroussa</t>
  </si>
  <si>
    <t>Mandiana</t>
  </si>
  <si>
    <t>Siguiri</t>
  </si>
  <si>
    <t>Kindia</t>
  </si>
  <si>
    <t>Coyah</t>
  </si>
  <si>
    <t>Dubreka</t>
  </si>
  <si>
    <t>Forecariah</t>
  </si>
  <si>
    <t>66,7%</t>
  </si>
  <si>
    <t>Telimele</t>
  </si>
  <si>
    <t>Labé</t>
  </si>
  <si>
    <t>Koubia</t>
  </si>
  <si>
    <t>Labe</t>
  </si>
  <si>
    <t>Lelouma</t>
  </si>
  <si>
    <t>Mali</t>
  </si>
  <si>
    <t>Tougue</t>
  </si>
  <si>
    <t>Mamou</t>
  </si>
  <si>
    <t>Dalaba</t>
  </si>
  <si>
    <t>Pita</t>
  </si>
  <si>
    <t>N'Zérékoré</t>
  </si>
  <si>
    <t>Beyla</t>
  </si>
  <si>
    <t>51,2%</t>
  </si>
  <si>
    <t>Gueckedou</t>
  </si>
  <si>
    <t>67,6%</t>
  </si>
  <si>
    <t>Lola</t>
  </si>
  <si>
    <t>Macenta</t>
  </si>
  <si>
    <t>N'Zerekore</t>
  </si>
  <si>
    <t>54,7%</t>
  </si>
  <si>
    <t>Yomou</t>
  </si>
  <si>
    <t>State</t>
  </si>
  <si>
    <t>Year of mapping</t>
  </si>
  <si>
    <t>Schisto</t>
  </si>
  <si>
    <t>STH</t>
  </si>
  <si>
    <t>Osun</t>
  </si>
  <si>
    <t>0 – 16.24%</t>
  </si>
  <si>
    <t>24 – 71.09%</t>
  </si>
  <si>
    <t>Benue</t>
  </si>
  <si>
    <t>0 – 48%</t>
  </si>
  <si>
    <t>13 – 36.84%</t>
  </si>
  <si>
    <t>Ogun</t>
  </si>
  <si>
    <t>0 – 84%</t>
  </si>
  <si>
    <t>7 – 74%</t>
  </si>
  <si>
    <t>Kaduna</t>
  </si>
  <si>
    <t>1.5 - 44.2%</t>
  </si>
  <si>
    <t>4.2 - 40.0%</t>
  </si>
  <si>
    <t>Katsina</t>
  </si>
  <si>
    <t>0 - 28.9%</t>
  </si>
  <si>
    <t>0.8 - 40.6%</t>
  </si>
  <si>
    <t>Kebbi</t>
  </si>
  <si>
    <t>0.8 - 68.3%</t>
  </si>
  <si>
    <t>3.8 - 22.0%</t>
  </si>
  <si>
    <t>Kogi</t>
  </si>
  <si>
    <t>0 - 21.4%</t>
  </si>
  <si>
    <t>16.2 - 39.0%</t>
  </si>
  <si>
    <t>Kwara</t>
  </si>
  <si>
    <t>0.3 - 38.3%</t>
  </si>
  <si>
    <t>8.3 - 57.0%</t>
  </si>
  <si>
    <t>Sokoto</t>
  </si>
  <si>
    <t>0.03 -56.1%</t>
  </si>
  <si>
    <t>3.2 - 27.1%</t>
  </si>
  <si>
    <t>Zamfara</t>
  </si>
  <si>
    <t>7.3 – 20%</t>
  </si>
  <si>
    <t>10 – 46.2%</t>
  </si>
  <si>
    <t xml:space="preserve">Please note Sightsavers supported states are Kebbi, Sokoto, Zamfara, Kogi, Kwara and Kaduna. </t>
  </si>
  <si>
    <t>No of Local Government Areas</t>
  </si>
  <si>
    <t>Nigeria - STH and schisto disease prevalence by State</t>
  </si>
  <si>
    <t>1%  (Sao Domingos 11%)</t>
  </si>
  <si>
    <t>Province (old)</t>
  </si>
  <si>
    <t>Project Area</t>
  </si>
  <si>
    <t>Population</t>
  </si>
  <si>
    <t>Population Target Schisto*</t>
  </si>
  <si>
    <t>Population Target STH*</t>
  </si>
  <si>
    <t>Population Target LF**</t>
  </si>
  <si>
    <t>Population Target oncho**</t>
  </si>
  <si>
    <t>Maniema</t>
  </si>
  <si>
    <t>Kasongo</t>
  </si>
  <si>
    <t>Orientale</t>
  </si>
  <si>
    <t>Ituri Nord</t>
  </si>
  <si>
    <t>Ituri Sud</t>
  </si>
  <si>
    <t>Uele</t>
  </si>
  <si>
    <t>Notes</t>
  </si>
  <si>
    <t>13-92%</t>
  </si>
  <si>
    <t>The END Fund currently supports Oncho/LF in all 10 health zones and USAID supports 1 health zone for Schisto/STH. 9 health zones could benefit from Schisto/STH expansion. This would allow full integration in project area.</t>
  </si>
  <si>
    <t xml:space="preserve">Sightsavers supports Oncho/LF in 10/13 health zones, 3 health zones are non-endemic for Oncho/LF. Schisto in 4 health zones, STH in 1 health zone. </t>
  </si>
  <si>
    <t xml:space="preserve">No support in Project Area. 23 health zones, of qualified for MDA: 23 Oncho, 18 LF, 11 Schisto, 5 STH. </t>
  </si>
  <si>
    <t xml:space="preserve">No support in Project Area. 24 health zones, of qualified for MDA: 24 Oncho, 15 LF, 9 Schisto, 9 STH. </t>
  </si>
  <si>
    <t>DRC - STH and schisto disease prevalence by project area</t>
  </si>
  <si>
    <t>Disease prevalence range</t>
  </si>
  <si>
    <t>Average Schisto disease prevalence</t>
  </si>
  <si>
    <t>Average STH disease prevalence</t>
  </si>
  <si>
    <t>States in black proposed for GiveWell support from 2017</t>
  </si>
  <si>
    <t>Project area in black proposed for GiveWell support from 2017</t>
  </si>
  <si>
    <t>State (old)</t>
  </si>
  <si>
    <t>Estimated Population (2016)</t>
  </si>
  <si>
    <t>Population at Risk Schisto</t>
  </si>
  <si>
    <t>Number of Sch Treatments</t>
  </si>
  <si>
    <t>Population at Risk STH</t>
  </si>
  <si>
    <t>Number of STH Treatments</t>
  </si>
  <si>
    <t>Population at Risk LF</t>
  </si>
  <si>
    <t>Number of LF Treatments</t>
  </si>
  <si>
    <t>Population at Risk Oncho</t>
  </si>
  <si>
    <t>Population Target for Oncho</t>
  </si>
  <si>
    <t>Notes*</t>
  </si>
  <si>
    <t>Eastern Equatoria</t>
  </si>
  <si>
    <t>Central Equatoria</t>
  </si>
  <si>
    <t>Western Equatoria</t>
  </si>
  <si>
    <t>Overall Total</t>
  </si>
  <si>
    <t xml:space="preserve">Disease endemicity is very high with little NTD control. Treatments for STH and Schisto are recommended for all population groups. </t>
  </si>
  <si>
    <r>
      <rPr>
        <b/>
        <sz val="10"/>
        <color theme="1"/>
        <rFont val="Arial"/>
        <family val="2"/>
      </rPr>
      <t xml:space="preserve">Please note: </t>
    </r>
    <r>
      <rPr>
        <sz val="10"/>
        <color theme="1"/>
        <rFont val="Arial"/>
        <family val="2"/>
      </rPr>
      <t>Population and at risk populations were based on the 2008 Census inflated by 3% to 2016.</t>
    </r>
  </si>
  <si>
    <t xml:space="preserve">MDA for trachoma has been undertaken by The Carter Center since 2007 in four out of eight counties. LF is endemic in all areas and would overlap with STH and Schisto where co-endemic. </t>
  </si>
  <si>
    <t xml:space="preserve">House to house MDA was done in 2011 in four out of six counties reaching approximately 220 - 300,000 people for Schisto/STH for the first ever combined NTD MDA campaign in South Sudan. Costs were high due to the need to implement the project in eight weeks with the average cost per treatment at $2 and no local partner. Juba presents a challenge due to urban setting. </t>
  </si>
  <si>
    <t xml:space="preserve">Oncho is currently supported by Sightsavers with MDA planned for 2016 in all counties. Only three out of ten counties have been mapped to date for LF, Schisto and STH. Minor additional costs to add Schisto and LF/STH as needed. Mapping should be completed by 2017. Treatment is possible year-round and should funding become available, this could be considered priority area for expansion. </t>
  </si>
  <si>
    <t>South Sudan - STH and schisto population at risk and number of required treatments by project area</t>
  </si>
  <si>
    <t>Guinea - STH and schisto disease prevalence by project area</t>
  </si>
  <si>
    <t>Cameroon - number of health districts endemic for STH and schisto in each Sightsavers-supported region</t>
  </si>
  <si>
    <t>North West 
(19 health districts)</t>
  </si>
  <si>
    <t>South West 
(18 health districts)</t>
  </si>
  <si>
    <t>West 
(20 health districts)</t>
  </si>
  <si>
    <t xml:space="preserve">Schisto health districts are: 
Ndu, AKO and Kumbo East </t>
  </si>
  <si>
    <t xml:space="preserve">Schisto health districts are: 
Buea, Kumba, Mbonge,Nguti and Ekondo-Titi  </t>
  </si>
  <si>
    <t>Region</t>
  </si>
  <si>
    <t>WORODOUGOU-BERE</t>
  </si>
  <si>
    <t>Health district</t>
  </si>
  <si>
    <t xml:space="preserve">Mankono district </t>
  </si>
  <si>
    <t xml:space="preserve">Estimated Population </t>
  </si>
  <si>
    <t xml:space="preserve">Schisto health districts are: Foumban, Foumbot, Malatouen, Galim, and Koouoptamo </t>
  </si>
  <si>
    <t>Schistosomiasis disease prevalence</t>
  </si>
  <si>
    <t>STH disease prevalence</t>
  </si>
  <si>
    <t>Ivory Coast - STH and schisto disease prevalence by project area</t>
  </si>
  <si>
    <t xml:space="preserve">Q 11.1 Information on current or recent prevalence of STH and schistosomiasis in Sightsavers' proposed countries of expansion </t>
  </si>
  <si>
    <t>Data also presented in Sightsavers Phase 1 Guinea Bissau document</t>
  </si>
  <si>
    <t>Data also presented in Sightsavers deworming wishlist</t>
  </si>
  <si>
    <t>Updated data (previously presented in Phase 2 document 16.1)</t>
  </si>
  <si>
    <t>Data also presented in Sightsavers Phase 1 Nigeria document</t>
  </si>
  <si>
    <t>Ituri Nord detail</t>
  </si>
  <si>
    <t>PROVINCE</t>
  </si>
  <si>
    <t>Adi</t>
  </si>
  <si>
    <t>Adja</t>
  </si>
  <si>
    <t>Angumu</t>
  </si>
  <si>
    <t>Ariwara</t>
  </si>
  <si>
    <t>Augnba</t>
  </si>
  <si>
    <t xml:space="preserve">Biringi </t>
  </si>
  <si>
    <t>Kambale</t>
  </si>
  <si>
    <t>Laybo</t>
  </si>
  <si>
    <t>Nyarambe</t>
  </si>
  <si>
    <t>Rimba</t>
  </si>
  <si>
    <t>Health Zone</t>
  </si>
  <si>
    <t>Prév STH</t>
  </si>
  <si>
    <t>Prév schisto</t>
  </si>
  <si>
    <t>Proposed project area</t>
  </si>
  <si>
    <t>The Behaviour Change Communication (BCC) campaign will target the entire population of the three supported regions (c.4,925,681 people) with particular attention to the primary target of school age children (5-15 years old) which constitutes 43% of the total population. That’s more than 2 million boys and girls in the targeted regions. Other BCC activities will be targeted to reach the secondary target group of parents, relatives and teachers - who play an important role in adopting good practices and positive behaviours. The programme work will be managed by staff currently working on the integrated NTD programme.</t>
  </si>
  <si>
    <t>Snapshot of Sightsavers proposed intervention in Cameroon </t>
  </si>
  <si>
    <t xml:space="preserve">Map of Guinea highlighting Nzerekore region </t>
  </si>
  <si>
    <t xml:space="preserve"> </t>
  </si>
  <si>
    <t>Snapshot of Sightsavers proposed intervention in Guinea</t>
  </si>
  <si>
    <t>Snapshot of Sightsavers proposed intervention in Ivory Coast</t>
  </si>
  <si>
    <t>Map of Cote d’Ivoire highlighting Mankono district</t>
  </si>
  <si>
    <t>Sightsavers began working in Cote d’Ivoire in 2012 and since 2015 we have taken a leading role in the fight against NTDs in the country. We currently have a program in Cote d’Ivoire to reduce the prevalence of oncho and LF, and in 2016 this project achieved total geographic coverage of all endemic districts for the first time. 
An integrated strategic plan was developed by the MoH for onchocerciasis, LF, soil-transmitted helminths (STH) and schistosomiasis (SCH) from 2016 to 2020. The majority of Cote d’Ivoire’s 82 districts have MDA programs for schisto and STH supported by SCI (schisto in 34 districts and STH in 27 districts) focused upon school aged children. A review of districts indicates that Mankono district has a gap for community-based schisto and STH MDA. Sightsavers would like to fill this gap if funding allows in order to ensure that all qualified districts are receiving MDA.
Sightsavers’ proposed intervention includes community based MDA for STH and schisto in Mankono district, which will reach 229,762 people at risk. Activity will be integrated with Sightsavers support of oncho MDA in Mankono district.</t>
  </si>
  <si>
    <t>Guinea Bissau baseline disease prevalence by region</t>
  </si>
  <si>
    <t>Oio / Farim</t>
  </si>
  <si>
    <t xml:space="preserve">Sightsavers has been supporting implementation of CDTI in Guinea since 1993 when it initiated a pilot project covering the province of Mamou. Today Sightsavers' support reaches five regions in partnership with the Ministry of Health and we have an office with five staff based in Conakry.
STH and schisto are endemic in 17 and 31 health districts respectively, and are co-endemic in 15 health districts. Mass drug administration for both diseases is currently supported in areas co-endemic with LF by USAID funds through Helen Keller International (HKI) / ENVISION.
The three districts of Nzerekore, Lola and Yomou are not endemic for LF and a gap has been identified for the expansion of support for schisto and STH MDA in these three districts, which have amongst the highest prevalence in the country.
Sightsavers proposed intervention is a school based deworming program in three districts. These are new districts for Sightsavers and we will expand our operations to these areas, aiming to reach and treat 182,263 school age children.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</si>
</sst>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0.0%"/>
    <numFmt numFmtId="166" formatCode="_-* #,##0\ _€_-;\-* #,##0\ _€_-;_-* &quot;-&quot;??\ _€_-;_-@_-"/>
    <numFmt numFmtId="167" formatCode="_-* #,##0_-;\-* #,##0_-;_-* &quot;-&quot;??_-;_-@_-"/>
  </numFmts>
  <fonts count="16" x14ac:knownFonts="1">
    <font>
      <sz val="11"/>
      <color theme="1"/>
      <name val="Calibri"/>
      <family val="2"/>
      <scheme val="minor"/>
    </font>
    <font>
      <sz val="10"/>
      <name val="Arial"/>
      <family val="2"/>
    </font>
    <font>
      <b/>
      <sz val="10"/>
      <name val="Arial"/>
      <family val="2"/>
    </font>
    <font>
      <sz val="11"/>
      <color rgb="FF000000"/>
      <name val="Calibri"/>
      <family val="2"/>
    </font>
    <font>
      <b/>
      <sz val="10"/>
      <color theme="1"/>
      <name val="Arial"/>
      <family val="2"/>
    </font>
    <font>
      <sz val="10"/>
      <color theme="1"/>
      <name val="Arial"/>
      <family val="2"/>
    </font>
    <font>
      <b/>
      <sz val="10"/>
      <color rgb="FF000000"/>
      <name val="Arial"/>
      <family val="2"/>
    </font>
    <font>
      <sz val="10"/>
      <color rgb="FF000000"/>
      <name val="Arial"/>
      <family val="2"/>
    </font>
    <font>
      <sz val="11"/>
      <color theme="1"/>
      <name val="Calibri"/>
      <family val="2"/>
      <scheme val="minor"/>
    </font>
    <font>
      <sz val="10"/>
      <color theme="0" tint="-0.499984740745262"/>
      <name val="Arial"/>
      <family val="2"/>
    </font>
    <font>
      <b/>
      <sz val="10"/>
      <color theme="0" tint="-0.499984740745262"/>
      <name val="Arial"/>
      <family val="2"/>
    </font>
    <font>
      <i/>
      <sz val="10"/>
      <name val="Arial"/>
      <family val="2"/>
    </font>
    <font>
      <i/>
      <sz val="10"/>
      <color theme="1"/>
      <name val="Arial"/>
      <family val="2"/>
    </font>
    <font>
      <sz val="11"/>
      <color indexed="8"/>
      <name val="Calibri"/>
      <family val="2"/>
    </font>
    <font>
      <sz val="10"/>
      <color indexed="8"/>
      <name val="Arial"/>
      <family val="2"/>
    </font>
    <font>
      <sz val="10"/>
      <color rgb="FF000000"/>
      <name val="Symbol"/>
      <family val="1"/>
      <charset val="2"/>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3" fillId="0" borderId="0"/>
    <xf numFmtId="164" fontId="8" fillId="0" borderId="0" applyFont="0" applyFill="0" applyBorder="0" applyAlignment="0" applyProtection="0"/>
    <xf numFmtId="9" fontId="8" fillId="0" borderId="0" applyFont="0" applyFill="0" applyBorder="0" applyAlignment="0" applyProtection="0"/>
    <xf numFmtId="0" fontId="13" fillId="0" borderId="0"/>
  </cellStyleXfs>
  <cellXfs count="106">
    <xf numFmtId="0" fontId="0" fillId="0" borderId="0" xfId="0"/>
    <xf numFmtId="0" fontId="1" fillId="0" borderId="0" xfId="0" applyFont="1"/>
    <xf numFmtId="0" fontId="1" fillId="0" borderId="1" xfId="0" applyFont="1" applyBorder="1" applyAlignment="1">
      <alignment vertical="center" wrapText="1"/>
    </xf>
    <xf numFmtId="9"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2" fillId="0" borderId="0" xfId="0" applyFont="1"/>
    <xf numFmtId="0" fontId="0" fillId="0" borderId="0" xfId="0"/>
    <xf numFmtId="0" fontId="4" fillId="0" borderId="0" xfId="0" applyFont="1"/>
    <xf numFmtId="0" fontId="5" fillId="0" borderId="0" xfId="0" applyFont="1"/>
    <xf numFmtId="0" fontId="7" fillId="0" borderId="0" xfId="0" applyFont="1" applyFill="1" applyBorder="1" applyAlignment="1">
      <alignment vertical="center"/>
    </xf>
    <xf numFmtId="0" fontId="6" fillId="0" borderId="1" xfId="0" applyFont="1" applyBorder="1" applyAlignment="1">
      <alignment vertical="center"/>
    </xf>
    <xf numFmtId="0" fontId="7" fillId="0" borderId="1" xfId="0" applyFont="1" applyBorder="1" applyAlignment="1">
      <alignment vertical="center"/>
    </xf>
    <xf numFmtId="0" fontId="7" fillId="0" borderId="1" xfId="0" applyFont="1" applyBorder="1" applyAlignment="1">
      <alignment horizontal="center" vertical="center"/>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2" fillId="0" borderId="1" xfId="0" applyFont="1" applyBorder="1" applyAlignment="1">
      <alignment vertical="center" wrapText="1"/>
    </xf>
    <xf numFmtId="0" fontId="4" fillId="2" borderId="1" xfId="0" applyFont="1" applyFill="1" applyBorder="1" applyAlignment="1">
      <alignment horizontal="left" vertical="top" wrapText="1"/>
    </xf>
    <xf numFmtId="0" fontId="9" fillId="2" borderId="1" xfId="0" applyFont="1" applyFill="1" applyBorder="1" applyAlignment="1">
      <alignment horizontal="left" vertical="top" wrapText="1"/>
    </xf>
    <xf numFmtId="166" fontId="9" fillId="2" borderId="1" xfId="2" applyNumberFormat="1" applyFont="1" applyFill="1" applyBorder="1" applyAlignment="1">
      <alignment horizontal="right" vertical="top" wrapText="1"/>
    </xf>
    <xf numFmtId="0" fontId="5" fillId="2" borderId="1" xfId="0" applyFont="1" applyFill="1" applyBorder="1" applyAlignment="1">
      <alignment horizontal="left" vertical="top"/>
    </xf>
    <xf numFmtId="166" fontId="5" fillId="2" borderId="1" xfId="2" applyNumberFormat="1" applyFont="1" applyFill="1" applyBorder="1" applyAlignment="1">
      <alignment horizontal="right" vertical="top" wrapText="1"/>
    </xf>
    <xf numFmtId="0" fontId="9" fillId="2" borderId="1" xfId="0" applyFont="1" applyFill="1" applyBorder="1" applyAlignment="1">
      <alignment horizontal="left" vertical="top"/>
    </xf>
    <xf numFmtId="0" fontId="1" fillId="2" borderId="1" xfId="0" applyFont="1" applyFill="1" applyBorder="1" applyAlignment="1">
      <alignment horizontal="left" vertical="top" wrapText="1"/>
    </xf>
    <xf numFmtId="165" fontId="9" fillId="2" borderId="1" xfId="2" applyNumberFormat="1" applyFont="1" applyFill="1" applyBorder="1" applyAlignment="1">
      <alignment horizontal="right" vertical="top" wrapText="1"/>
    </xf>
    <xf numFmtId="165" fontId="5" fillId="2" borderId="1" xfId="2" applyNumberFormat="1" applyFont="1" applyFill="1" applyBorder="1" applyAlignment="1">
      <alignment horizontal="right" vertical="top" wrapText="1"/>
    </xf>
    <xf numFmtId="0" fontId="9" fillId="0" borderId="1" xfId="0" applyFont="1" applyBorder="1" applyAlignment="1">
      <alignment vertical="center"/>
    </xf>
    <xf numFmtId="0" fontId="9" fillId="0" borderId="1" xfId="0" applyFont="1" applyBorder="1" applyAlignment="1">
      <alignment horizontal="center" vertical="center"/>
    </xf>
    <xf numFmtId="0" fontId="9" fillId="0" borderId="0" xfId="0" applyFont="1"/>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9" fillId="2" borderId="1" xfId="0" applyFont="1" applyFill="1" applyBorder="1" applyAlignment="1">
      <alignment vertical="center" wrapText="1"/>
    </xf>
    <xf numFmtId="166" fontId="9" fillId="2" borderId="1" xfId="2" applyNumberFormat="1" applyFont="1" applyFill="1" applyBorder="1" applyAlignment="1">
      <alignment horizontal="right" vertical="center" wrapText="1"/>
    </xf>
    <xf numFmtId="1" fontId="9" fillId="2" borderId="1" xfId="2" applyNumberFormat="1" applyFont="1" applyFill="1" applyBorder="1" applyAlignment="1">
      <alignment horizontal="right" vertical="center" wrapText="1"/>
    </xf>
    <xf numFmtId="3" fontId="9" fillId="0" borderId="0" xfId="0" applyNumberFormat="1" applyFont="1" applyAlignment="1">
      <alignment horizontal="right" vertical="center" wrapText="1"/>
    </xf>
    <xf numFmtId="0" fontId="9" fillId="0" borderId="1" xfId="0" applyFont="1" applyBorder="1" applyAlignment="1">
      <alignment horizontal="left" vertical="center" wrapText="1"/>
    </xf>
    <xf numFmtId="0" fontId="10" fillId="2" borderId="1" xfId="0" applyFont="1" applyFill="1" applyBorder="1" applyAlignment="1">
      <alignment vertical="center"/>
    </xf>
    <xf numFmtId="166" fontId="10" fillId="2" borderId="1" xfId="2" applyNumberFormat="1" applyFont="1" applyFill="1" applyBorder="1" applyAlignment="1">
      <alignment horizontal="right" vertical="center" wrapText="1"/>
    </xf>
    <xf numFmtId="0" fontId="5" fillId="0" borderId="0" xfId="0" applyFont="1" applyAlignment="1">
      <alignment wrapText="1"/>
    </xf>
    <xf numFmtId="0" fontId="9" fillId="2" borderId="1" xfId="0" applyFont="1" applyFill="1" applyBorder="1" applyAlignment="1">
      <alignment horizontal="left" vertical="center" wrapText="1"/>
    </xf>
    <xf numFmtId="1" fontId="7" fillId="0" borderId="2" xfId="0" applyNumberFormat="1" applyFont="1" applyFill="1" applyBorder="1" applyAlignment="1" applyProtection="1">
      <alignment horizontal="center" vertical="center"/>
      <protection locked="0"/>
    </xf>
    <xf numFmtId="165" fontId="7" fillId="0" borderId="3" xfId="1" applyNumberFormat="1" applyFont="1" applyFill="1" applyBorder="1" applyAlignment="1" applyProtection="1">
      <alignment horizontal="left" vertical="center"/>
      <protection locked="0"/>
    </xf>
    <xf numFmtId="10" fontId="7" fillId="0" borderId="2" xfId="1" applyNumberFormat="1" applyFont="1" applyFill="1" applyBorder="1" applyAlignment="1" applyProtection="1">
      <alignment horizontal="center" vertical="center"/>
      <protection locked="0"/>
    </xf>
    <xf numFmtId="0" fontId="4" fillId="0" borderId="2" xfId="0" applyFont="1" applyBorder="1" applyAlignment="1">
      <alignment vertical="center"/>
    </xf>
    <xf numFmtId="0" fontId="4" fillId="0" borderId="2" xfId="0" applyFont="1" applyBorder="1" applyAlignment="1">
      <alignment horizontal="center" vertical="center" wrapText="1"/>
    </xf>
    <xf numFmtId="165" fontId="9" fillId="0" borderId="3" xfId="1" applyNumberFormat="1" applyFont="1" applyFill="1" applyBorder="1" applyAlignment="1" applyProtection="1">
      <alignment horizontal="left" vertical="center"/>
      <protection locked="0"/>
    </xf>
    <xf numFmtId="10" fontId="9" fillId="0" borderId="2" xfId="1" applyNumberFormat="1" applyFont="1" applyFill="1" applyBorder="1" applyAlignment="1" applyProtection="1">
      <alignment horizontal="center" vertical="center"/>
      <protection locked="0"/>
    </xf>
    <xf numFmtId="1" fontId="9" fillId="0" borderId="2" xfId="0" applyNumberFormat="1" applyFont="1" applyFill="1" applyBorder="1" applyAlignment="1" applyProtection="1">
      <alignment horizontal="center" vertical="center"/>
      <protection locked="0"/>
    </xf>
    <xf numFmtId="0" fontId="5" fillId="0" borderId="1" xfId="0" applyFont="1" applyBorder="1"/>
    <xf numFmtId="0" fontId="4" fillId="0" borderId="1" xfId="0" applyFont="1" applyBorder="1"/>
    <xf numFmtId="0" fontId="5" fillId="0" borderId="1" xfId="0" applyFont="1" applyBorder="1" applyAlignment="1">
      <alignment wrapText="1"/>
    </xf>
    <xf numFmtId="0" fontId="1" fillId="0" borderId="1" xfId="0" applyFont="1" applyBorder="1" applyAlignment="1">
      <alignment horizontal="left" vertical="top" wrapText="1"/>
    </xf>
    <xf numFmtId="0" fontId="2" fillId="2" borderId="1" xfId="0" applyFont="1" applyFill="1" applyBorder="1" applyAlignment="1">
      <alignment horizontal="left" vertical="top" wrapText="1"/>
    </xf>
    <xf numFmtId="0" fontId="2" fillId="0" borderId="1" xfId="0" applyFont="1" applyBorder="1" applyAlignment="1">
      <alignment horizontal="left" vertical="top"/>
    </xf>
    <xf numFmtId="0" fontId="2" fillId="0" borderId="1" xfId="0" applyFont="1" applyBorder="1" applyAlignment="1">
      <alignment horizontal="left" vertical="top" wrapText="1"/>
    </xf>
    <xf numFmtId="167" fontId="1" fillId="0" borderId="1" xfId="2" applyNumberFormat="1" applyFont="1" applyBorder="1" applyAlignment="1">
      <alignment horizontal="left" vertical="top"/>
    </xf>
    <xf numFmtId="10" fontId="1" fillId="0" borderId="1" xfId="0" applyNumberFormat="1" applyFont="1" applyBorder="1" applyAlignment="1">
      <alignment horizontal="right" vertical="top"/>
    </xf>
    <xf numFmtId="10" fontId="1" fillId="0" borderId="1" xfId="3" applyNumberFormat="1" applyFont="1" applyBorder="1" applyAlignment="1">
      <alignment horizontal="right" vertical="top"/>
    </xf>
    <xf numFmtId="0" fontId="11" fillId="0" borderId="0" xfId="0" applyFont="1"/>
    <xf numFmtId="0" fontId="12" fillId="0" borderId="0" xfId="0" applyFont="1"/>
    <xf numFmtId="0" fontId="2" fillId="0" borderId="1" xfId="0" applyFont="1" applyFill="1" applyBorder="1" applyAlignment="1">
      <alignment horizontal="center" vertical="center" wrapText="1"/>
    </xf>
    <xf numFmtId="0" fontId="1" fillId="0" borderId="1" xfId="0" applyFont="1" applyFill="1" applyBorder="1"/>
    <xf numFmtId="0" fontId="2" fillId="0" borderId="0" xfId="0"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10" fontId="7" fillId="0" borderId="0" xfId="0" applyNumberFormat="1" applyFont="1" applyFill="1" applyBorder="1" applyAlignment="1">
      <alignment horizontal="center"/>
    </xf>
    <xf numFmtId="10" fontId="14" fillId="0" borderId="0" xfId="4" applyNumberFormat="1" applyFont="1" applyFill="1" applyBorder="1" applyAlignment="1">
      <alignment horizontal="center"/>
    </xf>
    <xf numFmtId="10" fontId="1" fillId="0" borderId="0" xfId="0" applyNumberFormat="1" applyFont="1" applyFill="1" applyBorder="1" applyAlignment="1">
      <alignment horizontal="center"/>
    </xf>
    <xf numFmtId="165" fontId="2" fillId="0" borderId="1" xfId="0" applyNumberFormat="1" applyFont="1" applyFill="1" applyBorder="1" applyAlignment="1">
      <alignment horizontal="center" vertical="center" wrapText="1"/>
    </xf>
    <xf numFmtId="165" fontId="7" fillId="0" borderId="1" xfId="0" applyNumberFormat="1" applyFont="1" applyFill="1" applyBorder="1" applyAlignment="1">
      <alignment horizontal="center"/>
    </xf>
    <xf numFmtId="165" fontId="14" fillId="0" borderId="1" xfId="4" applyNumberFormat="1" applyFont="1" applyFill="1" applyBorder="1" applyAlignment="1">
      <alignment horizontal="center"/>
    </xf>
    <xf numFmtId="165" fontId="1" fillId="0" borderId="1" xfId="0" applyNumberFormat="1" applyFont="1" applyFill="1" applyBorder="1" applyAlignment="1">
      <alignment horizontal="center"/>
    </xf>
    <xf numFmtId="0" fontId="15" fillId="0" borderId="0" xfId="0" applyFont="1" applyAlignment="1">
      <alignment horizontal="left" vertical="center" indent="15"/>
    </xf>
    <xf numFmtId="0" fontId="5" fillId="0" borderId="0" xfId="0" applyFont="1" applyAlignment="1">
      <alignment horizontal="left" vertical="center" indent="15"/>
    </xf>
    <xf numFmtId="0" fontId="7" fillId="0" borderId="0" xfId="0" applyFont="1"/>
    <xf numFmtId="0" fontId="1" fillId="0" borderId="0" xfId="0" applyFont="1" applyAlignment="1">
      <alignment horizontal="left"/>
    </xf>
    <xf numFmtId="0" fontId="7" fillId="0" borderId="0" xfId="0" applyFont="1" applyAlignment="1">
      <alignment vertical="center"/>
    </xf>
    <xf numFmtId="0" fontId="7" fillId="0" borderId="0" xfId="0" applyFont="1" applyAlignment="1">
      <alignment horizontal="left" vertical="center"/>
    </xf>
    <xf numFmtId="0" fontId="15" fillId="0" borderId="0" xfId="0" applyFont="1" applyAlignment="1">
      <alignment vertical="center"/>
    </xf>
    <xf numFmtId="0" fontId="5" fillId="0" borderId="0" xfId="0" applyFont="1" applyAlignment="1">
      <alignment horizontal="left" vertical="top"/>
    </xf>
    <xf numFmtId="0" fontId="5" fillId="0" borderId="7" xfId="0" applyFont="1" applyBorder="1"/>
    <xf numFmtId="0" fontId="5" fillId="0" borderId="0" xfId="0" applyFont="1" applyBorder="1"/>
    <xf numFmtId="0" fontId="5" fillId="0" borderId="8" xfId="0" applyFont="1" applyBorder="1"/>
    <xf numFmtId="0" fontId="12" fillId="0" borderId="9" xfId="0" applyFont="1" applyBorder="1" applyAlignment="1">
      <alignment vertical="center"/>
    </xf>
    <xf numFmtId="0" fontId="5" fillId="0" borderId="10" xfId="0" applyFont="1" applyBorder="1"/>
    <xf numFmtId="0" fontId="5" fillId="0" borderId="11" xfId="0" applyFont="1" applyBorder="1"/>
    <xf numFmtId="0" fontId="4" fillId="0" borderId="4" xfId="0" applyFont="1" applyBorder="1"/>
    <xf numFmtId="0" fontId="5" fillId="0" borderId="5" xfId="0" applyFont="1" applyBorder="1"/>
    <xf numFmtId="0" fontId="5" fillId="0" borderId="6" xfId="0" applyFont="1" applyBorder="1"/>
    <xf numFmtId="0" fontId="7" fillId="0" borderId="7" xfId="0" applyFont="1" applyBorder="1" applyAlignment="1">
      <alignment vertical="center"/>
    </xf>
    <xf numFmtId="0" fontId="12" fillId="0" borderId="9" xfId="0" applyFont="1" applyBorder="1"/>
    <xf numFmtId="0" fontId="6" fillId="0" borderId="1" xfId="0" applyFont="1" applyBorder="1" applyAlignment="1">
      <alignmen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5" fillId="0" borderId="7" xfId="0" applyFont="1" applyBorder="1" applyAlignment="1">
      <alignment horizontal="left"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7" fillId="0" borderId="7" xfId="0" applyFont="1" applyBorder="1" applyAlignment="1">
      <alignment horizontal="left" vertical="top" wrapText="1"/>
    </xf>
    <xf numFmtId="0" fontId="7" fillId="0" borderId="0" xfId="0" applyFont="1" applyBorder="1" applyAlignment="1">
      <alignment horizontal="left" vertical="top" wrapText="1"/>
    </xf>
    <xf numFmtId="0" fontId="7" fillId="0" borderId="8" xfId="0" applyFont="1" applyBorder="1" applyAlignment="1">
      <alignment horizontal="left" vertical="top" wrapText="1"/>
    </xf>
    <xf numFmtId="0" fontId="4" fillId="0" borderId="2" xfId="0" applyFont="1" applyBorder="1" applyAlignment="1">
      <alignment horizontal="center"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9" fillId="0" borderId="1" xfId="0" applyFont="1" applyFill="1" applyBorder="1" applyAlignment="1">
      <alignment horizontal="center" vertical="center"/>
    </xf>
    <xf numFmtId="0" fontId="5" fillId="0" borderId="1" xfId="0" applyFont="1" applyFill="1" applyBorder="1" applyAlignment="1">
      <alignment horizontal="center" vertical="center"/>
    </xf>
  </cellXfs>
  <cellStyles count="5">
    <cellStyle name="Comma" xfId="2" builtinId="3"/>
    <cellStyle name="Normal" xfId="0" builtinId="0"/>
    <cellStyle name="Normal 2" xfId="1"/>
    <cellStyle name="Normal_Feuil1" xfId="4"/>
    <cellStyle name="Percent" xfId="3" builtinId="5"/>
  </cellStyles>
  <dxfs count="6">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1</xdr:col>
      <xdr:colOff>145688</xdr:colOff>
      <xdr:row>26</xdr:row>
      <xdr:rowOff>108015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3609975"/>
          <a:ext cx="1688738" cy="22130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49</xdr:row>
      <xdr:rowOff>0</xdr:rowOff>
    </xdr:from>
    <xdr:to>
      <xdr:col>3</xdr:col>
      <xdr:colOff>177800</xdr:colOff>
      <xdr:row>60</xdr:row>
      <xdr:rowOff>16510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905875"/>
          <a:ext cx="2378075" cy="17976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1</xdr:col>
      <xdr:colOff>791845</xdr:colOff>
      <xdr:row>20</xdr:row>
      <xdr:rowOff>63500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533900"/>
          <a:ext cx="1791970" cy="1844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tabSelected="1" workbookViewId="0"/>
  </sheetViews>
  <sheetFormatPr defaultRowHeight="12.75" x14ac:dyDescent="0.2"/>
  <cols>
    <col min="1" max="1" width="14.5703125" style="1" customWidth="1"/>
    <col min="2" max="2" width="16" style="1" customWidth="1"/>
    <col min="3" max="3" width="18.7109375" style="1" customWidth="1"/>
    <col min="4" max="16384" width="9.140625" style="1"/>
  </cols>
  <sheetData>
    <row r="1" spans="1:3" x14ac:dyDescent="0.2">
      <c r="A1" s="5" t="s">
        <v>168</v>
      </c>
    </row>
    <row r="2" spans="1:3" x14ac:dyDescent="0.2">
      <c r="A2" s="5"/>
    </row>
    <row r="3" spans="1:3" x14ac:dyDescent="0.2">
      <c r="A3" s="5" t="s">
        <v>197</v>
      </c>
    </row>
    <row r="4" spans="1:3" ht="51" x14ac:dyDescent="0.2">
      <c r="A4" s="15" t="s">
        <v>0</v>
      </c>
      <c r="B4" s="15" t="s">
        <v>1</v>
      </c>
      <c r="C4" s="15" t="s">
        <v>2</v>
      </c>
    </row>
    <row r="5" spans="1:3" x14ac:dyDescent="0.2">
      <c r="A5" s="2" t="s">
        <v>3</v>
      </c>
      <c r="B5" s="3">
        <v>0.04</v>
      </c>
      <c r="C5" s="3">
        <v>0.65</v>
      </c>
    </row>
    <row r="6" spans="1:3" x14ac:dyDescent="0.2">
      <c r="A6" s="2" t="s">
        <v>4</v>
      </c>
      <c r="B6" s="3">
        <v>0.02</v>
      </c>
      <c r="C6" s="3">
        <v>0.49</v>
      </c>
    </row>
    <row r="7" spans="1:3" x14ac:dyDescent="0.2">
      <c r="A7" s="2" t="s">
        <v>5</v>
      </c>
      <c r="B7" s="3">
        <v>0.16</v>
      </c>
      <c r="C7" s="3">
        <v>0.31</v>
      </c>
    </row>
    <row r="8" spans="1:3" x14ac:dyDescent="0.2">
      <c r="A8" s="2" t="s">
        <v>6</v>
      </c>
      <c r="B8" s="3">
        <v>0</v>
      </c>
      <c r="C8" s="3">
        <v>0.67</v>
      </c>
    </row>
    <row r="9" spans="1:3" x14ac:dyDescent="0.2">
      <c r="A9" s="2" t="s">
        <v>7</v>
      </c>
      <c r="B9" s="3">
        <v>0</v>
      </c>
      <c r="C9" s="3">
        <v>0.88</v>
      </c>
    </row>
    <row r="10" spans="1:3" x14ac:dyDescent="0.2">
      <c r="A10" s="2" t="s">
        <v>198</v>
      </c>
      <c r="B10" s="3">
        <v>0.05</v>
      </c>
      <c r="C10" s="3">
        <v>0.67</v>
      </c>
    </row>
    <row r="11" spans="1:3" x14ac:dyDescent="0.2">
      <c r="A11" s="2" t="s">
        <v>8</v>
      </c>
      <c r="B11" s="3">
        <v>0.04</v>
      </c>
      <c r="C11" s="3">
        <v>0.55000000000000004</v>
      </c>
    </row>
    <row r="12" spans="1:3" x14ac:dyDescent="0.2">
      <c r="A12" s="2" t="s">
        <v>9</v>
      </c>
      <c r="B12" s="3">
        <v>0</v>
      </c>
      <c r="C12" s="3">
        <v>0.13</v>
      </c>
    </row>
    <row r="13" spans="1:3" x14ac:dyDescent="0.2">
      <c r="A13" s="2" t="s">
        <v>10</v>
      </c>
      <c r="B13" s="3">
        <v>0.05</v>
      </c>
      <c r="C13" s="3">
        <v>0.93</v>
      </c>
    </row>
    <row r="14" spans="1:3" ht="25.5" x14ac:dyDescent="0.2">
      <c r="A14" s="2" t="s">
        <v>11</v>
      </c>
      <c r="B14" s="4" t="s">
        <v>105</v>
      </c>
      <c r="C14" s="3">
        <v>0.64</v>
      </c>
    </row>
    <row r="16" spans="1:3" x14ac:dyDescent="0.2">
      <c r="A16" s="60" t="s">
        <v>169</v>
      </c>
    </row>
    <row r="18" spans="1:2" x14ac:dyDescent="0.2">
      <c r="A18" s="7"/>
    </row>
    <row r="19" spans="1:2" x14ac:dyDescent="0.2">
      <c r="A19" s="78"/>
      <c r="B19" s="76"/>
    </row>
    <row r="20" spans="1:2" x14ac:dyDescent="0.2">
      <c r="A20" s="79"/>
    </row>
    <row r="21" spans="1:2" x14ac:dyDescent="0.2">
      <c r="A21" s="73"/>
    </row>
    <row r="22" spans="1:2" x14ac:dyDescent="0.2">
      <c r="A22" s="79"/>
    </row>
    <row r="23" spans="1:2" x14ac:dyDescent="0.2">
      <c r="A23" s="74"/>
    </row>
    <row r="24" spans="1:2" x14ac:dyDescent="0.2">
      <c r="A24" s="77"/>
    </row>
    <row r="25" spans="1:2" x14ac:dyDescent="0.2">
      <c r="A25" s="75"/>
    </row>
    <row r="26" spans="1:2" ht="15" x14ac:dyDescent="0.25">
      <c r="A2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heetViews>
  <sheetFormatPr defaultRowHeight="12.75" x14ac:dyDescent="0.2"/>
  <cols>
    <col min="1" max="1" width="9.140625" style="8"/>
    <col min="2" max="2" width="18" style="8" customWidth="1"/>
    <col min="3" max="3" width="14" style="8" customWidth="1"/>
    <col min="4" max="4" width="13.140625" style="8" customWidth="1"/>
    <col min="5" max="5" width="16.7109375" style="8" customWidth="1"/>
    <col min="6" max="16384" width="9.140625" style="8"/>
  </cols>
  <sheetData>
    <row r="1" spans="1:5" x14ac:dyDescent="0.2">
      <c r="A1" s="7" t="s">
        <v>104</v>
      </c>
    </row>
    <row r="3" spans="1:5" x14ac:dyDescent="0.2">
      <c r="A3" s="92" t="s">
        <v>68</v>
      </c>
      <c r="B3" s="93" t="s">
        <v>103</v>
      </c>
      <c r="C3" s="94" t="s">
        <v>126</v>
      </c>
      <c r="D3" s="94"/>
      <c r="E3" s="94" t="s">
        <v>69</v>
      </c>
    </row>
    <row r="4" spans="1:5" x14ac:dyDescent="0.2">
      <c r="A4" s="92"/>
      <c r="B4" s="93"/>
      <c r="C4" s="10" t="s">
        <v>70</v>
      </c>
      <c r="D4" s="10" t="s">
        <v>71</v>
      </c>
      <c r="E4" s="94"/>
    </row>
    <row r="5" spans="1:5" s="27" customFormat="1" x14ac:dyDescent="0.2">
      <c r="A5" s="25" t="s">
        <v>72</v>
      </c>
      <c r="B5" s="26">
        <v>30</v>
      </c>
      <c r="C5" s="25" t="s">
        <v>73</v>
      </c>
      <c r="D5" s="25" t="s">
        <v>74</v>
      </c>
      <c r="E5" s="26">
        <v>2014</v>
      </c>
    </row>
    <row r="6" spans="1:5" x14ac:dyDescent="0.2">
      <c r="A6" s="11" t="s">
        <v>75</v>
      </c>
      <c r="B6" s="12">
        <v>23</v>
      </c>
      <c r="C6" s="11" t="s">
        <v>76</v>
      </c>
      <c r="D6" s="11" t="s">
        <v>77</v>
      </c>
      <c r="E6" s="12">
        <v>2014</v>
      </c>
    </row>
    <row r="7" spans="1:5" s="27" customFormat="1" x14ac:dyDescent="0.2">
      <c r="A7" s="25" t="s">
        <v>78</v>
      </c>
      <c r="B7" s="26">
        <v>20</v>
      </c>
      <c r="C7" s="25" t="s">
        <v>79</v>
      </c>
      <c r="D7" s="25" t="s">
        <v>80</v>
      </c>
      <c r="E7" s="26">
        <v>2009</v>
      </c>
    </row>
    <row r="8" spans="1:5" s="27" customFormat="1" x14ac:dyDescent="0.2">
      <c r="A8" s="25" t="s">
        <v>81</v>
      </c>
      <c r="B8" s="26">
        <v>23</v>
      </c>
      <c r="C8" s="25" t="s">
        <v>82</v>
      </c>
      <c r="D8" s="25" t="s">
        <v>83</v>
      </c>
      <c r="E8" s="26">
        <v>2013</v>
      </c>
    </row>
    <row r="9" spans="1:5" s="27" customFormat="1" x14ac:dyDescent="0.2">
      <c r="A9" s="25" t="s">
        <v>84</v>
      </c>
      <c r="B9" s="26">
        <v>34</v>
      </c>
      <c r="C9" s="25" t="s">
        <v>85</v>
      </c>
      <c r="D9" s="25" t="s">
        <v>86</v>
      </c>
      <c r="E9" s="26">
        <v>2014</v>
      </c>
    </row>
    <row r="10" spans="1:5" x14ac:dyDescent="0.2">
      <c r="A10" s="11" t="s">
        <v>87</v>
      </c>
      <c r="B10" s="12">
        <v>20</v>
      </c>
      <c r="C10" s="11" t="s">
        <v>88</v>
      </c>
      <c r="D10" s="11" t="s">
        <v>89</v>
      </c>
      <c r="E10" s="12">
        <v>2014</v>
      </c>
    </row>
    <row r="11" spans="1:5" x14ac:dyDescent="0.2">
      <c r="A11" s="11" t="s">
        <v>90</v>
      </c>
      <c r="B11" s="12">
        <v>21</v>
      </c>
      <c r="C11" s="11" t="s">
        <v>91</v>
      </c>
      <c r="D11" s="11" t="s">
        <v>92</v>
      </c>
      <c r="E11" s="12">
        <v>2014</v>
      </c>
    </row>
    <row r="12" spans="1:5" x14ac:dyDescent="0.2">
      <c r="A12" s="13" t="s">
        <v>93</v>
      </c>
      <c r="B12" s="14">
        <v>16</v>
      </c>
      <c r="C12" s="13" t="s">
        <v>94</v>
      </c>
      <c r="D12" s="13" t="s">
        <v>95</v>
      </c>
      <c r="E12" s="14">
        <v>2012</v>
      </c>
    </row>
    <row r="13" spans="1:5" x14ac:dyDescent="0.2">
      <c r="A13" s="13" t="s">
        <v>96</v>
      </c>
      <c r="B13" s="14">
        <v>23</v>
      </c>
      <c r="C13" s="13" t="s">
        <v>97</v>
      </c>
      <c r="D13" s="13" t="s">
        <v>98</v>
      </c>
      <c r="E13" s="14">
        <v>2011</v>
      </c>
    </row>
    <row r="14" spans="1:5" s="27" customFormat="1" x14ac:dyDescent="0.2">
      <c r="A14" s="28" t="s">
        <v>99</v>
      </c>
      <c r="B14" s="29">
        <v>23</v>
      </c>
      <c r="C14" s="28" t="s">
        <v>100</v>
      </c>
      <c r="D14" s="28" t="s">
        <v>101</v>
      </c>
      <c r="E14" s="29">
        <v>2010</v>
      </c>
    </row>
    <row r="16" spans="1:5" x14ac:dyDescent="0.2">
      <c r="A16" s="9" t="s">
        <v>102</v>
      </c>
    </row>
    <row r="17" spans="1:1" x14ac:dyDescent="0.2">
      <c r="A17" s="7" t="s">
        <v>129</v>
      </c>
    </row>
    <row r="18" spans="1:1" x14ac:dyDescent="0.2">
      <c r="A18" s="60" t="s">
        <v>172</v>
      </c>
    </row>
  </sheetData>
  <mergeCells count="4">
    <mergeCell ref="A3:A4"/>
    <mergeCell ref="B3:B4"/>
    <mergeCell ref="C3:D3"/>
    <mergeCell ref="E3:E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heetViews>
  <sheetFormatPr defaultRowHeight="15" x14ac:dyDescent="0.25"/>
  <cols>
    <col min="1" max="1" width="10.5703125" customWidth="1"/>
    <col min="3" max="3" width="11.140625" customWidth="1"/>
    <col min="4" max="4" width="11.5703125" customWidth="1"/>
    <col min="5" max="5" width="10.85546875" customWidth="1"/>
    <col min="6" max="6" width="12" customWidth="1"/>
    <col min="7" max="7" width="14.85546875" customWidth="1"/>
    <col min="8" max="8" width="11.85546875" style="6" customWidth="1"/>
    <col min="9" max="9" width="13.5703125" style="6" customWidth="1"/>
    <col min="10" max="10" width="53.7109375" customWidth="1"/>
  </cols>
  <sheetData>
    <row r="1" spans="1:10" x14ac:dyDescent="0.25">
      <c r="A1" s="7" t="s">
        <v>125</v>
      </c>
    </row>
    <row r="2" spans="1:10" s="6" customFormat="1" x14ac:dyDescent="0.25">
      <c r="A2" s="7"/>
    </row>
    <row r="3" spans="1:10" ht="51" x14ac:dyDescent="0.25">
      <c r="A3" s="16" t="s">
        <v>106</v>
      </c>
      <c r="B3" s="16" t="s">
        <v>107</v>
      </c>
      <c r="C3" s="16" t="s">
        <v>108</v>
      </c>
      <c r="D3" s="16" t="s">
        <v>109</v>
      </c>
      <c r="E3" s="16" t="s">
        <v>110</v>
      </c>
      <c r="F3" s="16" t="s">
        <v>111</v>
      </c>
      <c r="G3" s="16" t="s">
        <v>112</v>
      </c>
      <c r="H3" s="16" t="s">
        <v>127</v>
      </c>
      <c r="I3" s="16" t="s">
        <v>128</v>
      </c>
      <c r="J3" s="16" t="s">
        <v>119</v>
      </c>
    </row>
    <row r="4" spans="1:10" ht="59.25" customHeight="1" x14ac:dyDescent="0.25">
      <c r="A4" s="17" t="s">
        <v>113</v>
      </c>
      <c r="B4" s="17" t="s">
        <v>114</v>
      </c>
      <c r="C4" s="18">
        <v>1471705</v>
      </c>
      <c r="D4" s="18">
        <v>407523</v>
      </c>
      <c r="E4" s="18">
        <v>437145</v>
      </c>
      <c r="F4" s="18">
        <v>0</v>
      </c>
      <c r="G4" s="18">
        <v>0</v>
      </c>
      <c r="H4" s="23">
        <v>0.38400000000000001</v>
      </c>
      <c r="I4" s="23">
        <v>0.495</v>
      </c>
      <c r="J4" s="17" t="s">
        <v>121</v>
      </c>
    </row>
    <row r="5" spans="1:10" ht="41.25" customHeight="1" x14ac:dyDescent="0.25">
      <c r="A5" s="19" t="s">
        <v>115</v>
      </c>
      <c r="B5" s="19" t="s">
        <v>116</v>
      </c>
      <c r="C5" s="20">
        <v>2324991</v>
      </c>
      <c r="D5" s="20">
        <v>261481</v>
      </c>
      <c r="E5" s="20">
        <v>53101</v>
      </c>
      <c r="F5" s="20">
        <v>0</v>
      </c>
      <c r="G5" s="20">
        <v>0</v>
      </c>
      <c r="H5" s="24" t="s">
        <v>120</v>
      </c>
      <c r="I5" s="24">
        <v>0.23</v>
      </c>
      <c r="J5" s="22" t="s">
        <v>122</v>
      </c>
    </row>
    <row r="6" spans="1:10" ht="34.5" customHeight="1" x14ac:dyDescent="0.25">
      <c r="A6" s="21" t="s">
        <v>115</v>
      </c>
      <c r="B6" s="21" t="s">
        <v>117</v>
      </c>
      <c r="C6" s="18">
        <v>2906401</v>
      </c>
      <c r="D6" s="18">
        <v>478554</v>
      </c>
      <c r="E6" s="18">
        <v>190747</v>
      </c>
      <c r="F6" s="18">
        <v>1383291</v>
      </c>
      <c r="G6" s="18">
        <v>2078941</v>
      </c>
      <c r="H6" s="23">
        <v>0.38</v>
      </c>
      <c r="I6" s="23">
        <v>0.28999999999999998</v>
      </c>
      <c r="J6" s="17" t="s">
        <v>123</v>
      </c>
    </row>
    <row r="7" spans="1:10" ht="29.25" customHeight="1" x14ac:dyDescent="0.25">
      <c r="A7" s="21" t="s">
        <v>115</v>
      </c>
      <c r="B7" s="21" t="s">
        <v>118</v>
      </c>
      <c r="C7" s="18">
        <v>2651376</v>
      </c>
      <c r="D7" s="18">
        <v>371215</v>
      </c>
      <c r="E7" s="18">
        <v>279995</v>
      </c>
      <c r="F7" s="18">
        <v>1098681</v>
      </c>
      <c r="G7" s="18">
        <v>1990722</v>
      </c>
      <c r="H7" s="23">
        <v>0.3</v>
      </c>
      <c r="I7" s="23">
        <v>0.43</v>
      </c>
      <c r="J7" s="17" t="s">
        <v>124</v>
      </c>
    </row>
    <row r="9" spans="1:10" x14ac:dyDescent="0.25">
      <c r="A9" s="7" t="s">
        <v>130</v>
      </c>
    </row>
    <row r="10" spans="1:10" x14ac:dyDescent="0.25">
      <c r="A10" s="61" t="s">
        <v>170</v>
      </c>
    </row>
    <row r="12" spans="1:10" x14ac:dyDescent="0.25">
      <c r="A12" s="7" t="s">
        <v>173</v>
      </c>
    </row>
    <row r="13" spans="1:10" s="6" customFormat="1" ht="25.5" x14ac:dyDescent="0.25">
      <c r="A13" s="62" t="s">
        <v>174</v>
      </c>
      <c r="B13" s="16" t="s">
        <v>107</v>
      </c>
      <c r="C13" s="62" t="s">
        <v>185</v>
      </c>
      <c r="D13" s="69" t="s">
        <v>187</v>
      </c>
      <c r="E13" s="69" t="s">
        <v>186</v>
      </c>
      <c r="F13" s="64"/>
      <c r="G13" s="65"/>
    </row>
    <row r="14" spans="1:10" s="6" customFormat="1" ht="18" customHeight="1" x14ac:dyDescent="0.25">
      <c r="A14" s="63" t="s">
        <v>115</v>
      </c>
      <c r="B14" s="63" t="s">
        <v>116</v>
      </c>
      <c r="C14" s="63" t="s">
        <v>175</v>
      </c>
      <c r="D14" s="70">
        <v>0</v>
      </c>
      <c r="E14" s="71">
        <v>0.16600000000000001</v>
      </c>
      <c r="F14" s="66"/>
      <c r="G14" s="67"/>
    </row>
    <row r="15" spans="1:10" s="6" customFormat="1" x14ac:dyDescent="0.25">
      <c r="A15" s="63" t="s">
        <v>115</v>
      </c>
      <c r="B15" s="63" t="s">
        <v>116</v>
      </c>
      <c r="C15" s="63" t="s">
        <v>176</v>
      </c>
      <c r="D15" s="70">
        <v>0</v>
      </c>
      <c r="E15" s="71">
        <v>3.3000000000000002E-2</v>
      </c>
      <c r="F15" s="66"/>
      <c r="G15" s="67"/>
    </row>
    <row r="16" spans="1:10" s="6" customFormat="1" x14ac:dyDescent="0.25">
      <c r="A16" s="63" t="s">
        <v>115</v>
      </c>
      <c r="B16" s="63" t="s">
        <v>116</v>
      </c>
      <c r="C16" s="63" t="s">
        <v>177</v>
      </c>
      <c r="D16" s="70">
        <v>0.78600000000000003</v>
      </c>
      <c r="E16" s="71">
        <v>0</v>
      </c>
      <c r="F16" s="66"/>
      <c r="G16" s="67"/>
    </row>
    <row r="17" spans="1:7" s="6" customFormat="1" x14ac:dyDescent="0.25">
      <c r="A17" s="63" t="s">
        <v>115</v>
      </c>
      <c r="B17" s="63" t="s">
        <v>116</v>
      </c>
      <c r="C17" s="63" t="s">
        <v>178</v>
      </c>
      <c r="D17" s="72">
        <v>0</v>
      </c>
      <c r="E17" s="71">
        <v>0.17199999999999999</v>
      </c>
      <c r="F17" s="68"/>
      <c r="G17" s="67"/>
    </row>
    <row r="18" spans="1:7" s="6" customFormat="1" x14ac:dyDescent="0.25">
      <c r="A18" s="63" t="s">
        <v>115</v>
      </c>
      <c r="B18" s="63" t="s">
        <v>116</v>
      </c>
      <c r="C18" s="63" t="s">
        <v>179</v>
      </c>
      <c r="D18" s="70">
        <v>0.05</v>
      </c>
      <c r="E18" s="71">
        <v>0.22900000000000001</v>
      </c>
      <c r="F18" s="66"/>
      <c r="G18" s="67"/>
    </row>
    <row r="19" spans="1:7" s="6" customFormat="1" x14ac:dyDescent="0.25">
      <c r="A19" s="63" t="s">
        <v>115</v>
      </c>
      <c r="B19" s="63" t="s">
        <v>116</v>
      </c>
      <c r="C19" s="63" t="s">
        <v>180</v>
      </c>
      <c r="D19" s="70">
        <v>0.157</v>
      </c>
      <c r="E19" s="71">
        <v>0.18</v>
      </c>
      <c r="F19" s="66"/>
      <c r="G19" s="67"/>
    </row>
    <row r="20" spans="1:7" s="6" customFormat="1" x14ac:dyDescent="0.25">
      <c r="A20" s="63" t="s">
        <v>115</v>
      </c>
      <c r="B20" s="63" t="s">
        <v>116</v>
      </c>
      <c r="C20" s="63" t="s">
        <v>181</v>
      </c>
      <c r="D20" s="70">
        <v>0</v>
      </c>
      <c r="E20" s="71">
        <v>0.125</v>
      </c>
      <c r="F20" s="66"/>
      <c r="G20" s="67"/>
    </row>
    <row r="21" spans="1:7" s="6" customFormat="1" x14ac:dyDescent="0.25">
      <c r="A21" s="63" t="s">
        <v>115</v>
      </c>
      <c r="B21" s="63" t="s">
        <v>116</v>
      </c>
      <c r="C21" s="63" t="s">
        <v>182</v>
      </c>
      <c r="D21" s="70">
        <v>0</v>
      </c>
      <c r="E21" s="71">
        <v>0.182</v>
      </c>
      <c r="F21" s="66"/>
      <c r="G21" s="67"/>
    </row>
    <row r="22" spans="1:7" s="6" customFormat="1" x14ac:dyDescent="0.25">
      <c r="A22" s="63" t="s">
        <v>115</v>
      </c>
      <c r="B22" s="63" t="s">
        <v>116</v>
      </c>
      <c r="C22" s="63" t="s">
        <v>183</v>
      </c>
      <c r="D22" s="72">
        <v>0.92300000000000004</v>
      </c>
      <c r="E22" s="71">
        <v>0</v>
      </c>
      <c r="F22" s="68"/>
      <c r="G22" s="67"/>
    </row>
    <row r="23" spans="1:7" s="6" customFormat="1" x14ac:dyDescent="0.25">
      <c r="A23" s="63" t="s">
        <v>115</v>
      </c>
      <c r="B23" s="63" t="s">
        <v>116</v>
      </c>
      <c r="C23" s="63" t="s">
        <v>184</v>
      </c>
      <c r="D23" s="70">
        <v>0.01</v>
      </c>
      <c r="E23" s="71">
        <v>0.107</v>
      </c>
      <c r="F23" s="66"/>
      <c r="G23" s="67"/>
    </row>
  </sheetData>
  <conditionalFormatting sqref="F14:F23">
    <cfRule type="cellIs" dxfId="5" priority="8" operator="greaterThanOrEqual">
      <formula>1</formula>
    </cfRule>
  </conditionalFormatting>
  <conditionalFormatting sqref="F13">
    <cfRule type="cellIs" dxfId="4" priority="4" operator="between">
      <formula>50</formula>
      <formula>100</formula>
    </cfRule>
    <cfRule type="cellIs" dxfId="3" priority="5" operator="between">
      <formula>10</formula>
      <formula>49.9</formula>
    </cfRule>
  </conditionalFormatting>
  <conditionalFormatting sqref="D14:D23">
    <cfRule type="cellIs" dxfId="2" priority="3" operator="greaterThanOrEqual">
      <formula>1</formula>
    </cfRule>
  </conditionalFormatting>
  <conditionalFormatting sqref="D13">
    <cfRule type="cellIs" dxfId="1" priority="1" operator="between">
      <formula>50</formula>
      <formula>100</formula>
    </cfRule>
    <cfRule type="cellIs" dxfId="0" priority="2" operator="between">
      <formula>10</formula>
      <formula>49.9</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workbookViewId="0"/>
  </sheetViews>
  <sheetFormatPr defaultRowHeight="12.75" x14ac:dyDescent="0.2"/>
  <cols>
    <col min="1" max="1" width="14.140625" style="8" customWidth="1"/>
    <col min="2" max="2" width="13.140625" style="8" customWidth="1"/>
    <col min="3" max="3" width="14.5703125" style="8" customWidth="1"/>
    <col min="4" max="4" width="14.42578125" style="8" customWidth="1"/>
    <col min="5" max="5" width="15.28515625" style="8" customWidth="1"/>
    <col min="6" max="6" width="12.42578125" style="8" customWidth="1"/>
    <col min="7" max="7" width="13.28515625" style="8" customWidth="1"/>
    <col min="8" max="8" width="12.140625" style="8" customWidth="1"/>
    <col min="9" max="9" width="10.5703125" style="8" customWidth="1"/>
    <col min="10" max="10" width="10.7109375" style="8" customWidth="1"/>
    <col min="11" max="11" width="53" style="8" customWidth="1"/>
    <col min="12" max="16384" width="9.140625" style="8"/>
  </cols>
  <sheetData>
    <row r="1" spans="1:11" x14ac:dyDescent="0.2">
      <c r="A1" s="7" t="s">
        <v>151</v>
      </c>
    </row>
    <row r="3" spans="1:11" ht="38.25" x14ac:dyDescent="0.2">
      <c r="A3" s="30" t="s">
        <v>131</v>
      </c>
      <c r="B3" s="31" t="s">
        <v>132</v>
      </c>
      <c r="C3" s="31" t="s">
        <v>133</v>
      </c>
      <c r="D3" s="31" t="s">
        <v>134</v>
      </c>
      <c r="E3" s="31" t="s">
        <v>135</v>
      </c>
      <c r="F3" s="31" t="s">
        <v>136</v>
      </c>
      <c r="G3" s="31" t="s">
        <v>137</v>
      </c>
      <c r="H3" s="31" t="s">
        <v>138</v>
      </c>
      <c r="I3" s="31" t="s">
        <v>139</v>
      </c>
      <c r="J3" s="31" t="s">
        <v>140</v>
      </c>
      <c r="K3" s="32" t="s">
        <v>141</v>
      </c>
    </row>
    <row r="4" spans="1:11" ht="51" x14ac:dyDescent="0.2">
      <c r="A4" s="33" t="s">
        <v>142</v>
      </c>
      <c r="B4" s="34">
        <f>906126*((1+0.03)^8)</f>
        <v>1147853.3067674348</v>
      </c>
      <c r="C4" s="34">
        <f>218925+49563*((1+0.03)^8)</f>
        <v>281709.92554381443</v>
      </c>
      <c r="D4" s="34">
        <f>254441*((1+0.03)^8)</f>
        <v>322318.2462783464</v>
      </c>
      <c r="E4" s="34">
        <f>164800+72546*((1+0.03)^8)</f>
        <v>256699.10232434596</v>
      </c>
      <c r="F4" s="34">
        <f>278903*((1+0.03)^8)</f>
        <v>353305.97600925027</v>
      </c>
      <c r="G4" s="34">
        <f>799965*((1+0.03)^8)</f>
        <v>1013371.7281572442</v>
      </c>
      <c r="H4" s="34">
        <f>639972*((1+0.03)^8)</f>
        <v>810697.38252579537</v>
      </c>
      <c r="I4" s="35">
        <v>0</v>
      </c>
      <c r="J4" s="35">
        <v>0</v>
      </c>
      <c r="K4" s="28" t="s">
        <v>148</v>
      </c>
    </row>
    <row r="5" spans="1:11" ht="89.25" x14ac:dyDescent="0.2">
      <c r="A5" s="41" t="s">
        <v>143</v>
      </c>
      <c r="B5" s="34">
        <f>1103592*((1+0.03)^8)</f>
        <v>1397997.3276587219</v>
      </c>
      <c r="C5" s="34">
        <f>678152+151078*((1+0.03)^8)</f>
        <v>869533.09035587823</v>
      </c>
      <c r="D5" s="34">
        <f>784246*((1+0.03)^8)</f>
        <v>993459.3692479122</v>
      </c>
      <c r="E5" s="34">
        <f>485249+274475*((1+0.03)^8)</f>
        <v>832945.71808886586</v>
      </c>
      <c r="F5" s="34">
        <f>930779*((1+0.03)^8)</f>
        <v>1179082.9895838837</v>
      </c>
      <c r="G5" s="34">
        <f>859893*((1+0.03)^8)</f>
        <v>1089286.7255946412</v>
      </c>
      <c r="H5" s="34">
        <f>716475*((1+0.03)^8)</f>
        <v>907609.09406219213</v>
      </c>
      <c r="I5" s="35">
        <v>0</v>
      </c>
      <c r="J5" s="35">
        <v>0</v>
      </c>
      <c r="K5" s="28" t="s">
        <v>149</v>
      </c>
    </row>
    <row r="6" spans="1:11" ht="89.25" x14ac:dyDescent="0.2">
      <c r="A6" s="41" t="s">
        <v>144</v>
      </c>
      <c r="B6" s="34">
        <f>619069*((1+0.03)^8)</f>
        <v>784218.08751454996</v>
      </c>
      <c r="C6" s="36">
        <f>82293+152257*(1+0.03)^8</f>
        <v>275167.61228183424</v>
      </c>
      <c r="D6" s="34">
        <f>C6*0.75</f>
        <v>206375.70921137568</v>
      </c>
      <c r="E6" s="35">
        <v>0</v>
      </c>
      <c r="F6" s="35">
        <v>0</v>
      </c>
      <c r="G6" s="34">
        <f>82293+152257*(1+0.03)^8</f>
        <v>275167.61228183424</v>
      </c>
      <c r="H6" s="34">
        <f>G6*0.8</f>
        <v>220134.08982546741</v>
      </c>
      <c r="I6" s="34">
        <f>588125*((1+0.03)^8)</f>
        <v>745019.15411609167</v>
      </c>
      <c r="J6" s="34">
        <f>I6*0.8</f>
        <v>596015.32329287333</v>
      </c>
      <c r="K6" s="37" t="s">
        <v>150</v>
      </c>
    </row>
    <row r="7" spans="1:11" ht="38.25" x14ac:dyDescent="0.2">
      <c r="A7" s="38" t="s">
        <v>145</v>
      </c>
      <c r="B7" s="39">
        <f t="shared" ref="B7:G7" si="0">SUM(B4:B6)</f>
        <v>3330068.7219407069</v>
      </c>
      <c r="C7" s="39">
        <f t="shared" si="0"/>
        <v>1426410.6281815269</v>
      </c>
      <c r="D7" s="39">
        <f t="shared" si="0"/>
        <v>1522153.324737634</v>
      </c>
      <c r="E7" s="39">
        <f t="shared" si="0"/>
        <v>1089644.8204132118</v>
      </c>
      <c r="F7" s="39">
        <f t="shared" si="0"/>
        <v>1532388.9655931341</v>
      </c>
      <c r="G7" s="39">
        <f t="shared" si="0"/>
        <v>2377826.0660337196</v>
      </c>
      <c r="H7" s="39">
        <f t="shared" ref="H7:J7" si="1">SUM(H4:H6)</f>
        <v>1938440.5664134549</v>
      </c>
      <c r="I7" s="39">
        <f t="shared" si="1"/>
        <v>745019.15411609167</v>
      </c>
      <c r="J7" s="39">
        <f t="shared" si="1"/>
        <v>596015.32329287333</v>
      </c>
      <c r="K7" s="28" t="s">
        <v>146</v>
      </c>
    </row>
    <row r="8" spans="1:11" x14ac:dyDescent="0.2">
      <c r="K8" s="40"/>
    </row>
    <row r="9" spans="1:11" x14ac:dyDescent="0.2">
      <c r="A9" s="8" t="s">
        <v>147</v>
      </c>
      <c r="K9" s="40"/>
    </row>
    <row r="10" spans="1:11" x14ac:dyDescent="0.2">
      <c r="A10" s="61" t="s">
        <v>170</v>
      </c>
      <c r="K10" s="40"/>
    </row>
    <row r="11" spans="1:11" x14ac:dyDescent="0.2">
      <c r="K11" s="40"/>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heetViews>
  <sheetFormatPr defaultRowHeight="12.75" x14ac:dyDescent="0.2"/>
  <cols>
    <col min="1" max="1" width="23.140625" style="8" customWidth="1"/>
    <col min="2" max="2" width="9.140625" style="8"/>
    <col min="3" max="3" width="15.42578125" style="8" customWidth="1"/>
    <col min="4" max="4" width="29.5703125" style="8" customWidth="1"/>
    <col min="5" max="5" width="34.5703125" style="8" customWidth="1"/>
    <col min="6" max="16384" width="9.140625" style="8"/>
  </cols>
  <sheetData>
    <row r="1" spans="1:5" x14ac:dyDescent="0.2">
      <c r="A1" s="7" t="s">
        <v>153</v>
      </c>
    </row>
    <row r="3" spans="1:5" x14ac:dyDescent="0.2">
      <c r="A3" s="51" t="s">
        <v>12</v>
      </c>
      <c r="B3" s="51" t="s">
        <v>13</v>
      </c>
      <c r="C3" s="51" t="s">
        <v>14</v>
      </c>
      <c r="D3" s="51" t="s">
        <v>119</v>
      </c>
    </row>
    <row r="4" spans="1:5" ht="25.5" x14ac:dyDescent="0.2">
      <c r="A4" s="52" t="s">
        <v>154</v>
      </c>
      <c r="B4" s="50">
        <v>19</v>
      </c>
      <c r="C4" s="50">
        <v>3</v>
      </c>
      <c r="D4" s="52" t="s">
        <v>157</v>
      </c>
    </row>
    <row r="5" spans="1:5" ht="38.25" x14ac:dyDescent="0.2">
      <c r="A5" s="52" t="s">
        <v>155</v>
      </c>
      <c r="B5" s="50">
        <v>18</v>
      </c>
      <c r="C5" s="50">
        <v>5</v>
      </c>
      <c r="D5" s="52" t="s">
        <v>158</v>
      </c>
    </row>
    <row r="6" spans="1:5" ht="38.25" x14ac:dyDescent="0.2">
      <c r="A6" s="52" t="s">
        <v>156</v>
      </c>
      <c r="B6" s="50">
        <v>20</v>
      </c>
      <c r="C6" s="50">
        <v>5</v>
      </c>
      <c r="D6" s="52" t="s">
        <v>164</v>
      </c>
    </row>
    <row r="7" spans="1:5" s="7" customFormat="1" x14ac:dyDescent="0.2">
      <c r="A7" s="51" t="s">
        <v>15</v>
      </c>
      <c r="B7" s="51">
        <v>57</v>
      </c>
      <c r="C7" s="51">
        <v>13</v>
      </c>
      <c r="D7" s="51"/>
    </row>
    <row r="9" spans="1:5" x14ac:dyDescent="0.2">
      <c r="A9" s="61" t="s">
        <v>171</v>
      </c>
    </row>
    <row r="11" spans="1:5" x14ac:dyDescent="0.2">
      <c r="A11" s="87" t="s">
        <v>190</v>
      </c>
      <c r="B11" s="88"/>
      <c r="C11" s="88"/>
      <c r="D11" s="88"/>
      <c r="E11" s="89"/>
    </row>
    <row r="12" spans="1:5" ht="67.5" customHeight="1" x14ac:dyDescent="0.2">
      <c r="A12" s="95" t="s">
        <v>189</v>
      </c>
      <c r="B12" s="96"/>
      <c r="C12" s="96"/>
      <c r="D12" s="96"/>
      <c r="E12" s="97"/>
    </row>
    <row r="13" spans="1:5" x14ac:dyDescent="0.2">
      <c r="A13" s="81"/>
      <c r="B13" s="82"/>
      <c r="C13" s="82"/>
      <c r="D13" s="82"/>
      <c r="E13" s="83"/>
    </row>
    <row r="14" spans="1:5" x14ac:dyDescent="0.2">
      <c r="A14" s="81"/>
      <c r="B14" s="82"/>
      <c r="C14" s="82"/>
      <c r="D14" s="82"/>
      <c r="E14" s="83"/>
    </row>
    <row r="15" spans="1:5" x14ac:dyDescent="0.2">
      <c r="A15" s="81"/>
      <c r="B15" s="82"/>
      <c r="C15" s="82"/>
      <c r="D15" s="82"/>
      <c r="E15" s="83"/>
    </row>
    <row r="16" spans="1:5" x14ac:dyDescent="0.2">
      <c r="A16" s="81"/>
      <c r="B16" s="82"/>
      <c r="C16" s="82"/>
      <c r="D16" s="82"/>
      <c r="E16" s="83"/>
    </row>
    <row r="17" spans="1:5" x14ac:dyDescent="0.2">
      <c r="A17" s="81"/>
      <c r="B17" s="82"/>
      <c r="C17" s="82"/>
      <c r="D17" s="82"/>
      <c r="E17" s="83"/>
    </row>
    <row r="18" spans="1:5" x14ac:dyDescent="0.2">
      <c r="A18" s="81"/>
      <c r="B18" s="82"/>
      <c r="C18" s="82"/>
      <c r="D18" s="82"/>
      <c r="E18" s="83"/>
    </row>
    <row r="19" spans="1:5" x14ac:dyDescent="0.2">
      <c r="A19" s="81"/>
      <c r="B19" s="82"/>
      <c r="C19" s="82"/>
      <c r="D19" s="82"/>
      <c r="E19" s="83"/>
    </row>
    <row r="20" spans="1:5" x14ac:dyDescent="0.2">
      <c r="A20" s="81"/>
      <c r="B20" s="82"/>
      <c r="C20" s="82"/>
      <c r="D20" s="82"/>
      <c r="E20" s="83"/>
    </row>
    <row r="21" spans="1:5" x14ac:dyDescent="0.2">
      <c r="A21" s="81"/>
      <c r="B21" s="82"/>
      <c r="C21" s="82"/>
      <c r="D21" s="82"/>
      <c r="E21" s="83"/>
    </row>
    <row r="22" spans="1:5" x14ac:dyDescent="0.2">
      <c r="A22" s="81"/>
      <c r="B22" s="82"/>
      <c r="C22" s="82"/>
      <c r="D22" s="82"/>
      <c r="E22" s="83"/>
    </row>
    <row r="23" spans="1:5" x14ac:dyDescent="0.2">
      <c r="A23" s="81"/>
      <c r="B23" s="82"/>
      <c r="C23" s="82"/>
      <c r="D23" s="82"/>
      <c r="E23" s="83"/>
    </row>
    <row r="24" spans="1:5" x14ac:dyDescent="0.2">
      <c r="A24" s="81"/>
      <c r="B24" s="82"/>
      <c r="C24" s="82"/>
      <c r="D24" s="82"/>
      <c r="E24" s="83"/>
    </row>
    <row r="25" spans="1:5" x14ac:dyDescent="0.2">
      <c r="A25" s="81"/>
      <c r="B25" s="82"/>
      <c r="C25" s="82"/>
      <c r="D25" s="82"/>
      <c r="E25" s="83"/>
    </row>
    <row r="26" spans="1:5" x14ac:dyDescent="0.2">
      <c r="A26" s="81"/>
      <c r="B26" s="82"/>
      <c r="C26" s="82"/>
      <c r="D26" s="82"/>
      <c r="E26" s="83"/>
    </row>
    <row r="27" spans="1:5" x14ac:dyDescent="0.2">
      <c r="A27" s="81"/>
      <c r="B27" s="82"/>
      <c r="C27" s="82"/>
      <c r="D27" s="82"/>
      <c r="E27" s="83"/>
    </row>
    <row r="28" spans="1:5" x14ac:dyDescent="0.2">
      <c r="A28" s="91" t="s">
        <v>188</v>
      </c>
      <c r="B28" s="85"/>
      <c r="C28" s="85"/>
      <c r="D28" s="85"/>
      <c r="E28" s="86"/>
    </row>
  </sheetData>
  <mergeCells count="1">
    <mergeCell ref="A12:E1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workbookViewId="0"/>
  </sheetViews>
  <sheetFormatPr defaultRowHeight="12.75" x14ac:dyDescent="0.2"/>
  <cols>
    <col min="1" max="1" width="9.140625" style="8"/>
    <col min="2" max="2" width="12.85546875" style="8" customWidth="1"/>
    <col min="3" max="3" width="11" style="8" customWidth="1"/>
    <col min="4" max="4" width="11.28515625" style="8" customWidth="1"/>
    <col min="5" max="5" width="12.28515625" style="8" customWidth="1"/>
    <col min="6" max="6" width="12.140625" style="8" customWidth="1"/>
    <col min="7" max="16384" width="9.140625" style="8"/>
  </cols>
  <sheetData>
    <row r="1" spans="1:6" x14ac:dyDescent="0.2">
      <c r="A1" s="7" t="s">
        <v>152</v>
      </c>
    </row>
    <row r="2" spans="1:6" x14ac:dyDescent="0.2">
      <c r="A2" s="7"/>
    </row>
    <row r="3" spans="1:6" s="7" customFormat="1" x14ac:dyDescent="0.2">
      <c r="A3" s="103" t="s">
        <v>16</v>
      </c>
      <c r="B3" s="102" t="s">
        <v>17</v>
      </c>
      <c r="C3" s="101" t="s">
        <v>18</v>
      </c>
      <c r="D3" s="101"/>
      <c r="E3" s="101" t="s">
        <v>19</v>
      </c>
      <c r="F3" s="101"/>
    </row>
    <row r="4" spans="1:6" s="7" customFormat="1" ht="25.5" x14ac:dyDescent="0.2">
      <c r="A4" s="103"/>
      <c r="B4" s="102"/>
      <c r="C4" s="45" t="s">
        <v>20</v>
      </c>
      <c r="D4" s="46" t="s">
        <v>21</v>
      </c>
      <c r="E4" s="45" t="s">
        <v>20</v>
      </c>
      <c r="F4" s="46" t="s">
        <v>21</v>
      </c>
    </row>
    <row r="5" spans="1:6" s="27" customFormat="1" x14ac:dyDescent="0.2">
      <c r="A5" s="104" t="s">
        <v>22</v>
      </c>
      <c r="B5" s="47" t="s">
        <v>23</v>
      </c>
      <c r="C5" s="48">
        <v>0</v>
      </c>
      <c r="D5" s="49">
        <v>2013</v>
      </c>
      <c r="E5" s="48">
        <v>3.5999999999999997E-2</v>
      </c>
      <c r="F5" s="49">
        <v>2013</v>
      </c>
    </row>
    <row r="6" spans="1:6" s="27" customFormat="1" x14ac:dyDescent="0.2">
      <c r="A6" s="104"/>
      <c r="B6" s="47" t="s">
        <v>24</v>
      </c>
      <c r="C6" s="48">
        <v>2.8000000000000001E-2</v>
      </c>
      <c r="D6" s="49">
        <v>2013</v>
      </c>
      <c r="E6" s="48">
        <v>0.12</v>
      </c>
      <c r="F6" s="49">
        <v>2013</v>
      </c>
    </row>
    <row r="7" spans="1:6" s="27" customFormat="1" x14ac:dyDescent="0.2">
      <c r="A7" s="104"/>
      <c r="B7" s="47" t="s">
        <v>25</v>
      </c>
      <c r="C7" s="48">
        <v>2.4E-2</v>
      </c>
      <c r="D7" s="49">
        <v>2013</v>
      </c>
      <c r="E7" s="48">
        <v>4.0000000000000001E-3</v>
      </c>
      <c r="F7" s="49">
        <v>2013</v>
      </c>
    </row>
    <row r="8" spans="1:6" s="27" customFormat="1" x14ac:dyDescent="0.2">
      <c r="A8" s="104"/>
      <c r="B8" s="47" t="s">
        <v>26</v>
      </c>
      <c r="C8" s="48">
        <v>0.63100000000000001</v>
      </c>
      <c r="D8" s="49">
        <v>2013</v>
      </c>
      <c r="E8" s="48">
        <v>0.153</v>
      </c>
      <c r="F8" s="49">
        <v>2013</v>
      </c>
    </row>
    <row r="9" spans="1:6" s="27" customFormat="1" x14ac:dyDescent="0.2">
      <c r="A9" s="104"/>
      <c r="B9" s="47" t="s">
        <v>27</v>
      </c>
      <c r="C9" s="48">
        <v>0.27600000000000002</v>
      </c>
      <c r="D9" s="49">
        <v>2013</v>
      </c>
      <c r="E9" s="48">
        <v>6.8000000000000005E-2</v>
      </c>
      <c r="F9" s="49">
        <v>2013</v>
      </c>
    </row>
    <row r="10" spans="1:6" s="27" customFormat="1" x14ac:dyDescent="0.2">
      <c r="A10" s="104" t="s">
        <v>28</v>
      </c>
      <c r="B10" s="47" t="s">
        <v>29</v>
      </c>
      <c r="C10" s="48">
        <v>0</v>
      </c>
      <c r="D10" s="49">
        <v>2013</v>
      </c>
      <c r="E10" s="48">
        <v>0.128</v>
      </c>
      <c r="F10" s="49">
        <v>2013</v>
      </c>
    </row>
    <row r="11" spans="1:6" s="27" customFormat="1" x14ac:dyDescent="0.2">
      <c r="A11" s="104"/>
      <c r="B11" s="47" t="s">
        <v>30</v>
      </c>
      <c r="C11" s="48">
        <v>0</v>
      </c>
      <c r="D11" s="49">
        <v>2013</v>
      </c>
      <c r="E11" s="48">
        <v>0.128</v>
      </c>
      <c r="F11" s="49">
        <v>2013</v>
      </c>
    </row>
    <row r="12" spans="1:6" s="27" customFormat="1" x14ac:dyDescent="0.2">
      <c r="A12" s="104"/>
      <c r="B12" s="47" t="s">
        <v>31</v>
      </c>
      <c r="C12" s="48">
        <v>0</v>
      </c>
      <c r="D12" s="49">
        <v>2013</v>
      </c>
      <c r="E12" s="48">
        <v>1.6E-2</v>
      </c>
      <c r="F12" s="49">
        <v>2013</v>
      </c>
    </row>
    <row r="13" spans="1:6" s="27" customFormat="1" x14ac:dyDescent="0.2">
      <c r="A13" s="104"/>
      <c r="B13" s="47" t="s">
        <v>32</v>
      </c>
      <c r="C13" s="48">
        <v>0.129</v>
      </c>
      <c r="D13" s="49">
        <v>2013</v>
      </c>
      <c r="E13" s="48">
        <v>7.5999999999999998E-2</v>
      </c>
      <c r="F13" s="49">
        <v>2013</v>
      </c>
    </row>
    <row r="14" spans="1:6" s="27" customFormat="1" x14ac:dyDescent="0.2">
      <c r="A14" s="104"/>
      <c r="B14" s="47" t="s">
        <v>33</v>
      </c>
      <c r="C14" s="48">
        <v>0.104</v>
      </c>
      <c r="D14" s="49">
        <v>2013</v>
      </c>
      <c r="E14" s="48">
        <v>9.6000000000000002E-2</v>
      </c>
      <c r="F14" s="49">
        <v>2013</v>
      </c>
    </row>
    <row r="15" spans="1:6" s="27" customFormat="1" x14ac:dyDescent="0.2">
      <c r="A15" s="104" t="s">
        <v>34</v>
      </c>
      <c r="B15" s="47" t="s">
        <v>35</v>
      </c>
      <c r="C15" s="48">
        <v>0.03</v>
      </c>
      <c r="D15" s="49">
        <v>2010</v>
      </c>
      <c r="E15" s="48">
        <v>0.03</v>
      </c>
      <c r="F15" s="49">
        <v>2010</v>
      </c>
    </row>
    <row r="16" spans="1:6" s="27" customFormat="1" x14ac:dyDescent="0.2">
      <c r="A16" s="104"/>
      <c r="B16" s="47" t="s">
        <v>36</v>
      </c>
      <c r="C16" s="48">
        <v>0.504</v>
      </c>
      <c r="D16" s="49">
        <v>2014</v>
      </c>
      <c r="E16" s="48">
        <v>4.3999999999999997E-2</v>
      </c>
      <c r="F16" s="49">
        <v>2014</v>
      </c>
    </row>
    <row r="17" spans="1:6" s="27" customFormat="1" x14ac:dyDescent="0.2">
      <c r="A17" s="104"/>
      <c r="B17" s="47" t="s">
        <v>34</v>
      </c>
      <c r="C17" s="48">
        <v>0.56799999999999995</v>
      </c>
      <c r="D17" s="49">
        <v>2012</v>
      </c>
      <c r="E17" s="48">
        <v>0.6</v>
      </c>
      <c r="F17" s="49">
        <v>2012</v>
      </c>
    </row>
    <row r="18" spans="1:6" s="27" customFormat="1" x14ac:dyDescent="0.2">
      <c r="A18" s="104"/>
      <c r="B18" s="47" t="s">
        <v>37</v>
      </c>
      <c r="C18" s="48">
        <v>0.69199999999999995</v>
      </c>
      <c r="D18" s="49">
        <v>2012</v>
      </c>
      <c r="E18" s="48">
        <v>0.54400000000000004</v>
      </c>
      <c r="F18" s="49">
        <v>2012</v>
      </c>
    </row>
    <row r="19" spans="1:6" s="27" customFormat="1" x14ac:dyDescent="0.2">
      <c r="A19" s="104" t="s">
        <v>38</v>
      </c>
      <c r="B19" s="47" t="s">
        <v>38</v>
      </c>
      <c r="C19" s="48">
        <v>0.192</v>
      </c>
      <c r="D19" s="49">
        <v>2012</v>
      </c>
      <c r="E19" s="48">
        <v>0.33200000000000002</v>
      </c>
      <c r="F19" s="49">
        <v>2012</v>
      </c>
    </row>
    <row r="20" spans="1:6" s="27" customFormat="1" x14ac:dyDescent="0.2">
      <c r="A20" s="104"/>
      <c r="B20" s="47" t="s">
        <v>39</v>
      </c>
      <c r="C20" s="48">
        <v>0.61599999999999999</v>
      </c>
      <c r="D20" s="49">
        <v>2012</v>
      </c>
      <c r="E20" s="48">
        <v>0.28799999999999998</v>
      </c>
      <c r="F20" s="49">
        <v>2012</v>
      </c>
    </row>
    <row r="21" spans="1:6" s="27" customFormat="1" x14ac:dyDescent="0.2">
      <c r="A21" s="104"/>
      <c r="B21" s="47" t="s">
        <v>40</v>
      </c>
      <c r="C21" s="48">
        <v>0.3</v>
      </c>
      <c r="D21" s="49">
        <v>2012</v>
      </c>
      <c r="E21" s="48">
        <v>0.27200000000000002</v>
      </c>
      <c r="F21" s="49">
        <v>2012</v>
      </c>
    </row>
    <row r="22" spans="1:6" s="27" customFormat="1" x14ac:dyDescent="0.2">
      <c r="A22" s="104"/>
      <c r="B22" s="47" t="s">
        <v>41</v>
      </c>
      <c r="C22" s="48">
        <v>0.02</v>
      </c>
      <c r="D22" s="49">
        <v>2012</v>
      </c>
      <c r="E22" s="48">
        <v>0.24</v>
      </c>
      <c r="F22" s="49">
        <v>2012</v>
      </c>
    </row>
    <row r="23" spans="1:6" s="27" customFormat="1" x14ac:dyDescent="0.2">
      <c r="A23" s="104"/>
      <c r="B23" s="47" t="s">
        <v>42</v>
      </c>
      <c r="C23" s="48">
        <v>0.49199999999999999</v>
      </c>
      <c r="D23" s="49">
        <v>2014</v>
      </c>
      <c r="E23" s="48">
        <v>4.0000000000000001E-3</v>
      </c>
      <c r="F23" s="49">
        <v>2014</v>
      </c>
    </row>
    <row r="24" spans="1:6" s="27" customFormat="1" x14ac:dyDescent="0.2">
      <c r="A24" s="104" t="s">
        <v>43</v>
      </c>
      <c r="B24" s="47" t="s">
        <v>44</v>
      </c>
      <c r="C24" s="48">
        <v>5.1999999999999998E-2</v>
      </c>
      <c r="D24" s="49">
        <v>2013</v>
      </c>
      <c r="E24" s="48">
        <v>7.1999999999999995E-2</v>
      </c>
      <c r="F24" s="49">
        <v>2013</v>
      </c>
    </row>
    <row r="25" spans="1:6" s="27" customFormat="1" x14ac:dyDescent="0.2">
      <c r="A25" s="104"/>
      <c r="B25" s="47" t="s">
        <v>45</v>
      </c>
      <c r="C25" s="48">
        <v>0.02</v>
      </c>
      <c r="D25" s="49">
        <v>2013</v>
      </c>
      <c r="E25" s="48">
        <v>0.12</v>
      </c>
      <c r="F25" s="49">
        <v>2013</v>
      </c>
    </row>
    <row r="26" spans="1:6" s="27" customFormat="1" x14ac:dyDescent="0.2">
      <c r="A26" s="104"/>
      <c r="B26" s="47" t="s">
        <v>46</v>
      </c>
      <c r="C26" s="48">
        <v>1.7000000000000001E-2</v>
      </c>
      <c r="D26" s="49">
        <v>2011</v>
      </c>
      <c r="E26" s="48" t="s">
        <v>47</v>
      </c>
      <c r="F26" s="49">
        <v>2011</v>
      </c>
    </row>
    <row r="27" spans="1:6" s="27" customFormat="1" x14ac:dyDescent="0.2">
      <c r="A27" s="104"/>
      <c r="B27" s="47" t="s">
        <v>43</v>
      </c>
      <c r="C27" s="48">
        <v>0.62</v>
      </c>
      <c r="D27" s="49">
        <v>2013</v>
      </c>
      <c r="E27" s="48">
        <v>0.436</v>
      </c>
      <c r="F27" s="49">
        <v>2013</v>
      </c>
    </row>
    <row r="28" spans="1:6" s="27" customFormat="1" x14ac:dyDescent="0.2">
      <c r="A28" s="104"/>
      <c r="B28" s="47" t="s">
        <v>48</v>
      </c>
      <c r="C28" s="48">
        <v>1.2E-2</v>
      </c>
      <c r="D28" s="49">
        <v>2013</v>
      </c>
      <c r="E28" s="48">
        <v>0.316</v>
      </c>
      <c r="F28" s="49">
        <v>2013</v>
      </c>
    </row>
    <row r="29" spans="1:6" s="27" customFormat="1" x14ac:dyDescent="0.2">
      <c r="A29" s="104" t="s">
        <v>49</v>
      </c>
      <c r="B29" s="47" t="s">
        <v>50</v>
      </c>
      <c r="C29" s="48">
        <v>0.11600000000000001</v>
      </c>
      <c r="D29" s="49">
        <v>2014</v>
      </c>
      <c r="E29" s="48">
        <v>1.2E-2</v>
      </c>
      <c r="F29" s="49">
        <v>2014</v>
      </c>
    </row>
    <row r="30" spans="1:6" s="27" customFormat="1" x14ac:dyDescent="0.2">
      <c r="A30" s="104"/>
      <c r="B30" s="47" t="s">
        <v>51</v>
      </c>
      <c r="C30" s="48">
        <v>2.3300000000000001E-2</v>
      </c>
      <c r="D30" s="49">
        <v>2010</v>
      </c>
      <c r="E30" s="48">
        <v>0.05</v>
      </c>
      <c r="F30" s="49">
        <v>2010</v>
      </c>
    </row>
    <row r="31" spans="1:6" s="27" customFormat="1" x14ac:dyDescent="0.2">
      <c r="A31" s="104"/>
      <c r="B31" s="47" t="s">
        <v>52</v>
      </c>
      <c r="C31" s="48">
        <v>0.74399999999999999</v>
      </c>
      <c r="D31" s="49">
        <v>2013</v>
      </c>
      <c r="E31" s="48">
        <v>0.74</v>
      </c>
      <c r="F31" s="49">
        <v>2013</v>
      </c>
    </row>
    <row r="32" spans="1:6" s="27" customFormat="1" x14ac:dyDescent="0.2">
      <c r="A32" s="104"/>
      <c r="B32" s="47" t="s">
        <v>53</v>
      </c>
      <c r="C32" s="48">
        <v>7.5999999999999998E-2</v>
      </c>
      <c r="D32" s="49">
        <v>2014</v>
      </c>
      <c r="E32" s="48">
        <v>1.6E-2</v>
      </c>
      <c r="F32" s="49">
        <v>2014</v>
      </c>
    </row>
    <row r="33" spans="1:8" s="27" customFormat="1" x14ac:dyDescent="0.2">
      <c r="A33" s="104"/>
      <c r="B33" s="47" t="s">
        <v>54</v>
      </c>
      <c r="C33" s="48">
        <v>0</v>
      </c>
      <c r="D33" s="49">
        <v>2014</v>
      </c>
      <c r="E33" s="48">
        <v>8.0000000000000002E-3</v>
      </c>
      <c r="F33" s="49">
        <v>2014</v>
      </c>
    </row>
    <row r="34" spans="1:8" s="27" customFormat="1" x14ac:dyDescent="0.2">
      <c r="A34" s="104" t="s">
        <v>55</v>
      </c>
      <c r="B34" s="47" t="s">
        <v>56</v>
      </c>
      <c r="C34" s="48">
        <v>0</v>
      </c>
      <c r="D34" s="49">
        <v>2014</v>
      </c>
      <c r="E34" s="48">
        <v>0.29199999999999998</v>
      </c>
      <c r="F34" s="49">
        <v>2014</v>
      </c>
    </row>
    <row r="35" spans="1:8" s="27" customFormat="1" x14ac:dyDescent="0.2">
      <c r="A35" s="104"/>
      <c r="B35" s="47" t="s">
        <v>55</v>
      </c>
      <c r="C35" s="48">
        <v>0.43330000000000002</v>
      </c>
      <c r="D35" s="49">
        <v>2010</v>
      </c>
      <c r="E35" s="48">
        <v>4.6600000000000003E-2</v>
      </c>
      <c r="F35" s="49">
        <v>2010</v>
      </c>
    </row>
    <row r="36" spans="1:8" s="27" customFormat="1" x14ac:dyDescent="0.2">
      <c r="A36" s="104"/>
      <c r="B36" s="47" t="s">
        <v>57</v>
      </c>
      <c r="C36" s="48">
        <v>0</v>
      </c>
      <c r="D36" s="49">
        <v>2014</v>
      </c>
      <c r="E36" s="48">
        <v>0.21199999999999999</v>
      </c>
      <c r="F36" s="49">
        <v>2014</v>
      </c>
    </row>
    <row r="37" spans="1:8" s="27" customFormat="1" x14ac:dyDescent="0.2">
      <c r="A37" s="105" t="s">
        <v>58</v>
      </c>
      <c r="B37" s="47" t="s">
        <v>59</v>
      </c>
      <c r="C37" s="48">
        <v>0.66200000000000003</v>
      </c>
      <c r="D37" s="49">
        <v>2010</v>
      </c>
      <c r="E37" s="48" t="s">
        <v>60</v>
      </c>
      <c r="F37" s="49">
        <v>2010</v>
      </c>
    </row>
    <row r="38" spans="1:8" s="27" customFormat="1" x14ac:dyDescent="0.2">
      <c r="A38" s="105"/>
      <c r="B38" s="47" t="s">
        <v>61</v>
      </c>
      <c r="C38" s="48">
        <v>0.76800000000000002</v>
      </c>
      <c r="D38" s="49">
        <v>2011</v>
      </c>
      <c r="E38" s="48" t="s">
        <v>62</v>
      </c>
      <c r="F38" s="49">
        <v>2011</v>
      </c>
    </row>
    <row r="39" spans="1:8" x14ac:dyDescent="0.2">
      <c r="A39" s="105"/>
      <c r="B39" s="43" t="s">
        <v>63</v>
      </c>
      <c r="C39" s="44">
        <v>0.79200000000000004</v>
      </c>
      <c r="D39" s="42">
        <v>2013</v>
      </c>
      <c r="E39" s="44">
        <v>0.28799999999999998</v>
      </c>
      <c r="F39" s="42">
        <v>2013</v>
      </c>
    </row>
    <row r="40" spans="1:8" s="27" customFormat="1" x14ac:dyDescent="0.2">
      <c r="A40" s="105"/>
      <c r="B40" s="47" t="s">
        <v>64</v>
      </c>
      <c r="C40" s="48">
        <v>0.46300000000000002</v>
      </c>
      <c r="D40" s="49">
        <v>2011</v>
      </c>
      <c r="E40" s="48" t="s">
        <v>62</v>
      </c>
      <c r="F40" s="49">
        <v>2011</v>
      </c>
    </row>
    <row r="41" spans="1:8" x14ac:dyDescent="0.2">
      <c r="A41" s="105"/>
      <c r="B41" s="43" t="s">
        <v>65</v>
      </c>
      <c r="C41" s="44">
        <v>0.77600000000000002</v>
      </c>
      <c r="D41" s="42">
        <v>2011</v>
      </c>
      <c r="E41" s="44" t="s">
        <v>66</v>
      </c>
      <c r="F41" s="42">
        <v>2011</v>
      </c>
    </row>
    <row r="42" spans="1:8" x14ac:dyDescent="0.2">
      <c r="A42" s="105"/>
      <c r="B42" s="43" t="s">
        <v>67</v>
      </c>
      <c r="C42" s="44">
        <v>0.7</v>
      </c>
      <c r="D42" s="42">
        <v>2013</v>
      </c>
      <c r="E42" s="44">
        <v>0.17199999999999999</v>
      </c>
      <c r="F42" s="42">
        <v>2013</v>
      </c>
    </row>
    <row r="44" spans="1:8" x14ac:dyDescent="0.2">
      <c r="A44" s="7" t="s">
        <v>129</v>
      </c>
    </row>
    <row r="45" spans="1:8" x14ac:dyDescent="0.2">
      <c r="A45" s="61" t="s">
        <v>170</v>
      </c>
    </row>
    <row r="46" spans="1:8" x14ac:dyDescent="0.2">
      <c r="A46" s="61"/>
    </row>
    <row r="47" spans="1:8" x14ac:dyDescent="0.2">
      <c r="A47" s="87" t="s">
        <v>193</v>
      </c>
      <c r="B47" s="88"/>
      <c r="C47" s="88"/>
      <c r="D47" s="88"/>
      <c r="E47" s="88"/>
      <c r="F47" s="88"/>
      <c r="G47" s="88"/>
      <c r="H47" s="89"/>
    </row>
    <row r="48" spans="1:8" ht="204" customHeight="1" x14ac:dyDescent="0.2">
      <c r="A48" s="98" t="s">
        <v>199</v>
      </c>
      <c r="B48" s="99"/>
      <c r="C48" s="99"/>
      <c r="D48" s="99"/>
      <c r="E48" s="99"/>
      <c r="F48" s="99"/>
      <c r="G48" s="99"/>
      <c r="H48" s="100"/>
    </row>
    <row r="49" spans="1:8" x14ac:dyDescent="0.2">
      <c r="A49" s="90" t="s">
        <v>192</v>
      </c>
      <c r="B49" s="82"/>
      <c r="C49" s="82"/>
      <c r="D49" s="82"/>
      <c r="E49" s="82"/>
      <c r="F49" s="82"/>
      <c r="G49" s="82"/>
      <c r="H49" s="83"/>
    </row>
    <row r="50" spans="1:8" x14ac:dyDescent="0.2">
      <c r="A50" s="81"/>
      <c r="B50" s="82"/>
      <c r="C50" s="82"/>
      <c r="D50" s="82"/>
      <c r="E50" s="82"/>
      <c r="F50" s="82"/>
      <c r="G50" s="82"/>
      <c r="H50" s="83"/>
    </row>
    <row r="51" spans="1:8" x14ac:dyDescent="0.2">
      <c r="A51" s="81"/>
      <c r="B51" s="82"/>
      <c r="C51" s="82"/>
      <c r="D51" s="82"/>
      <c r="E51" s="82"/>
      <c r="F51" s="82"/>
      <c r="G51" s="82"/>
      <c r="H51" s="83"/>
    </row>
    <row r="52" spans="1:8" x14ac:dyDescent="0.2">
      <c r="A52" s="81"/>
      <c r="B52" s="82"/>
      <c r="C52" s="82"/>
      <c r="D52" s="82"/>
      <c r="E52" s="82"/>
      <c r="F52" s="82"/>
      <c r="G52" s="82"/>
      <c r="H52" s="83"/>
    </row>
    <row r="53" spans="1:8" x14ac:dyDescent="0.2">
      <c r="A53" s="81"/>
      <c r="B53" s="82"/>
      <c r="C53" s="82"/>
      <c r="D53" s="82"/>
      <c r="E53" s="82"/>
      <c r="F53" s="82"/>
      <c r="G53" s="82"/>
      <c r="H53" s="83"/>
    </row>
    <row r="54" spans="1:8" x14ac:dyDescent="0.2">
      <c r="A54" s="81"/>
      <c r="B54" s="82"/>
      <c r="C54" s="82"/>
      <c r="D54" s="82"/>
      <c r="E54" s="82"/>
      <c r="F54" s="82"/>
      <c r="G54" s="82"/>
      <c r="H54" s="83"/>
    </row>
    <row r="55" spans="1:8" x14ac:dyDescent="0.2">
      <c r="A55" s="81"/>
      <c r="B55" s="82"/>
      <c r="C55" s="82"/>
      <c r="D55" s="82"/>
      <c r="E55" s="82"/>
      <c r="F55" s="82"/>
      <c r="G55" s="82"/>
      <c r="H55" s="83"/>
    </row>
    <row r="56" spans="1:8" x14ac:dyDescent="0.2">
      <c r="A56" s="81"/>
      <c r="B56" s="82"/>
      <c r="C56" s="82"/>
      <c r="D56" s="82"/>
      <c r="E56" s="82"/>
      <c r="F56" s="82"/>
      <c r="G56" s="82"/>
      <c r="H56" s="83"/>
    </row>
    <row r="57" spans="1:8" x14ac:dyDescent="0.2">
      <c r="A57" s="81"/>
      <c r="B57" s="82"/>
      <c r="C57" s="82"/>
      <c r="D57" s="82"/>
      <c r="E57" s="82"/>
      <c r="F57" s="82"/>
      <c r="G57" s="82"/>
      <c r="H57" s="83"/>
    </row>
    <row r="58" spans="1:8" x14ac:dyDescent="0.2">
      <c r="A58" s="81"/>
      <c r="B58" s="82"/>
      <c r="C58" s="82"/>
      <c r="D58" s="82"/>
      <c r="E58" s="82"/>
      <c r="F58" s="82"/>
      <c r="G58" s="82"/>
      <c r="H58" s="83"/>
    </row>
    <row r="59" spans="1:8" x14ac:dyDescent="0.2">
      <c r="A59" s="81"/>
      <c r="B59" s="82"/>
      <c r="C59" s="82"/>
      <c r="D59" s="82"/>
      <c r="E59" s="82"/>
      <c r="F59" s="82"/>
      <c r="G59" s="82"/>
      <c r="H59" s="83"/>
    </row>
    <row r="60" spans="1:8" x14ac:dyDescent="0.2">
      <c r="A60" s="81"/>
      <c r="B60" s="82"/>
      <c r="C60" s="82"/>
      <c r="D60" s="82"/>
      <c r="E60" s="82"/>
      <c r="F60" s="82"/>
      <c r="G60" s="82"/>
      <c r="H60" s="83"/>
    </row>
    <row r="61" spans="1:8" x14ac:dyDescent="0.2">
      <c r="A61" s="84" t="s">
        <v>191</v>
      </c>
      <c r="B61" s="85"/>
      <c r="C61" s="85"/>
      <c r="D61" s="85"/>
      <c r="E61" s="85"/>
      <c r="F61" s="85"/>
      <c r="G61" s="85"/>
      <c r="H61" s="86"/>
    </row>
  </sheetData>
  <mergeCells count="13">
    <mergeCell ref="A48:H48"/>
    <mergeCell ref="E3:F3"/>
    <mergeCell ref="C3:D3"/>
    <mergeCell ref="B3:B4"/>
    <mergeCell ref="A3:A4"/>
    <mergeCell ref="A5:A9"/>
    <mergeCell ref="A15:A18"/>
    <mergeCell ref="A10:A14"/>
    <mergeCell ref="A37:A42"/>
    <mergeCell ref="A34:A36"/>
    <mergeCell ref="A29:A33"/>
    <mergeCell ref="A24:A28"/>
    <mergeCell ref="A19:A2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heetViews>
  <sheetFormatPr defaultRowHeight="12.75" x14ac:dyDescent="0.2"/>
  <cols>
    <col min="1" max="1" width="15" style="8" customWidth="1"/>
    <col min="2" max="2" width="15.140625" style="8" customWidth="1"/>
    <col min="3" max="3" width="12.140625" style="8" customWidth="1"/>
    <col min="4" max="4" width="16.7109375" style="8" customWidth="1"/>
    <col min="5" max="5" width="11.5703125" style="8" customWidth="1"/>
    <col min="6" max="16384" width="9.140625" style="8"/>
  </cols>
  <sheetData>
    <row r="1" spans="1:6" x14ac:dyDescent="0.2">
      <c r="A1" s="7" t="s">
        <v>167</v>
      </c>
    </row>
    <row r="2" spans="1:6" x14ac:dyDescent="0.2">
      <c r="A2" s="80"/>
      <c r="B2" s="80"/>
      <c r="C2" s="80"/>
      <c r="D2" s="80"/>
      <c r="E2" s="80"/>
    </row>
    <row r="3" spans="1:6" ht="38.25" x14ac:dyDescent="0.2">
      <c r="A3" s="55" t="s">
        <v>159</v>
      </c>
      <c r="B3" s="56" t="s">
        <v>161</v>
      </c>
      <c r="C3" s="54" t="s">
        <v>163</v>
      </c>
      <c r="D3" s="54" t="s">
        <v>165</v>
      </c>
      <c r="E3" s="54" t="s">
        <v>166</v>
      </c>
    </row>
    <row r="4" spans="1:6" ht="25.5" x14ac:dyDescent="0.2">
      <c r="A4" s="53" t="s">
        <v>160</v>
      </c>
      <c r="B4" s="53" t="s">
        <v>162</v>
      </c>
      <c r="C4" s="57">
        <v>410289</v>
      </c>
      <c r="D4" s="58">
        <v>6.6500000000000004E-2</v>
      </c>
      <c r="E4" s="59">
        <v>0.37819999999999998</v>
      </c>
    </row>
    <row r="6" spans="1:6" x14ac:dyDescent="0.2">
      <c r="A6" s="61" t="s">
        <v>170</v>
      </c>
    </row>
    <row r="8" spans="1:6" x14ac:dyDescent="0.2">
      <c r="A8" s="87" t="s">
        <v>194</v>
      </c>
      <c r="B8" s="88"/>
      <c r="C8" s="88"/>
      <c r="D8" s="88"/>
      <c r="E8" s="88"/>
      <c r="F8" s="89"/>
    </row>
    <row r="9" spans="1:6" ht="195.75" customHeight="1" x14ac:dyDescent="0.2">
      <c r="A9" s="95" t="s">
        <v>196</v>
      </c>
      <c r="B9" s="96"/>
      <c r="C9" s="96"/>
      <c r="D9" s="96"/>
      <c r="E9" s="96"/>
      <c r="F9" s="97"/>
    </row>
    <row r="10" spans="1:6" x14ac:dyDescent="0.2">
      <c r="A10" s="81"/>
      <c r="B10" s="82"/>
      <c r="C10" s="82"/>
      <c r="D10" s="82"/>
      <c r="E10" s="82"/>
      <c r="F10" s="83"/>
    </row>
    <row r="11" spans="1:6" x14ac:dyDescent="0.2">
      <c r="A11" s="81"/>
      <c r="B11" s="82"/>
      <c r="C11" s="82"/>
      <c r="D11" s="82"/>
      <c r="E11" s="82"/>
      <c r="F11" s="83"/>
    </row>
    <row r="12" spans="1:6" x14ac:dyDescent="0.2">
      <c r="A12" s="81"/>
      <c r="B12" s="82"/>
      <c r="C12" s="82"/>
      <c r="D12" s="82"/>
      <c r="E12" s="82"/>
      <c r="F12" s="83"/>
    </row>
    <row r="13" spans="1:6" x14ac:dyDescent="0.2">
      <c r="A13" s="81"/>
      <c r="B13" s="82"/>
      <c r="C13" s="82"/>
      <c r="D13" s="82"/>
      <c r="E13" s="82"/>
      <c r="F13" s="83"/>
    </row>
    <row r="14" spans="1:6" x14ac:dyDescent="0.2">
      <c r="A14" s="81"/>
      <c r="B14" s="82"/>
      <c r="C14" s="82"/>
      <c r="D14" s="82"/>
      <c r="E14" s="82"/>
      <c r="F14" s="83"/>
    </row>
    <row r="15" spans="1:6" x14ac:dyDescent="0.2">
      <c r="A15" s="81"/>
      <c r="B15" s="82"/>
      <c r="C15" s="82"/>
      <c r="D15" s="82"/>
      <c r="E15" s="82"/>
      <c r="F15" s="83"/>
    </row>
    <row r="16" spans="1:6" x14ac:dyDescent="0.2">
      <c r="A16" s="81"/>
      <c r="B16" s="82"/>
      <c r="C16" s="82"/>
      <c r="D16" s="82"/>
      <c r="E16" s="82"/>
      <c r="F16" s="83"/>
    </row>
    <row r="17" spans="1:6" x14ac:dyDescent="0.2">
      <c r="A17" s="81"/>
      <c r="B17" s="82"/>
      <c r="C17" s="82"/>
      <c r="D17" s="82"/>
      <c r="E17" s="82"/>
      <c r="F17" s="83"/>
    </row>
    <row r="18" spans="1:6" x14ac:dyDescent="0.2">
      <c r="A18" s="81"/>
      <c r="B18" s="82"/>
      <c r="C18" s="82"/>
      <c r="D18" s="82"/>
      <c r="E18" s="82"/>
      <c r="F18" s="83"/>
    </row>
    <row r="19" spans="1:6" x14ac:dyDescent="0.2">
      <c r="A19" s="81"/>
      <c r="B19" s="82"/>
      <c r="C19" s="82"/>
      <c r="D19" s="82"/>
      <c r="E19" s="82"/>
      <c r="F19" s="83"/>
    </row>
    <row r="20" spans="1:6" x14ac:dyDescent="0.2">
      <c r="A20" s="81"/>
      <c r="B20" s="82"/>
      <c r="C20" s="82"/>
      <c r="D20" s="82"/>
      <c r="E20" s="82"/>
      <c r="F20" s="83"/>
    </row>
    <row r="21" spans="1:6" x14ac:dyDescent="0.2">
      <c r="A21" s="81"/>
      <c r="B21" s="82"/>
      <c r="C21" s="82"/>
      <c r="D21" s="82"/>
      <c r="E21" s="82"/>
      <c r="F21" s="83"/>
    </row>
    <row r="22" spans="1:6" x14ac:dyDescent="0.2">
      <c r="A22" s="84" t="s">
        <v>195</v>
      </c>
      <c r="B22" s="85"/>
      <c r="C22" s="85"/>
      <c r="D22" s="85"/>
      <c r="E22" s="85"/>
      <c r="F22" s="86"/>
    </row>
  </sheetData>
  <mergeCells count="1">
    <mergeCell ref="A9:F9"/>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Guinea Bissau</vt:lpstr>
      <vt:lpstr>Nigeria</vt:lpstr>
      <vt:lpstr>DRC</vt:lpstr>
      <vt:lpstr>South Sudan</vt:lpstr>
      <vt:lpstr>Cameroon</vt:lpstr>
      <vt:lpstr>Guinea</vt:lpstr>
      <vt:lpstr>Ivory Coast</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2016-11-23T14:54:59Z</dcterms:created>
  <dcterms:modified xsi:type="dcterms:W3CDTF">2016-11-23T14:55:01Z</dcterms:modified>
</cp:coreProperties>
</file>