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filterPrivacy="1" autoCompressPictures="0"/>
  <bookViews>
    <workbookView xWindow="-37200" yWindow="0" windowWidth="25600" windowHeight="15600"/>
  </bookViews>
  <sheets>
    <sheet name="SCH Treatment 140415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M6" i="1"/>
  <c r="O6" i="1"/>
  <c r="M7" i="1"/>
  <c r="O7" i="1"/>
  <c r="M8" i="1"/>
  <c r="O8" i="1"/>
  <c r="M9" i="1"/>
  <c r="O9" i="1"/>
  <c r="M10" i="1"/>
  <c r="O10" i="1"/>
  <c r="F11" i="1"/>
  <c r="M11" i="1"/>
  <c r="O11" i="1"/>
  <c r="M12" i="1"/>
  <c r="O12" i="1"/>
  <c r="M13" i="1"/>
  <c r="O13" i="1"/>
  <c r="M14" i="1"/>
  <c r="O14" i="1"/>
  <c r="M15" i="1"/>
  <c r="O15" i="1"/>
  <c r="M16" i="1"/>
  <c r="O16" i="1"/>
  <c r="M17" i="1"/>
  <c r="O17" i="1"/>
  <c r="M18" i="1"/>
  <c r="O18" i="1"/>
  <c r="O19" i="1"/>
  <c r="J19" i="1"/>
  <c r="P19" i="1"/>
  <c r="L19" i="1"/>
  <c r="M19" i="1"/>
  <c r="J25" i="1"/>
  <c r="P7" i="1"/>
  <c r="P8" i="1"/>
  <c r="P9" i="1"/>
  <c r="P10" i="1"/>
  <c r="P11" i="1"/>
  <c r="P12" i="1"/>
  <c r="P13" i="1"/>
  <c r="P14" i="1"/>
  <c r="P15" i="1"/>
  <c r="P16" i="1"/>
  <c r="P17" i="1"/>
  <c r="P18" i="1"/>
  <c r="P6" i="1"/>
  <c r="E19" i="1"/>
  <c r="G18" i="1"/>
  <c r="D19" i="1"/>
  <c r="C19" i="1"/>
  <c r="B19" i="1"/>
  <c r="B20" i="1"/>
  <c r="G7" i="1"/>
  <c r="G8" i="1"/>
  <c r="G9" i="1"/>
  <c r="G10" i="1"/>
  <c r="G12" i="1"/>
  <c r="G13" i="1"/>
  <c r="G14" i="1"/>
  <c r="G15" i="1"/>
  <c r="G16" i="1"/>
  <c r="G17" i="1"/>
  <c r="G11" i="1"/>
  <c r="F19" i="1"/>
  <c r="G6" i="1"/>
  <c r="G19" i="1"/>
  <c r="C20" i="1"/>
  <c r="D20" i="1"/>
  <c r="E20" i="1"/>
  <c r="F20" i="1"/>
</calcChain>
</file>

<file path=xl/sharedStrings.xml><?xml version="1.0" encoding="utf-8"?>
<sst xmlns="http://schemas.openxmlformats.org/spreadsheetml/2006/main" count="69" uniqueCount="53">
  <si>
    <t>COUNTRY</t>
  </si>
  <si>
    <t>FY1</t>
  </si>
  <si>
    <t>FY2</t>
  </si>
  <si>
    <t>FY3</t>
  </si>
  <si>
    <t>FY4</t>
  </si>
  <si>
    <t>FY5</t>
  </si>
  <si>
    <t>Oct 10 - Mar 11</t>
  </si>
  <si>
    <t>Apr 11- Mar 12</t>
  </si>
  <si>
    <t>Apr 12 - Mar 13</t>
  </si>
  <si>
    <t>Apr 13 - Mar 14</t>
  </si>
  <si>
    <t>Cote d'Ivoire</t>
  </si>
  <si>
    <t>Liberia</t>
  </si>
  <si>
    <t>Malawi</t>
  </si>
  <si>
    <t>Tanzania</t>
  </si>
  <si>
    <t>Mozambique</t>
  </si>
  <si>
    <t>Zambia</t>
  </si>
  <si>
    <t xml:space="preserve">Niger </t>
  </si>
  <si>
    <t>Uganda</t>
  </si>
  <si>
    <t>Zanzibar</t>
  </si>
  <si>
    <t>Total</t>
  </si>
  <si>
    <t>Cummulative Total</t>
  </si>
  <si>
    <t>DRC</t>
  </si>
  <si>
    <t>Ethiopia</t>
  </si>
  <si>
    <t>Total at 10/03/2015</t>
  </si>
  <si>
    <t>SCH ONLY</t>
  </si>
  <si>
    <t>TOTAL</t>
  </si>
  <si>
    <t>Apr 14 - Mar 15</t>
  </si>
  <si>
    <t>Oct 10 -Mar 15</t>
  </si>
  <si>
    <t>Yemen</t>
  </si>
  <si>
    <t>Madagascar</t>
  </si>
  <si>
    <t>Added by GiveWell</t>
  </si>
  <si>
    <t>Cote D'Ivoire</t>
  </si>
  <si>
    <t>Niger</t>
  </si>
  <si>
    <t>Burundi</t>
  </si>
  <si>
    <t>Rwanda</t>
  </si>
  <si>
    <t>Sudan</t>
  </si>
  <si>
    <t>N/A</t>
  </si>
  <si>
    <t>Difference</t>
  </si>
  <si>
    <t>Alan's note in email with this file: "We are still waiting for a report from Rwanda and Burundi"</t>
  </si>
  <si>
    <t>-</t>
  </si>
  <si>
    <t>Reported by SCI</t>
  </si>
  <si>
    <t>Country</t>
  </si>
  <si>
    <t>% Difference</t>
  </si>
  <si>
    <t>Apr-2015 Report</t>
  </si>
  <si>
    <t>Source: SCI report to GiveWell (September 2014), Annex 1</t>
  </si>
  <si>
    <t>Source: SCI's ICOSA Mid-Year Report to DFID, 2015, Pg 9</t>
  </si>
  <si>
    <t>FY5 Plans</t>
  </si>
  <si>
    <t>Plans</t>
  </si>
  <si>
    <t>Estimates (for comparison)</t>
  </si>
  <si>
    <t>FY5 + April15 Report</t>
  </si>
  <si>
    <t>Total (planned and reported)</t>
  </si>
  <si>
    <t>Total (planned)</t>
  </si>
  <si>
    <t>Estimates compared to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</si>
</sst>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4" xfId="0" applyNumberFormat="1" applyBorder="1"/>
    <xf numFmtId="0" fontId="0" fillId="0" borderId="3" xfId="0" applyBorder="1"/>
    <xf numFmtId="0" fontId="3" fillId="0" borderId="1" xfId="0" applyFont="1" applyFill="1" applyBorder="1"/>
    <xf numFmtId="3" fontId="3" fillId="0" borderId="1" xfId="0" applyNumberFormat="1" applyFont="1" applyBorder="1"/>
    <xf numFmtId="0" fontId="1" fillId="0" borderId="1" xfId="0" applyFont="1" applyFill="1" applyBorder="1"/>
    <xf numFmtId="3" fontId="1" fillId="0" borderId="1" xfId="0" applyNumberFormat="1" applyFont="1" applyBorder="1"/>
    <xf numFmtId="3" fontId="0" fillId="0" borderId="0" xfId="0" applyNumberFormat="1"/>
    <xf numFmtId="3" fontId="0" fillId="0" borderId="0" xfId="0" applyNumberFormat="1" applyFill="1" applyBorder="1"/>
    <xf numFmtId="0" fontId="1" fillId="0" borderId="5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/>
    <xf numFmtId="3" fontId="1" fillId="0" borderId="0" xfId="0" applyNumberFormat="1" applyFont="1"/>
    <xf numFmtId="0" fontId="4" fillId="0" borderId="0" xfId="0" applyFont="1"/>
    <xf numFmtId="3" fontId="0" fillId="0" borderId="0" xfId="0" applyNumberFormat="1" applyFont="1"/>
    <xf numFmtId="17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0" fillId="0" borderId="0" xfId="0" applyFont="1" applyBorder="1"/>
    <xf numFmtId="3" fontId="0" fillId="0" borderId="0" xfId="0" applyNumberFormat="1" applyFont="1" applyBorder="1"/>
    <xf numFmtId="3" fontId="0" fillId="0" borderId="0" xfId="0" applyNumberFormat="1" applyBorder="1"/>
    <xf numFmtId="9" fontId="0" fillId="0" borderId="0" xfId="0" applyNumberFormat="1" applyFont="1" applyBorder="1"/>
    <xf numFmtId="9" fontId="0" fillId="0" borderId="0" xfId="0" applyNumberFormat="1" applyBorder="1"/>
    <xf numFmtId="0" fontId="1" fillId="0" borderId="0" xfId="0" applyFont="1" applyBorder="1"/>
    <xf numFmtId="3" fontId="1" fillId="0" borderId="0" xfId="0" applyNumberFormat="1" applyFont="1" applyBorder="1"/>
    <xf numFmtId="9" fontId="1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85" zoomScaleNormal="85" zoomScalePageLayoutView="85" workbookViewId="0">
      <selection activeCell="A19" sqref="A19"/>
    </sheetView>
  </sheetViews>
  <sheetFormatPr baseColWidth="10" defaultColWidth="8.83203125" defaultRowHeight="14" x14ac:dyDescent="0"/>
  <cols>
    <col min="1" max="1" width="21.6640625" customWidth="1"/>
    <col min="2" max="2" width="14.6640625" customWidth="1"/>
    <col min="3" max="3" width="14.5" bestFit="1" customWidth="1"/>
    <col min="4" max="5" width="15" bestFit="1" customWidth="1"/>
    <col min="6" max="6" width="14.83203125" bestFit="1" customWidth="1"/>
    <col min="7" max="7" width="17.1640625" customWidth="1"/>
    <col min="8" max="8" width="3.1640625" customWidth="1"/>
    <col min="9" max="9" width="25.6640625" customWidth="1"/>
    <col min="10" max="10" width="17.6640625" customWidth="1"/>
    <col min="11" max="11" width="3.1640625" customWidth="1"/>
    <col min="12" max="13" width="17.6640625" customWidth="1"/>
    <col min="14" max="14" width="3.1640625" customWidth="1"/>
    <col min="15" max="16" width="17.6640625" customWidth="1"/>
  </cols>
  <sheetData>
    <row r="1" spans="1:16">
      <c r="A1" s="24" t="s">
        <v>40</v>
      </c>
      <c r="I1" s="24" t="s">
        <v>30</v>
      </c>
      <c r="L1" s="24"/>
      <c r="M1" s="24"/>
    </row>
    <row r="2" spans="1:16">
      <c r="A2" s="1" t="s">
        <v>23</v>
      </c>
      <c r="I2" s="22" t="s">
        <v>38</v>
      </c>
      <c r="L2" s="22"/>
      <c r="M2" s="22"/>
    </row>
    <row r="3" spans="1:16">
      <c r="A3" s="18" t="s">
        <v>24</v>
      </c>
      <c r="I3" s="27"/>
      <c r="J3" s="28" t="s">
        <v>47</v>
      </c>
      <c r="K3" s="27"/>
      <c r="L3" s="28" t="s">
        <v>48</v>
      </c>
      <c r="M3" s="27"/>
      <c r="N3" s="27"/>
      <c r="O3" s="28" t="s">
        <v>52</v>
      </c>
      <c r="P3" s="27"/>
    </row>
    <row r="4" spans="1:16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9" t="s">
        <v>25</v>
      </c>
      <c r="H4" s="17"/>
      <c r="I4" s="20" t="s">
        <v>41</v>
      </c>
      <c r="J4" s="20" t="s">
        <v>46</v>
      </c>
      <c r="K4" s="20"/>
      <c r="L4" s="26" t="s">
        <v>43</v>
      </c>
      <c r="M4" s="26" t="s">
        <v>49</v>
      </c>
      <c r="N4" s="20"/>
      <c r="O4" s="20" t="s">
        <v>37</v>
      </c>
      <c r="P4" s="20" t="s">
        <v>42</v>
      </c>
    </row>
    <row r="5" spans="1:16">
      <c r="A5" s="4"/>
      <c r="B5" s="5" t="s">
        <v>6</v>
      </c>
      <c r="C5" s="5" t="s">
        <v>7</v>
      </c>
      <c r="D5" s="5" t="s">
        <v>8</v>
      </c>
      <c r="E5" s="5" t="s">
        <v>9</v>
      </c>
      <c r="F5" s="5" t="s">
        <v>26</v>
      </c>
      <c r="G5" s="5" t="s">
        <v>27</v>
      </c>
      <c r="I5" s="38"/>
      <c r="J5" s="21" t="s">
        <v>44</v>
      </c>
      <c r="K5" s="38"/>
      <c r="L5" s="21" t="s">
        <v>45</v>
      </c>
      <c r="M5" s="21" t="s">
        <v>39</v>
      </c>
      <c r="N5" s="38"/>
      <c r="O5" s="21" t="s">
        <v>39</v>
      </c>
      <c r="P5" s="21" t="s">
        <v>39</v>
      </c>
    </row>
    <row r="6" spans="1:16">
      <c r="A6" s="6" t="s">
        <v>10</v>
      </c>
      <c r="B6" s="6">
        <v>0</v>
      </c>
      <c r="C6" s="6">
        <v>0</v>
      </c>
      <c r="D6" s="7">
        <v>649859</v>
      </c>
      <c r="E6" s="8">
        <v>853708</v>
      </c>
      <c r="F6" s="7">
        <f>1425461+1395579</f>
        <v>2821040</v>
      </c>
      <c r="G6" s="9">
        <f>SUM(B6:F6)</f>
        <v>4324607</v>
      </c>
      <c r="I6" s="29" t="s">
        <v>31</v>
      </c>
      <c r="J6" s="30">
        <v>5400000</v>
      </c>
      <c r="K6" s="27"/>
      <c r="L6" s="31"/>
      <c r="M6" s="31">
        <f>IF(ISNUMBER(J6),L6+F6,"N/A")</f>
        <v>2821040</v>
      </c>
      <c r="N6" s="27"/>
      <c r="O6" s="30">
        <f t="shared" ref="O6:O18" si="0">IFERROR(M6-J6,"N/A")</f>
        <v>-2578960</v>
      </c>
      <c r="P6" s="32">
        <f t="shared" ref="P6:P19" si="1">IFERROR(O6/J6,"N/A")</f>
        <v>-0.47758518518518517</v>
      </c>
    </row>
    <row r="7" spans="1:16">
      <c r="A7" s="10" t="s">
        <v>11</v>
      </c>
      <c r="B7" s="10">
        <v>0</v>
      </c>
      <c r="C7" s="7">
        <v>17400</v>
      </c>
      <c r="D7" s="7">
        <v>0</v>
      </c>
      <c r="E7" s="7">
        <v>625632</v>
      </c>
      <c r="F7" s="7">
        <v>0</v>
      </c>
      <c r="G7" s="9">
        <f t="shared" ref="G7:G18" si="2">SUM(B7:F7)</f>
        <v>643032</v>
      </c>
      <c r="I7" s="27" t="s">
        <v>11</v>
      </c>
      <c r="J7" s="31">
        <v>500000</v>
      </c>
      <c r="K7" s="27"/>
      <c r="L7" s="31"/>
      <c r="M7" s="31">
        <f t="shared" ref="M7:M18" si="3">IF(ISNUMBER(J7),L7+F7,"N/A")</f>
        <v>0</v>
      </c>
      <c r="N7" s="27"/>
      <c r="O7" s="30">
        <f t="shared" si="0"/>
        <v>-500000</v>
      </c>
      <c r="P7" s="33">
        <f t="shared" si="1"/>
        <v>-1</v>
      </c>
    </row>
    <row r="8" spans="1:16">
      <c r="A8" s="10" t="s">
        <v>12</v>
      </c>
      <c r="B8" s="10">
        <v>0</v>
      </c>
      <c r="C8" s="7">
        <v>2071817</v>
      </c>
      <c r="D8" s="7">
        <v>2037487</v>
      </c>
      <c r="E8" s="7">
        <v>0</v>
      </c>
      <c r="F8" s="7">
        <v>4305956</v>
      </c>
      <c r="G8" s="9">
        <f t="shared" si="2"/>
        <v>8415260</v>
      </c>
      <c r="I8" s="27" t="s">
        <v>12</v>
      </c>
      <c r="J8" s="31">
        <v>5600000</v>
      </c>
      <c r="K8" s="27"/>
      <c r="L8" s="31"/>
      <c r="M8" s="31">
        <f t="shared" si="3"/>
        <v>4305956</v>
      </c>
      <c r="N8" s="27"/>
      <c r="O8" s="30">
        <f t="shared" si="0"/>
        <v>-1294044</v>
      </c>
      <c r="P8" s="33">
        <f t="shared" si="1"/>
        <v>-0.23107928571428571</v>
      </c>
    </row>
    <row r="9" spans="1:16">
      <c r="A9" s="10" t="s">
        <v>13</v>
      </c>
      <c r="B9" s="10">
        <v>0</v>
      </c>
      <c r="C9" s="10">
        <v>0</v>
      </c>
      <c r="D9" s="7">
        <v>122996</v>
      </c>
      <c r="E9" s="7">
        <v>2062685</v>
      </c>
      <c r="F9" s="7">
        <v>2100000</v>
      </c>
      <c r="G9" s="9">
        <f t="shared" si="2"/>
        <v>4285681</v>
      </c>
      <c r="H9" s="16"/>
      <c r="I9" s="27" t="s">
        <v>13</v>
      </c>
      <c r="J9" s="31">
        <v>600000</v>
      </c>
      <c r="K9" s="16"/>
      <c r="L9" s="31"/>
      <c r="M9" s="31">
        <f t="shared" si="3"/>
        <v>2100000</v>
      </c>
      <c r="N9" s="16"/>
      <c r="O9" s="30">
        <f t="shared" si="0"/>
        <v>1500000</v>
      </c>
      <c r="P9" s="33">
        <f t="shared" si="1"/>
        <v>2.5</v>
      </c>
    </row>
    <row r="10" spans="1:16">
      <c r="A10" s="10" t="s">
        <v>14</v>
      </c>
      <c r="B10" s="10">
        <v>0</v>
      </c>
      <c r="C10" s="7">
        <v>2391871</v>
      </c>
      <c r="D10" s="7">
        <v>1819000</v>
      </c>
      <c r="E10" s="7">
        <v>5816716</v>
      </c>
      <c r="F10" s="7">
        <v>4257365</v>
      </c>
      <c r="G10" s="9">
        <f t="shared" si="2"/>
        <v>14284952</v>
      </c>
      <c r="I10" s="27" t="s">
        <v>14</v>
      </c>
      <c r="J10" s="31">
        <v>7000000</v>
      </c>
      <c r="K10" s="27"/>
      <c r="L10" s="31">
        <v>3300000</v>
      </c>
      <c r="M10" s="31">
        <f t="shared" si="3"/>
        <v>7557365</v>
      </c>
      <c r="N10" s="27"/>
      <c r="O10" s="30">
        <f t="shared" si="0"/>
        <v>557365</v>
      </c>
      <c r="P10" s="33">
        <f t="shared" si="1"/>
        <v>7.9623571428571432E-2</v>
      </c>
    </row>
    <row r="11" spans="1:16">
      <c r="A11" s="10" t="s">
        <v>15</v>
      </c>
      <c r="B11" s="10">
        <v>0</v>
      </c>
      <c r="C11" s="7">
        <v>19800</v>
      </c>
      <c r="D11" s="7">
        <v>0</v>
      </c>
      <c r="E11" s="7">
        <v>36929</v>
      </c>
      <c r="F11" s="7">
        <f>91569+896454</f>
        <v>988023</v>
      </c>
      <c r="G11" s="9">
        <f t="shared" si="2"/>
        <v>1044752</v>
      </c>
      <c r="I11" s="27" t="s">
        <v>15</v>
      </c>
      <c r="J11" s="31">
        <v>2600000</v>
      </c>
      <c r="K11" s="27"/>
      <c r="L11" s="31"/>
      <c r="M11" s="31">
        <f t="shared" si="3"/>
        <v>988023</v>
      </c>
      <c r="N11" s="27"/>
      <c r="O11" s="30">
        <f t="shared" si="0"/>
        <v>-1611977</v>
      </c>
      <c r="P11" s="33">
        <f t="shared" si="1"/>
        <v>-0.61999115384615389</v>
      </c>
    </row>
    <row r="12" spans="1:16">
      <c r="A12" s="10" t="s">
        <v>16</v>
      </c>
      <c r="B12" s="10">
        <v>0</v>
      </c>
      <c r="C12" s="7">
        <v>482028</v>
      </c>
      <c r="D12" s="7">
        <v>272994</v>
      </c>
      <c r="E12" s="7">
        <v>1338453</v>
      </c>
      <c r="F12" s="7">
        <v>966042</v>
      </c>
      <c r="G12" s="9">
        <f t="shared" si="2"/>
        <v>3059517</v>
      </c>
      <c r="I12" s="27" t="s">
        <v>32</v>
      </c>
      <c r="J12" s="31">
        <v>2100000</v>
      </c>
      <c r="K12" s="27"/>
      <c r="L12" s="31"/>
      <c r="M12" s="31">
        <f t="shared" si="3"/>
        <v>966042</v>
      </c>
      <c r="N12" s="27"/>
      <c r="O12" s="30">
        <f t="shared" si="0"/>
        <v>-1133958</v>
      </c>
      <c r="P12" s="33">
        <f t="shared" si="1"/>
        <v>-0.53998000000000002</v>
      </c>
    </row>
    <row r="13" spans="1:16">
      <c r="A13" s="10" t="s">
        <v>17</v>
      </c>
      <c r="B13" s="10">
        <v>0</v>
      </c>
      <c r="C13" s="7">
        <v>308305</v>
      </c>
      <c r="D13" s="7">
        <v>0</v>
      </c>
      <c r="E13" s="7">
        <v>646246</v>
      </c>
      <c r="F13" s="7">
        <v>23017</v>
      </c>
      <c r="G13" s="9">
        <f t="shared" si="2"/>
        <v>977568</v>
      </c>
      <c r="I13" s="27" t="s">
        <v>17</v>
      </c>
      <c r="J13" s="31">
        <v>400000</v>
      </c>
      <c r="K13" s="27"/>
      <c r="L13" s="31"/>
      <c r="M13" s="31">
        <f t="shared" si="3"/>
        <v>23017</v>
      </c>
      <c r="N13" s="27"/>
      <c r="O13" s="30">
        <f t="shared" si="0"/>
        <v>-376983</v>
      </c>
      <c r="P13" s="33">
        <f t="shared" si="1"/>
        <v>-0.94245749999999995</v>
      </c>
    </row>
    <row r="14" spans="1:16">
      <c r="A14" s="10" t="s">
        <v>18</v>
      </c>
      <c r="B14" s="10">
        <v>0</v>
      </c>
      <c r="C14" s="7">
        <v>945282</v>
      </c>
      <c r="D14" s="7">
        <v>1059318</v>
      </c>
      <c r="E14" s="7">
        <v>1694264</v>
      </c>
      <c r="F14" s="7">
        <v>1610281</v>
      </c>
      <c r="G14" s="9">
        <f t="shared" si="2"/>
        <v>5309145</v>
      </c>
      <c r="I14" s="27" t="s">
        <v>18</v>
      </c>
      <c r="J14" s="31">
        <v>2600000</v>
      </c>
      <c r="K14" s="27"/>
      <c r="L14" s="31"/>
      <c r="M14" s="31">
        <f t="shared" si="3"/>
        <v>1610281</v>
      </c>
      <c r="N14" s="27"/>
      <c r="O14" s="30">
        <f t="shared" si="0"/>
        <v>-989719</v>
      </c>
      <c r="P14" s="33">
        <f t="shared" si="1"/>
        <v>-0.38066115384615384</v>
      </c>
    </row>
    <row r="15" spans="1:16">
      <c r="A15" s="10" t="s">
        <v>21</v>
      </c>
      <c r="B15" s="10">
        <v>0</v>
      </c>
      <c r="C15" s="7">
        <v>0</v>
      </c>
      <c r="D15" s="7">
        <v>0</v>
      </c>
      <c r="E15" s="7">
        <v>0</v>
      </c>
      <c r="F15" s="7">
        <v>1630700</v>
      </c>
      <c r="G15" s="9">
        <f t="shared" si="2"/>
        <v>1630700</v>
      </c>
      <c r="I15" s="27" t="s">
        <v>21</v>
      </c>
      <c r="J15" s="31">
        <v>1700000</v>
      </c>
      <c r="K15" s="27"/>
      <c r="L15" s="31"/>
      <c r="M15" s="31">
        <f t="shared" si="3"/>
        <v>1630700</v>
      </c>
      <c r="N15" s="27"/>
      <c r="O15" s="30">
        <f t="shared" si="0"/>
        <v>-69300</v>
      </c>
      <c r="P15" s="33">
        <f t="shared" si="1"/>
        <v>-4.0764705882352939E-2</v>
      </c>
    </row>
    <row r="16" spans="1:16">
      <c r="A16" s="10" t="s">
        <v>28</v>
      </c>
      <c r="B16" s="7">
        <v>2124436</v>
      </c>
      <c r="C16" s="7">
        <v>1862245</v>
      </c>
      <c r="D16" s="7">
        <v>10240903</v>
      </c>
      <c r="E16" s="7">
        <v>3496013</v>
      </c>
      <c r="F16" s="7">
        <v>7224480</v>
      </c>
      <c r="G16" s="9">
        <f t="shared" si="2"/>
        <v>24948077</v>
      </c>
      <c r="I16" s="27" t="s">
        <v>28</v>
      </c>
      <c r="J16" s="31" t="s">
        <v>36</v>
      </c>
      <c r="K16" s="27"/>
      <c r="L16" s="31"/>
      <c r="M16" s="31" t="str">
        <f t="shared" si="3"/>
        <v>N/A</v>
      </c>
      <c r="N16" s="27"/>
      <c r="O16" s="30" t="str">
        <f t="shared" si="0"/>
        <v>N/A</v>
      </c>
      <c r="P16" s="33" t="str">
        <f t="shared" si="1"/>
        <v>N/A</v>
      </c>
    </row>
    <row r="17" spans="1:16">
      <c r="A17" s="10" t="s">
        <v>22</v>
      </c>
      <c r="B17" s="10">
        <v>0</v>
      </c>
      <c r="C17" s="7">
        <v>0</v>
      </c>
      <c r="D17" s="7">
        <v>0</v>
      </c>
      <c r="E17" s="7">
        <v>1400000</v>
      </c>
      <c r="F17" s="7">
        <v>0</v>
      </c>
      <c r="G17" s="9">
        <f t="shared" si="2"/>
        <v>1400000</v>
      </c>
      <c r="H17" s="16"/>
      <c r="I17" s="27" t="s">
        <v>22</v>
      </c>
      <c r="J17" s="31">
        <v>3700000</v>
      </c>
      <c r="K17" s="16"/>
      <c r="L17" s="31">
        <v>3400000</v>
      </c>
      <c r="M17" s="31">
        <f t="shared" si="3"/>
        <v>3400000</v>
      </c>
      <c r="N17" s="16"/>
      <c r="O17" s="30">
        <f t="shared" si="0"/>
        <v>-300000</v>
      </c>
      <c r="P17" s="33">
        <f t="shared" si="1"/>
        <v>-8.1081081081081086E-2</v>
      </c>
    </row>
    <row r="18" spans="1:16">
      <c r="A18" s="10" t="s">
        <v>29</v>
      </c>
      <c r="B18" s="10">
        <v>0</v>
      </c>
      <c r="C18" s="7">
        <v>0</v>
      </c>
      <c r="D18" s="7">
        <v>0</v>
      </c>
      <c r="E18" s="7">
        <v>0</v>
      </c>
      <c r="F18" s="7">
        <v>151052</v>
      </c>
      <c r="G18" s="9">
        <f t="shared" si="2"/>
        <v>151052</v>
      </c>
      <c r="H18" s="16"/>
      <c r="I18" s="27" t="s">
        <v>29</v>
      </c>
      <c r="J18" s="31">
        <v>300000</v>
      </c>
      <c r="K18" s="16"/>
      <c r="L18" s="31"/>
      <c r="M18" s="31">
        <f t="shared" si="3"/>
        <v>151052</v>
      </c>
      <c r="N18" s="16"/>
      <c r="O18" s="30">
        <f t="shared" si="0"/>
        <v>-148948</v>
      </c>
      <c r="P18" s="33">
        <f t="shared" si="1"/>
        <v>-0.49649333333333334</v>
      </c>
    </row>
    <row r="19" spans="1:16">
      <c r="A19" s="11" t="s">
        <v>19</v>
      </c>
      <c r="B19" s="12">
        <f t="shared" ref="B19:G19" si="4">SUM(B6:B18)</f>
        <v>2124436</v>
      </c>
      <c r="C19" s="12">
        <f t="shared" si="4"/>
        <v>8098748</v>
      </c>
      <c r="D19" s="12">
        <f t="shared" si="4"/>
        <v>16202557</v>
      </c>
      <c r="E19" s="12">
        <f t="shared" si="4"/>
        <v>17970646</v>
      </c>
      <c r="F19" s="12">
        <f t="shared" si="4"/>
        <v>26077956</v>
      </c>
      <c r="G19" s="12">
        <f t="shared" si="4"/>
        <v>70474343</v>
      </c>
      <c r="I19" s="34" t="s">
        <v>50</v>
      </c>
      <c r="J19" s="35">
        <f>SUM(J6:J18)</f>
        <v>32500000</v>
      </c>
      <c r="K19" s="27"/>
      <c r="L19" s="35">
        <f>SUM(L6:L18)</f>
        <v>6700000</v>
      </c>
      <c r="M19" s="35">
        <f>SUM(M6:M18)</f>
        <v>25553476</v>
      </c>
      <c r="N19" s="27"/>
      <c r="O19" s="35">
        <f>SUM(O6:O18)</f>
        <v>-6946524</v>
      </c>
      <c r="P19" s="36">
        <f t="shared" si="1"/>
        <v>-0.21373919999999999</v>
      </c>
    </row>
    <row r="20" spans="1:16">
      <c r="A20" s="13" t="s">
        <v>20</v>
      </c>
      <c r="B20" s="14">
        <f>B19</f>
        <v>2124436</v>
      </c>
      <c r="C20" s="14">
        <f>B20+C19</f>
        <v>10223184</v>
      </c>
      <c r="D20" s="14">
        <f>D19+C20</f>
        <v>26425741</v>
      </c>
      <c r="E20" s="14">
        <f>D20+E19</f>
        <v>44396387</v>
      </c>
      <c r="F20" s="14">
        <f>E20+F19</f>
        <v>70474343</v>
      </c>
      <c r="G20" s="15"/>
      <c r="I20" s="27"/>
      <c r="J20" s="31"/>
      <c r="K20" s="27"/>
      <c r="L20" s="27"/>
      <c r="M20" s="37"/>
      <c r="N20" s="27"/>
      <c r="O20" s="31"/>
      <c r="P20" s="27"/>
    </row>
    <row r="21" spans="1:16">
      <c r="I21" s="27" t="s">
        <v>33</v>
      </c>
      <c r="J21" s="31">
        <v>660000</v>
      </c>
      <c r="K21" s="27"/>
      <c r="L21" s="27"/>
      <c r="M21" s="27" t="s">
        <v>36</v>
      </c>
      <c r="N21" s="27"/>
      <c r="O21" s="30"/>
      <c r="P21" s="27"/>
    </row>
    <row r="22" spans="1:16">
      <c r="I22" s="27" t="s">
        <v>34</v>
      </c>
      <c r="J22" s="31">
        <v>200000</v>
      </c>
      <c r="K22" s="27"/>
      <c r="L22" s="27"/>
      <c r="M22" s="27" t="s">
        <v>36</v>
      </c>
      <c r="N22" s="27"/>
      <c r="O22" s="30"/>
      <c r="P22" s="27"/>
    </row>
    <row r="23" spans="1:16">
      <c r="I23" t="s">
        <v>35</v>
      </c>
      <c r="J23" s="15">
        <v>4500000</v>
      </c>
      <c r="M23" t="s">
        <v>36</v>
      </c>
      <c r="O23" s="25"/>
    </row>
    <row r="25" spans="1:16">
      <c r="I25" s="18" t="s">
        <v>51</v>
      </c>
      <c r="J25" s="23">
        <f>J19+SUM(J21:J23)</f>
        <v>37860000</v>
      </c>
      <c r="O25" s="23"/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 Treatment 140415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2015-03-11T12:29:05Z</cp:lastPrinted>
  <dcterms:created xsi:type="dcterms:W3CDTF">2014-11-11T11:13:41Z</dcterms:created>
  <dcterms:modified xsi:type="dcterms:W3CDTF">2015-08-18T17:59:46Z</dcterms:modified>
</cp:coreProperties>
</file>