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1980" yWindow="465" windowWidth="24240" windowHeight="13740" activeTab="1"/>
  </bookViews>
  <sheets>
    <sheet name="2015 Budget" sheetId="5" r:id="rId1"/>
    <sheet name="2016 Budget" sheetId="4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4" l="1"/>
  <c r="C53" i="4"/>
  <c r="C36" i="4"/>
  <c r="C39" i="4"/>
  <c r="C43" i="4"/>
  <c r="C46" i="4"/>
  <c r="C48" i="4"/>
  <c r="C42" i="4"/>
  <c r="C41" i="4"/>
  <c r="C40" i="4"/>
  <c r="C34" i="4"/>
  <c r="D20" i="5"/>
  <c r="D29" i="5"/>
  <c r="D33" i="5"/>
  <c r="D43" i="5"/>
  <c r="D47" i="5"/>
  <c r="D50" i="5"/>
  <c r="D54" i="5"/>
  <c r="D2" i="4"/>
  <c r="D4" i="4"/>
  <c r="C10" i="5"/>
  <c r="C20" i="5"/>
  <c r="C29" i="5"/>
  <c r="C43" i="5"/>
  <c r="C47" i="5"/>
  <c r="C50" i="5"/>
  <c r="C54" i="5"/>
  <c r="C2" i="4"/>
  <c r="C52" i="5"/>
  <c r="C3" i="4"/>
  <c r="C4" i="4"/>
  <c r="C27" i="4"/>
  <c r="C26" i="4"/>
  <c r="C47" i="4"/>
  <c r="D34" i="4"/>
  <c r="D50" i="4"/>
  <c r="C38" i="4"/>
  <c r="C50" i="4"/>
  <c r="D24" i="4"/>
  <c r="D26" i="4"/>
  <c r="D27" i="4"/>
  <c r="D32" i="4"/>
  <c r="D54" i="4"/>
  <c r="D56" i="4"/>
  <c r="C24" i="4"/>
  <c r="C32" i="4"/>
  <c r="C54" i="4"/>
  <c r="C56" i="4"/>
  <c r="E50" i="4"/>
  <c r="E46" i="4"/>
  <c r="E47" i="4"/>
  <c r="E48" i="4"/>
  <c r="E49" i="4"/>
  <c r="D9" i="4"/>
  <c r="C9" i="4"/>
  <c r="E43" i="5"/>
  <c r="E20" i="5"/>
  <c r="E29" i="5"/>
  <c r="E50" i="5"/>
  <c r="D10" i="5"/>
  <c r="C11" i="4"/>
  <c r="C12" i="4"/>
  <c r="C13" i="4"/>
  <c r="E24" i="4"/>
  <c r="E32" i="4"/>
  <c r="E45" i="4"/>
  <c r="D12" i="4"/>
  <c r="D13" i="4"/>
  <c r="E53" i="4"/>
  <c r="E35" i="4"/>
  <c r="E36" i="4"/>
  <c r="E38" i="4"/>
  <c r="E39" i="4"/>
  <c r="E40" i="4"/>
  <c r="E41" i="4"/>
  <c r="E42" i="4"/>
  <c r="E43" i="4"/>
  <c r="E44" i="4"/>
  <c r="E31" i="4"/>
  <c r="E30" i="4"/>
  <c r="E29" i="4"/>
  <c r="E23" i="4"/>
  <c r="E22" i="4"/>
  <c r="E21" i="4"/>
  <c r="E20" i="4"/>
  <c r="E19" i="4"/>
  <c r="E18" i="4"/>
  <c r="E17" i="4"/>
  <c r="E16" i="4"/>
  <c r="E13" i="4"/>
  <c r="E12" i="4"/>
  <c r="E11" i="4"/>
  <c r="E9" i="4"/>
  <c r="E8" i="4"/>
  <c r="E7" i="4"/>
  <c r="E34" i="4"/>
  <c r="E28" i="4"/>
  <c r="E27" i="4"/>
  <c r="E26" i="4"/>
  <c r="E56" i="4"/>
  <c r="E57" i="4"/>
  <c r="E54" i="4"/>
  <c r="E52" i="4"/>
</calcChain>
</file>

<file path=xl/sharedStrings.xml><?xml version="1.0" encoding="utf-8"?>
<sst xmlns="http://schemas.openxmlformats.org/spreadsheetml/2006/main" count="175" uniqueCount="98">
  <si>
    <t>Account Number</t>
  </si>
  <si>
    <t>Account Name</t>
  </si>
  <si>
    <t>4000</t>
  </si>
  <si>
    <t>4010</t>
  </si>
  <si>
    <t>Donations: Individuals</t>
  </si>
  <si>
    <t>4100</t>
  </si>
  <si>
    <t>Interest or Bank Credits Earned</t>
  </si>
  <si>
    <t>Total Income</t>
  </si>
  <si>
    <t>7000</t>
  </si>
  <si>
    <t>Accounting</t>
  </si>
  <si>
    <t>7200</t>
  </si>
  <si>
    <t>Conferences, conventions, and meetings</t>
  </si>
  <si>
    <t>7500</t>
  </si>
  <si>
    <t>Insurance</t>
  </si>
  <si>
    <t>7600</t>
  </si>
  <si>
    <t>Legal Expenses</t>
  </si>
  <si>
    <t>7700</t>
  </si>
  <si>
    <t>Miscellaneous</t>
  </si>
  <si>
    <t>8000</t>
  </si>
  <si>
    <t>Research</t>
  </si>
  <si>
    <t>8300</t>
  </si>
  <si>
    <t>Travel</t>
  </si>
  <si>
    <t>8400</t>
  </si>
  <si>
    <t>Online Donation Fees</t>
  </si>
  <si>
    <t>6000</t>
  </si>
  <si>
    <t>Management Salaries</t>
  </si>
  <si>
    <t>6200</t>
  </si>
  <si>
    <t>Payroll Taxes</t>
  </si>
  <si>
    <t>6300</t>
  </si>
  <si>
    <t>Payroll Fees</t>
  </si>
  <si>
    <t>6400</t>
  </si>
  <si>
    <t>Other employee benefits</t>
  </si>
  <si>
    <t>6500</t>
  </si>
  <si>
    <t>Health insurance</t>
  </si>
  <si>
    <t>6600</t>
  </si>
  <si>
    <t>Pension plan accruals and contributions</t>
  </si>
  <si>
    <t>6100</t>
  </si>
  <si>
    <t>Field Staff Salaries</t>
  </si>
  <si>
    <t>6700</t>
  </si>
  <si>
    <t>7100</t>
  </si>
  <si>
    <t>Bank and CCT Transfer Fees</t>
  </si>
  <si>
    <t>7400</t>
  </si>
  <si>
    <t>Field expenses</t>
  </si>
  <si>
    <t xml:space="preserve">   7410</t>
  </si>
  <si>
    <t xml:space="preserve">   Field medical supplies</t>
  </si>
  <si>
    <t xml:space="preserve">   7420</t>
  </si>
  <si>
    <t xml:space="preserve">   Field transportation</t>
  </si>
  <si>
    <t xml:space="preserve">   7430</t>
  </si>
  <si>
    <t xml:space="preserve">   Field airtime (phone)</t>
  </si>
  <si>
    <t xml:space="preserve">   7440</t>
  </si>
  <si>
    <t xml:space="preserve">   Field internet</t>
  </si>
  <si>
    <t xml:space="preserve">   7450</t>
  </si>
  <si>
    <t xml:space="preserve">   Field clinic gifts</t>
  </si>
  <si>
    <t xml:space="preserve">   7460</t>
  </si>
  <si>
    <t xml:space="preserve">   Field trainings</t>
  </si>
  <si>
    <t xml:space="preserve">   7490</t>
  </si>
  <si>
    <t xml:space="preserve">   Scaling</t>
  </si>
  <si>
    <t>7800</t>
  </si>
  <si>
    <t>Office Expenses</t>
  </si>
  <si>
    <t>7900</t>
  </si>
  <si>
    <t>Printing &amp; Stationery</t>
  </si>
  <si>
    <t>8100</t>
  </si>
  <si>
    <t>Technology</t>
  </si>
  <si>
    <t>8200</t>
  </si>
  <si>
    <t>Telephone &amp; Internet</t>
  </si>
  <si>
    <t>9000</t>
  </si>
  <si>
    <t>Grants (CCTs)</t>
  </si>
  <si>
    <t xml:space="preserve">   9050</t>
  </si>
  <si>
    <t xml:space="preserve">   Tokens (airtime and 1,000 NGN cash stipends)</t>
  </si>
  <si>
    <t>9100</t>
  </si>
  <si>
    <t>Program Referral Payments and Bonuses</t>
  </si>
  <si>
    <t>Larger office in Nigeria, better internet, and streamlined field transportation</t>
  </si>
  <si>
    <t>Field Expenses</t>
  </si>
  <si>
    <t>Total Salaries</t>
  </si>
  <si>
    <t>Salaries</t>
  </si>
  <si>
    <t>Total Administrative</t>
  </si>
  <si>
    <t>Administrative</t>
  </si>
  <si>
    <t>Total Other Income</t>
  </si>
  <si>
    <t>Other Income</t>
  </si>
  <si>
    <t>Total Donations</t>
  </si>
  <si>
    <t>Donations</t>
  </si>
  <si>
    <t>Total Expenses</t>
  </si>
  <si>
    <t>Without RCT:</t>
  </si>
  <si>
    <t>Income Statement for the Period of 2015-01-01 - 2015-12-31</t>
  </si>
  <si>
    <t>Donations: Foundations and Major Donors</t>
  </si>
  <si>
    <t>Rent/Occupancy (see 7810 instead)</t>
  </si>
  <si>
    <t>Program</t>
  </si>
  <si>
    <t>RCT</t>
  </si>
  <si>
    <t>Total</t>
  </si>
  <si>
    <t>Total Field Expenses</t>
  </si>
  <si>
    <t>Total Grants (CCTs)</t>
  </si>
  <si>
    <t>Conditional Cash Transfers</t>
  </si>
  <si>
    <t>Grants (CCTs) Awaiting Confirmation of Collection</t>
  </si>
  <si>
    <t>2016 Beginning Balance (Jan 1, 2016)</t>
  </si>
  <si>
    <t>Ending Balance</t>
  </si>
  <si>
    <t>2015 Beginning Balance (Jan 1, 2015)</t>
  </si>
  <si>
    <t>Money Committed for 2015 Beneficiaries</t>
  </si>
  <si>
    <t>2016 Beginning Balance After Money 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</si>
</sst>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"/>
  </numFmts>
  <fonts count="8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u/>
      <sz val="11"/>
      <name val="Calibri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scheme val="minor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2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164" fontId="0" fillId="0" borderId="0" xfId="0" applyNumberFormat="1" applyAlignment="1">
      <alignment horizontal="right"/>
    </xf>
    <xf numFmtId="0" fontId="3" fillId="2" borderId="0" xfId="29"/>
    <xf numFmtId="164" fontId="1" fillId="3" borderId="1" xfId="29" applyNumberFormat="1" applyFont="1" applyFill="1" applyBorder="1" applyAlignment="1">
      <alignment horizontal="right"/>
    </xf>
    <xf numFmtId="164" fontId="3" fillId="2" borderId="0" xfId="29" applyNumberFormat="1" applyAlignment="1">
      <alignment horizontal="right"/>
    </xf>
    <xf numFmtId="0" fontId="0" fillId="2" borderId="0" xfId="29" applyFont="1"/>
    <xf numFmtId="0" fontId="0" fillId="2" borderId="0" xfId="29" applyFont="1" applyAlignment="1">
      <alignment wrapText="1"/>
    </xf>
    <xf numFmtId="0" fontId="3" fillId="2" borderId="0" xfId="29" applyAlignment="1">
      <alignment horizontal="left" indent="1"/>
    </xf>
    <xf numFmtId="0" fontId="3" fillId="2" borderId="0" xfId="112"/>
    <xf numFmtId="164" fontId="1" fillId="3" borderId="1" xfId="112" applyNumberFormat="1" applyFont="1" applyFill="1" applyBorder="1" applyAlignment="1">
      <alignment horizontal="right"/>
    </xf>
    <xf numFmtId="164" fontId="3" fillId="2" borderId="0" xfId="112" applyNumberFormat="1" applyAlignment="1">
      <alignment horizontal="right"/>
    </xf>
    <xf numFmtId="0" fontId="3" fillId="2" borderId="0" xfId="112"/>
    <xf numFmtId="0" fontId="3" fillId="2" borderId="0" xfId="29"/>
    <xf numFmtId="0" fontId="0" fillId="2" borderId="0" xfId="112" applyFont="1"/>
    <xf numFmtId="0" fontId="3" fillId="2" borderId="0" xfId="29"/>
    <xf numFmtId="164" fontId="0" fillId="0" borderId="0" xfId="0" applyNumberFormat="1" applyAlignment="1">
      <alignment horizontal="center"/>
    </xf>
    <xf numFmtId="0" fontId="1" fillId="3" borderId="2" xfId="29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2" xfId="112" applyFont="1" applyFill="1" applyBorder="1" applyAlignment="1">
      <alignment horizontal="center"/>
    </xf>
    <xf numFmtId="164" fontId="1" fillId="3" borderId="1" xfId="112" applyNumberFormat="1" applyFont="1" applyFill="1" applyBorder="1" applyAlignment="1">
      <alignment horizontal="center"/>
    </xf>
    <xf numFmtId="164" fontId="3" fillId="2" borderId="0" xfId="112" applyNumberFormat="1" applyAlignment="1">
      <alignment horizontal="center"/>
    </xf>
    <xf numFmtId="0" fontId="3" fillId="2" borderId="0" xfId="112"/>
    <xf numFmtId="0" fontId="3" fillId="2" borderId="0" xfId="112"/>
    <xf numFmtId="0" fontId="3" fillId="2" borderId="0" xfId="29"/>
    <xf numFmtId="0" fontId="3" fillId="2" borderId="0" xfId="29"/>
    <xf numFmtId="0" fontId="3" fillId="2" borderId="0" xfId="112" applyAlignment="1">
      <alignment horizontal="left" indent="1"/>
    </xf>
    <xf numFmtId="0" fontId="1" fillId="0" borderId="0" xfId="11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112" applyFill="1"/>
    <xf numFmtId="0" fontId="1" fillId="0" borderId="0" xfId="29" applyFont="1" applyFill="1" applyAlignment="1">
      <alignment horizontal="right"/>
    </xf>
    <xf numFmtId="0" fontId="3" fillId="0" borderId="0" xfId="29" applyFill="1"/>
    <xf numFmtId="164" fontId="1" fillId="0" borderId="1" xfId="29" applyNumberFormat="1" applyFont="1" applyFill="1" applyBorder="1" applyAlignment="1">
      <alignment horizontal="right"/>
    </xf>
    <xf numFmtId="164" fontId="1" fillId="0" borderId="0" xfId="29" applyNumberFormat="1" applyFont="1" applyFill="1" applyBorder="1" applyAlignment="1">
      <alignment horizontal="right"/>
    </xf>
    <xf numFmtId="0" fontId="0" fillId="0" borderId="0" xfId="29" applyFont="1" applyFill="1"/>
    <xf numFmtId="0" fontId="2" fillId="2" borderId="0" xfId="29" applyFont="1" applyAlignment="1">
      <alignment horizontal="left"/>
    </xf>
    <xf numFmtId="164" fontId="6" fillId="2" borderId="0" xfId="29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3" fillId="2" borderId="0" xfId="29"/>
    <xf numFmtId="0" fontId="3" fillId="2" borderId="0" xfId="112"/>
    <xf numFmtId="0" fontId="3" fillId="2" borderId="0" xfId="112"/>
    <xf numFmtId="0" fontId="1" fillId="2" borderId="0" xfId="112" applyFont="1"/>
    <xf numFmtId="0" fontId="1" fillId="2" borderId="0" xfId="112" applyFont="1" applyAlignment="1">
      <alignment horizontal="right"/>
    </xf>
    <xf numFmtId="0" fontId="2" fillId="2" borderId="0" xfId="29" applyFont="1" applyAlignment="1">
      <alignment horizontal="left"/>
    </xf>
    <xf numFmtId="0" fontId="3" fillId="2" borderId="0" xfId="29"/>
    <xf numFmtId="0" fontId="1" fillId="2" borderId="0" xfId="29" applyFont="1" applyAlignment="1">
      <alignment horizontal="right"/>
    </xf>
    <xf numFmtId="0" fontId="7" fillId="2" borderId="0" xfId="112" applyFont="1" applyAlignment="1">
      <alignment horizontal="right"/>
    </xf>
    <xf numFmtId="0" fontId="0" fillId="2" borderId="0" xfId="29" applyFont="1" applyAlignment="1">
      <alignment horizontal="right"/>
    </xf>
  </cellXfs>
  <cellStyles count="3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Normal" xfId="0" builtinId="0"/>
    <cellStyle name="Normal 2" xfId="29"/>
    <cellStyle name="Normal 3" xfId="11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="125" zoomScaleNormal="125" zoomScalePageLayoutView="125" workbookViewId="0">
      <pane ySplit="3" topLeftCell="A4" activePane="bottomLeft" state="frozen"/>
      <selection pane="bottomLeft" activeCell="C54" sqref="C54"/>
    </sheetView>
  </sheetViews>
  <sheetFormatPr defaultColWidth="0" defaultRowHeight="15" zeroHeight="1" x14ac:dyDescent="0.25"/>
  <cols>
    <col min="1" max="1" width="15" style="8" customWidth="1"/>
    <col min="2" max="2" width="44.28515625" style="8" customWidth="1"/>
    <col min="3" max="3" width="20" style="21" customWidth="1"/>
    <col min="4" max="5" width="20" style="8" customWidth="1"/>
    <col min="6" max="14" width="20" style="8" hidden="1" customWidth="1"/>
    <col min="15" max="16384" width="8.85546875" style="8" hidden="1"/>
  </cols>
  <sheetData>
    <row r="1" spans="1:5" x14ac:dyDescent="0.25">
      <c r="A1" s="39"/>
      <c r="B1" s="39"/>
    </row>
    <row r="2" spans="1:5" x14ac:dyDescent="0.25">
      <c r="A2" s="40" t="s">
        <v>83</v>
      </c>
      <c r="B2" s="39"/>
    </row>
    <row r="3" spans="1:5" x14ac:dyDescent="0.25">
      <c r="A3" s="18" t="s">
        <v>0</v>
      </c>
      <c r="B3" s="18" t="s">
        <v>1</v>
      </c>
      <c r="C3" s="17" t="s">
        <v>86</v>
      </c>
      <c r="D3" s="17" t="s">
        <v>87</v>
      </c>
      <c r="E3" s="18" t="s">
        <v>88</v>
      </c>
    </row>
    <row r="4" spans="1:5" x14ac:dyDescent="0.25">
      <c r="A4" s="41" t="s">
        <v>95</v>
      </c>
      <c r="B4" s="41"/>
      <c r="C4" s="20">
        <v>151329.68</v>
      </c>
      <c r="D4" s="10">
        <v>100000</v>
      </c>
    </row>
    <row r="5" spans="1:5" s="38" customFormat="1" x14ac:dyDescent="0.25">
      <c r="A5" s="26"/>
      <c r="B5" s="26"/>
      <c r="C5" s="27"/>
      <c r="D5" s="27"/>
      <c r="E5" s="26"/>
    </row>
    <row r="6" spans="1:5" s="28" customFormat="1" x14ac:dyDescent="0.25">
      <c r="A6" s="42" t="s">
        <v>80</v>
      </c>
      <c r="B6" s="43"/>
      <c r="C6" s="27"/>
      <c r="D6" s="27"/>
      <c r="E6" s="26"/>
    </row>
    <row r="7" spans="1:5" x14ac:dyDescent="0.25">
      <c r="A7" s="8" t="s">
        <v>2</v>
      </c>
      <c r="B7" s="13" t="s">
        <v>84</v>
      </c>
      <c r="C7" s="10">
        <v>229653.45</v>
      </c>
      <c r="D7" s="10">
        <v>0</v>
      </c>
      <c r="E7" s="10">
        <v>229653.45</v>
      </c>
    </row>
    <row r="8" spans="1:5" x14ac:dyDescent="0.25">
      <c r="A8" s="8" t="s">
        <v>3</v>
      </c>
      <c r="B8" s="8" t="s">
        <v>4</v>
      </c>
      <c r="C8" s="10">
        <v>12285</v>
      </c>
      <c r="D8" s="10">
        <v>0</v>
      </c>
      <c r="E8" s="10">
        <v>12285</v>
      </c>
    </row>
    <row r="9" spans="1:5" x14ac:dyDescent="0.25">
      <c r="A9" s="8" t="s">
        <v>5</v>
      </c>
      <c r="B9" s="8" t="s">
        <v>6</v>
      </c>
      <c r="C9" s="10">
        <v>95.41</v>
      </c>
      <c r="D9" s="10">
        <v>0</v>
      </c>
      <c r="E9" s="10">
        <v>95.41</v>
      </c>
    </row>
    <row r="10" spans="1:5" x14ac:dyDescent="0.25">
      <c r="A10" s="41" t="s">
        <v>7</v>
      </c>
      <c r="B10" s="39"/>
      <c r="C10" s="9">
        <f>SUM(C7:C9)</f>
        <v>242033.86000000002</v>
      </c>
      <c r="D10" s="9">
        <f>SUM(D7:D9)</f>
        <v>0</v>
      </c>
      <c r="E10" s="9">
        <v>242033.86</v>
      </c>
    </row>
    <row r="11" spans="1:5" x14ac:dyDescent="0.25"/>
    <row r="12" spans="1:5" s="22" customFormat="1" x14ac:dyDescent="0.25">
      <c r="A12" s="42" t="s">
        <v>76</v>
      </c>
      <c r="B12" s="43"/>
    </row>
    <row r="13" spans="1:5" x14ac:dyDescent="0.25">
      <c r="A13" s="8" t="s">
        <v>8</v>
      </c>
      <c r="B13" s="8" t="s">
        <v>9</v>
      </c>
      <c r="C13" s="10">
        <v>876.81</v>
      </c>
      <c r="D13" s="10">
        <v>0</v>
      </c>
      <c r="E13" s="10">
        <v>876.81</v>
      </c>
    </row>
    <row r="14" spans="1:5" x14ac:dyDescent="0.25">
      <c r="A14" s="8" t="s">
        <v>12</v>
      </c>
      <c r="B14" s="8" t="s">
        <v>13</v>
      </c>
      <c r="C14" s="10">
        <v>1423.4</v>
      </c>
      <c r="D14" s="10">
        <v>711.6</v>
      </c>
      <c r="E14" s="10">
        <v>2135</v>
      </c>
    </row>
    <row r="15" spans="1:5" x14ac:dyDescent="0.25">
      <c r="A15" s="8" t="s">
        <v>14</v>
      </c>
      <c r="B15" s="8" t="s">
        <v>15</v>
      </c>
      <c r="C15" s="10">
        <v>111.07</v>
      </c>
      <c r="D15" s="10">
        <v>0</v>
      </c>
      <c r="E15" s="10">
        <v>111.07</v>
      </c>
    </row>
    <row r="16" spans="1:5" x14ac:dyDescent="0.25">
      <c r="A16" s="8" t="s">
        <v>16</v>
      </c>
      <c r="B16" s="8" t="s">
        <v>17</v>
      </c>
      <c r="C16" s="10">
        <v>303.76</v>
      </c>
      <c r="D16" s="10">
        <v>0</v>
      </c>
      <c r="E16" s="10">
        <v>303.76</v>
      </c>
    </row>
    <row r="17" spans="1:5" x14ac:dyDescent="0.25">
      <c r="A17" s="8" t="s">
        <v>18</v>
      </c>
      <c r="B17" s="8" t="s">
        <v>19</v>
      </c>
      <c r="C17" s="10">
        <v>0</v>
      </c>
      <c r="D17" s="10">
        <v>14361.35</v>
      </c>
      <c r="E17" s="10">
        <v>14361.35</v>
      </c>
    </row>
    <row r="18" spans="1:5" x14ac:dyDescent="0.25">
      <c r="A18" s="8" t="s">
        <v>20</v>
      </c>
      <c r="B18" s="8" t="s">
        <v>21</v>
      </c>
      <c r="C18" s="10">
        <v>4000</v>
      </c>
      <c r="D18" s="10">
        <v>0</v>
      </c>
      <c r="E18" s="10">
        <v>4000</v>
      </c>
    </row>
    <row r="19" spans="1:5" x14ac:dyDescent="0.25">
      <c r="A19" s="8" t="s">
        <v>22</v>
      </c>
      <c r="B19" s="8" t="s">
        <v>23</v>
      </c>
      <c r="C19" s="10">
        <v>377.97</v>
      </c>
      <c r="D19" s="10">
        <v>0</v>
      </c>
      <c r="E19" s="10">
        <v>377.97</v>
      </c>
    </row>
    <row r="20" spans="1:5" s="22" customFormat="1" x14ac:dyDescent="0.25">
      <c r="A20" s="44" t="s">
        <v>75</v>
      </c>
      <c r="B20" s="43"/>
      <c r="C20" s="3">
        <f>SUM(C12:C19)</f>
        <v>7093.01</v>
      </c>
      <c r="D20" s="3">
        <f>SUM(D12:D19)</f>
        <v>15072.95</v>
      </c>
      <c r="E20" s="3">
        <f t="shared" ref="E20" si="0">SUM(C20:D20)</f>
        <v>22165.96</v>
      </c>
    </row>
    <row r="21" spans="1:5" s="22" customFormat="1" x14ac:dyDescent="0.25">
      <c r="A21" s="42" t="s">
        <v>74</v>
      </c>
      <c r="B21" s="43"/>
      <c r="C21" s="10"/>
      <c r="D21" s="10"/>
      <c r="E21" s="10"/>
    </row>
    <row r="22" spans="1:5" x14ac:dyDescent="0.25">
      <c r="A22" s="8" t="s">
        <v>24</v>
      </c>
      <c r="B22" s="8" t="s">
        <v>25</v>
      </c>
      <c r="C22" s="10">
        <v>30000.87</v>
      </c>
      <c r="D22" s="10">
        <v>999.99</v>
      </c>
      <c r="E22" s="10">
        <v>31000.86</v>
      </c>
    </row>
    <row r="23" spans="1:5" x14ac:dyDescent="0.25">
      <c r="A23" s="8" t="s">
        <v>26</v>
      </c>
      <c r="B23" s="8" t="s">
        <v>27</v>
      </c>
      <c r="C23" s="10">
        <v>9832.0400000000009</v>
      </c>
      <c r="D23" s="10">
        <v>4891.2299999999996</v>
      </c>
      <c r="E23" s="10">
        <v>14723.27</v>
      </c>
    </row>
    <row r="24" spans="1:5" x14ac:dyDescent="0.25">
      <c r="A24" s="8" t="s">
        <v>28</v>
      </c>
      <c r="B24" s="8" t="s">
        <v>29</v>
      </c>
      <c r="C24" s="10">
        <v>535</v>
      </c>
      <c r="D24" s="10">
        <v>0</v>
      </c>
      <c r="E24" s="10">
        <v>535</v>
      </c>
    </row>
    <row r="25" spans="1:5" x14ac:dyDescent="0.25">
      <c r="A25" s="8" t="s">
        <v>32</v>
      </c>
      <c r="B25" s="8" t="s">
        <v>33</v>
      </c>
      <c r="C25" s="10">
        <v>1366</v>
      </c>
      <c r="D25" s="10">
        <v>0</v>
      </c>
      <c r="E25" s="10">
        <v>1366</v>
      </c>
    </row>
    <row r="26" spans="1:5" x14ac:dyDescent="0.25">
      <c r="A26" s="8" t="s">
        <v>36</v>
      </c>
      <c r="B26" s="8" t="s">
        <v>37</v>
      </c>
      <c r="C26" s="10">
        <v>7310.63</v>
      </c>
      <c r="D26" s="10">
        <v>6224.43</v>
      </c>
      <c r="E26" s="10">
        <v>13535.06</v>
      </c>
    </row>
    <row r="27" spans="1:5" s="22" customFormat="1" x14ac:dyDescent="0.25">
      <c r="A27" s="25">
        <v>6150</v>
      </c>
      <c r="B27" s="22" t="s">
        <v>70</v>
      </c>
      <c r="C27" s="10">
        <v>80.45</v>
      </c>
      <c r="D27" s="10">
        <v>0</v>
      </c>
      <c r="E27" s="10">
        <v>80.45</v>
      </c>
    </row>
    <row r="28" spans="1:5" x14ac:dyDescent="0.25">
      <c r="A28" s="8" t="s">
        <v>39</v>
      </c>
      <c r="B28" s="8" t="s">
        <v>40</v>
      </c>
      <c r="C28" s="10">
        <v>3212.0699999999997</v>
      </c>
      <c r="D28" s="10">
        <v>0</v>
      </c>
      <c r="E28" s="10">
        <v>3212.07</v>
      </c>
    </row>
    <row r="29" spans="1:5" s="22" customFormat="1" x14ac:dyDescent="0.25">
      <c r="A29" s="44" t="s">
        <v>73</v>
      </c>
      <c r="B29" s="43"/>
      <c r="C29" s="3">
        <f>SUM(C22:C28)</f>
        <v>52337.06</v>
      </c>
      <c r="D29" s="3">
        <f>SUM(D22:D28)</f>
        <v>12115.65</v>
      </c>
      <c r="E29" s="3">
        <f t="shared" ref="E29" si="1">SUM(C29:D29)</f>
        <v>64452.71</v>
      </c>
    </row>
    <row r="30" spans="1:5" s="22" customFormat="1" x14ac:dyDescent="0.25">
      <c r="A30" s="42" t="s">
        <v>72</v>
      </c>
      <c r="B30" s="43"/>
      <c r="C30" s="23"/>
      <c r="D30" s="23"/>
      <c r="E30" s="23"/>
    </row>
    <row r="31" spans="1:5" x14ac:dyDescent="0.25">
      <c r="A31" s="8" t="s">
        <v>41</v>
      </c>
      <c r="B31" s="8" t="s">
        <v>42</v>
      </c>
      <c r="C31" s="10"/>
      <c r="D31" s="10"/>
      <c r="E31" s="10"/>
    </row>
    <row r="32" spans="1:5" x14ac:dyDescent="0.25">
      <c r="A32" s="8" t="s">
        <v>43</v>
      </c>
      <c r="B32" s="25" t="s">
        <v>44</v>
      </c>
      <c r="C32" s="10">
        <v>792.25</v>
      </c>
      <c r="D32" s="10">
        <v>0</v>
      </c>
      <c r="E32" s="10">
        <v>792.25</v>
      </c>
    </row>
    <row r="33" spans="1:5" x14ac:dyDescent="0.25">
      <c r="A33" s="8" t="s">
        <v>45</v>
      </c>
      <c r="B33" s="25" t="s">
        <v>46</v>
      </c>
      <c r="C33" s="10">
        <v>3052.42</v>
      </c>
      <c r="D33" s="10">
        <f>2034.94</f>
        <v>2034.94</v>
      </c>
      <c r="E33" s="10">
        <v>5087.3599999999997</v>
      </c>
    </row>
    <row r="34" spans="1:5" x14ac:dyDescent="0.25">
      <c r="A34" s="8" t="s">
        <v>47</v>
      </c>
      <c r="B34" s="25" t="s">
        <v>48</v>
      </c>
      <c r="C34" s="10">
        <v>3971.22</v>
      </c>
      <c r="D34" s="10">
        <v>0</v>
      </c>
      <c r="E34" s="10">
        <v>3971.22</v>
      </c>
    </row>
    <row r="35" spans="1:5" x14ac:dyDescent="0.25">
      <c r="A35" s="8" t="s">
        <v>49</v>
      </c>
      <c r="B35" s="25" t="s">
        <v>50</v>
      </c>
      <c r="C35" s="10">
        <v>1043.33</v>
      </c>
      <c r="D35" s="10">
        <v>0</v>
      </c>
      <c r="E35" s="10">
        <v>1043.33</v>
      </c>
    </row>
    <row r="36" spans="1:5" x14ac:dyDescent="0.25">
      <c r="A36" s="8" t="s">
        <v>51</v>
      </c>
      <c r="B36" s="25" t="s">
        <v>52</v>
      </c>
      <c r="C36" s="10">
        <v>133.94</v>
      </c>
      <c r="D36" s="10">
        <v>0</v>
      </c>
      <c r="E36" s="10">
        <v>133.94</v>
      </c>
    </row>
    <row r="37" spans="1:5" x14ac:dyDescent="0.25">
      <c r="A37" s="8" t="s">
        <v>53</v>
      </c>
      <c r="B37" s="25" t="s">
        <v>54</v>
      </c>
      <c r="C37" s="10">
        <v>559.16</v>
      </c>
      <c r="D37" s="10">
        <v>0</v>
      </c>
      <c r="E37" s="10">
        <v>559.16</v>
      </c>
    </row>
    <row r="38" spans="1:5" x14ac:dyDescent="0.25">
      <c r="A38" s="8" t="s">
        <v>55</v>
      </c>
      <c r="B38" s="25" t="s">
        <v>56</v>
      </c>
      <c r="C38" s="10">
        <v>1120.74</v>
      </c>
      <c r="D38" s="10">
        <v>0</v>
      </c>
      <c r="E38" s="10">
        <v>1120.74</v>
      </c>
    </row>
    <row r="39" spans="1:5" x14ac:dyDescent="0.25">
      <c r="A39" s="8" t="s">
        <v>57</v>
      </c>
      <c r="B39" s="8" t="s">
        <v>58</v>
      </c>
      <c r="C39" s="10">
        <v>2567.84</v>
      </c>
      <c r="D39" s="10">
        <v>0</v>
      </c>
      <c r="E39" s="10">
        <v>2567.84</v>
      </c>
    </row>
    <row r="40" spans="1:5" x14ac:dyDescent="0.25">
      <c r="A40" s="8" t="s">
        <v>59</v>
      </c>
      <c r="B40" s="8" t="s">
        <v>60</v>
      </c>
      <c r="C40" s="10">
        <v>1220.08</v>
      </c>
      <c r="D40" s="10">
        <v>0</v>
      </c>
      <c r="E40" s="10">
        <v>1220.08</v>
      </c>
    </row>
    <row r="41" spans="1:5" x14ac:dyDescent="0.25">
      <c r="A41" s="8" t="s">
        <v>61</v>
      </c>
      <c r="B41" s="8" t="s">
        <v>62</v>
      </c>
      <c r="C41" s="10">
        <v>6492.26</v>
      </c>
      <c r="D41" s="10">
        <v>775</v>
      </c>
      <c r="E41" s="10">
        <v>7267.26</v>
      </c>
    </row>
    <row r="42" spans="1:5" x14ac:dyDescent="0.25">
      <c r="A42" s="8" t="s">
        <v>63</v>
      </c>
      <c r="B42" s="8" t="s">
        <v>64</v>
      </c>
      <c r="C42" s="10">
        <v>655.37</v>
      </c>
      <c r="D42" s="10">
        <v>200</v>
      </c>
      <c r="E42" s="10">
        <v>855.37</v>
      </c>
    </row>
    <row r="43" spans="1:5" s="23" customFormat="1" x14ac:dyDescent="0.25">
      <c r="A43" s="41" t="s">
        <v>89</v>
      </c>
      <c r="B43" s="39"/>
      <c r="C43" s="9">
        <f>SUM(C31:C42)</f>
        <v>21608.609999999997</v>
      </c>
      <c r="D43" s="9">
        <f>SUM(D31:D42)</f>
        <v>3009.94</v>
      </c>
      <c r="E43" s="9">
        <f>SUM(C43:D43)</f>
        <v>24618.549999999996</v>
      </c>
    </row>
    <row r="44" spans="1:5" s="23" customFormat="1" x14ac:dyDescent="0.25">
      <c r="A44" s="42" t="s">
        <v>91</v>
      </c>
      <c r="B44" s="43"/>
      <c r="C44" s="32"/>
      <c r="D44" s="32"/>
      <c r="E44" s="32"/>
    </row>
    <row r="45" spans="1:5" x14ac:dyDescent="0.25">
      <c r="A45" s="8" t="s">
        <v>65</v>
      </c>
      <c r="B45" s="8" t="s">
        <v>66</v>
      </c>
      <c r="C45" s="10">
        <v>72815.45</v>
      </c>
      <c r="D45" s="10">
        <v>0</v>
      </c>
      <c r="E45" s="10">
        <v>72815.45</v>
      </c>
    </row>
    <row r="46" spans="1:5" x14ac:dyDescent="0.25">
      <c r="A46" s="8" t="s">
        <v>67</v>
      </c>
      <c r="B46" s="25" t="s">
        <v>68</v>
      </c>
      <c r="C46" s="10">
        <v>5474.71</v>
      </c>
      <c r="D46" s="10">
        <v>0</v>
      </c>
      <c r="E46" s="10">
        <v>5474.71</v>
      </c>
    </row>
    <row r="47" spans="1:5" x14ac:dyDescent="0.25">
      <c r="A47" s="41" t="s">
        <v>90</v>
      </c>
      <c r="B47" s="39"/>
      <c r="C47" s="9">
        <f>SUM(C45:C46)</f>
        <v>78290.16</v>
      </c>
      <c r="D47" s="9">
        <f>SUM(D45:D46)</f>
        <v>0</v>
      </c>
      <c r="E47" s="9">
        <v>78290.16</v>
      </c>
    </row>
    <row r="48" spans="1:5" x14ac:dyDescent="0.25">
      <c r="A48" s="8" t="s">
        <v>69</v>
      </c>
      <c r="B48" s="13" t="s">
        <v>92</v>
      </c>
      <c r="C48" s="10">
        <v>5391.26</v>
      </c>
      <c r="D48" s="10">
        <v>0</v>
      </c>
      <c r="E48" s="10">
        <v>5391.26</v>
      </c>
    </row>
    <row r="49" spans="1:5" s="22" customFormat="1" x14ac:dyDescent="0.25">
      <c r="C49" s="10"/>
      <c r="D49" s="10"/>
      <c r="E49" s="10"/>
    </row>
    <row r="50" spans="1:5" x14ac:dyDescent="0.25">
      <c r="A50" s="41" t="s">
        <v>81</v>
      </c>
      <c r="B50" s="39"/>
      <c r="C50" s="9">
        <f>C20+C29+C43+C47+C48</f>
        <v>164720.1</v>
      </c>
      <c r="D50" s="9">
        <f>D20+D29+D43+D47+D48</f>
        <v>30198.539999999997</v>
      </c>
      <c r="E50" s="9">
        <f>E20+E29+E43+E47+E48</f>
        <v>194918.64</v>
      </c>
    </row>
    <row r="51" spans="1:5" x14ac:dyDescent="0.25"/>
    <row r="52" spans="1:5" s="11" customFormat="1" x14ac:dyDescent="0.25">
      <c r="A52" s="41" t="s">
        <v>96</v>
      </c>
      <c r="B52" s="41"/>
      <c r="C52" s="20">
        <f>45910</f>
        <v>45910</v>
      </c>
    </row>
    <row r="53" spans="1:5" x14ac:dyDescent="0.25"/>
    <row r="54" spans="1:5" x14ac:dyDescent="0.25">
      <c r="A54" s="41" t="s">
        <v>94</v>
      </c>
      <c r="B54" s="39"/>
      <c r="C54" s="19">
        <f>C4+C10-C50</f>
        <v>228643.44000000003</v>
      </c>
      <c r="D54" s="9">
        <f>D4-D50</f>
        <v>69801.460000000006</v>
      </c>
    </row>
    <row r="55" spans="1:5" x14ac:dyDescent="0.25"/>
    <row r="56" spans="1:5" hidden="1" x14ac:dyDescent="0.25"/>
    <row r="57" spans="1:5" hidden="1" x14ac:dyDescent="0.25"/>
    <row r="58" spans="1:5" hidden="1" x14ac:dyDescent="0.25"/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  <row r="64" spans="1:5" hidden="1" x14ac:dyDescent="0.25"/>
    <row r="65" hidden="1" x14ac:dyDescent="0.25"/>
    <row r="66" hidden="1" x14ac:dyDescent="0.25"/>
  </sheetData>
  <mergeCells count="16">
    <mergeCell ref="A52:B52"/>
    <mergeCell ref="A54:B54"/>
    <mergeCell ref="A47:B47"/>
    <mergeCell ref="A50:B50"/>
    <mergeCell ref="A4:B4"/>
    <mergeCell ref="A43:B43"/>
    <mergeCell ref="A44:B44"/>
    <mergeCell ref="A20:B20"/>
    <mergeCell ref="A21:B21"/>
    <mergeCell ref="A29:B29"/>
    <mergeCell ref="A30:B30"/>
    <mergeCell ref="A1:B1"/>
    <mergeCell ref="A2:B2"/>
    <mergeCell ref="A10:B10"/>
    <mergeCell ref="A6:B6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="125" zoomScaleNormal="125" zoomScalePageLayoutView="125" workbookViewId="0">
      <pane ySplit="1" topLeftCell="A47" activePane="bottomLeft" state="frozen"/>
      <selection pane="bottomLeft" activeCell="A15" sqref="A15:B15"/>
    </sheetView>
  </sheetViews>
  <sheetFormatPr defaultColWidth="0" defaultRowHeight="15" zeroHeight="1" x14ac:dyDescent="0.25"/>
  <cols>
    <col min="1" max="1" width="15" style="2" customWidth="1"/>
    <col min="2" max="2" width="44.28515625" style="2" customWidth="1"/>
    <col min="3" max="3" width="20" style="14" customWidth="1"/>
    <col min="4" max="5" width="20" style="2" customWidth="1"/>
    <col min="6" max="6" width="20" style="2" hidden="1" customWidth="1"/>
    <col min="7" max="7" width="0" style="2" hidden="1" customWidth="1"/>
    <col min="8" max="9" width="20" style="2" hidden="1" customWidth="1"/>
    <col min="10" max="16384" width="8.85546875" style="2" hidden="1"/>
  </cols>
  <sheetData>
    <row r="1" spans="1:5" x14ac:dyDescent="0.25">
      <c r="A1" s="16" t="s">
        <v>0</v>
      </c>
      <c r="B1" s="16" t="s">
        <v>1</v>
      </c>
      <c r="C1" s="17" t="s">
        <v>86</v>
      </c>
      <c r="D1" s="17" t="s">
        <v>87</v>
      </c>
      <c r="E1" s="16" t="s">
        <v>88</v>
      </c>
    </row>
    <row r="2" spans="1:5" x14ac:dyDescent="0.25">
      <c r="A2" s="45" t="s">
        <v>93</v>
      </c>
      <c r="B2" s="45"/>
      <c r="C2" s="15">
        <f>'2015 Budget'!C54</f>
        <v>228643.44000000003</v>
      </c>
      <c r="D2" s="15">
        <f>'2015 Budget'!D54</f>
        <v>69801.460000000006</v>
      </c>
    </row>
    <row r="3" spans="1:5" x14ac:dyDescent="0.25">
      <c r="A3" s="46" t="s">
        <v>96</v>
      </c>
      <c r="B3" s="46"/>
      <c r="C3" s="15">
        <f>'2015 Budget'!C52</f>
        <v>45910</v>
      </c>
      <c r="D3" s="4"/>
      <c r="E3" s="4"/>
    </row>
    <row r="4" spans="1:5" s="37" customFormat="1" x14ac:dyDescent="0.25">
      <c r="A4" s="41" t="s">
        <v>97</v>
      </c>
      <c r="B4" s="41"/>
      <c r="C4" s="15">
        <f>C2-C3</f>
        <v>182733.44000000003</v>
      </c>
      <c r="D4" s="15">
        <f>D2-D3</f>
        <v>69801.460000000006</v>
      </c>
    </row>
    <row r="5" spans="1:5" s="37" customFormat="1" x14ac:dyDescent="0.25">
      <c r="B5" s="5"/>
      <c r="C5" s="1"/>
      <c r="D5" s="4"/>
      <c r="E5" s="4"/>
    </row>
    <row r="6" spans="1:5" x14ac:dyDescent="0.25">
      <c r="A6" s="42" t="s">
        <v>80</v>
      </c>
      <c r="B6" s="43"/>
    </row>
    <row r="7" spans="1:5" x14ac:dyDescent="0.25">
      <c r="A7" s="2" t="s">
        <v>2</v>
      </c>
      <c r="B7" s="5" t="s">
        <v>84</v>
      </c>
      <c r="C7" s="4">
        <v>660000</v>
      </c>
      <c r="D7" s="4">
        <v>0</v>
      </c>
      <c r="E7" s="4">
        <f>SUM(C7:D7)</f>
        <v>660000</v>
      </c>
    </row>
    <row r="8" spans="1:5" x14ac:dyDescent="0.25">
      <c r="A8" s="2" t="s">
        <v>3</v>
      </c>
      <c r="B8" s="2" t="s">
        <v>4</v>
      </c>
      <c r="C8" s="4">
        <v>20000</v>
      </c>
      <c r="D8" s="4">
        <v>0</v>
      </c>
      <c r="E8" s="4">
        <f>SUM(C8:D8)</f>
        <v>20000</v>
      </c>
    </row>
    <row r="9" spans="1:5" x14ac:dyDescent="0.25">
      <c r="A9" s="44" t="s">
        <v>79</v>
      </c>
      <c r="B9" s="43"/>
      <c r="C9" s="3">
        <f>SUM(C7:C8)</f>
        <v>680000</v>
      </c>
      <c r="D9" s="3">
        <f>SUM(D7:D8)</f>
        <v>0</v>
      </c>
      <c r="E9" s="3">
        <f>SUM(C9:D9)</f>
        <v>680000</v>
      </c>
    </row>
    <row r="10" spans="1:5" x14ac:dyDescent="0.25">
      <c r="A10" s="42" t="s">
        <v>78</v>
      </c>
      <c r="B10" s="43"/>
    </row>
    <row r="11" spans="1:5" x14ac:dyDescent="0.25">
      <c r="A11" s="2" t="s">
        <v>5</v>
      </c>
      <c r="B11" s="2" t="s">
        <v>6</v>
      </c>
      <c r="C11" s="4">
        <f>6.68*(52/4)</f>
        <v>86.84</v>
      </c>
      <c r="D11" s="4">
        <v>0</v>
      </c>
      <c r="E11" s="4">
        <f>SUM(C11:D11)</f>
        <v>86.84</v>
      </c>
    </row>
    <row r="12" spans="1:5" x14ac:dyDescent="0.25">
      <c r="A12" s="44" t="s">
        <v>77</v>
      </c>
      <c r="B12" s="43"/>
      <c r="C12" s="3">
        <f>C11</f>
        <v>86.84</v>
      </c>
      <c r="D12" s="3">
        <f>D11</f>
        <v>0</v>
      </c>
      <c r="E12" s="3">
        <f>SUM(C12:D12)</f>
        <v>86.84</v>
      </c>
    </row>
    <row r="13" spans="1:5" x14ac:dyDescent="0.25">
      <c r="A13" s="44" t="s">
        <v>7</v>
      </c>
      <c r="B13" s="43"/>
      <c r="C13" s="3">
        <f>SUM(C9,C12)</f>
        <v>680086.84</v>
      </c>
      <c r="D13" s="3">
        <f>SUM(D9,D12)</f>
        <v>0</v>
      </c>
      <c r="E13" s="3">
        <f>SUM(C13:D13)</f>
        <v>680086.84</v>
      </c>
    </row>
    <row r="14" spans="1:5" x14ac:dyDescent="0.25"/>
    <row r="15" spans="1:5" x14ac:dyDescent="0.25">
      <c r="A15" s="42" t="s">
        <v>76</v>
      </c>
      <c r="B15" s="43"/>
    </row>
    <row r="16" spans="1:5" x14ac:dyDescent="0.25">
      <c r="A16" s="2" t="s">
        <v>8</v>
      </c>
      <c r="B16" s="2" t="s">
        <v>9</v>
      </c>
      <c r="C16" s="4">
        <v>495</v>
      </c>
      <c r="D16" s="4">
        <v>0</v>
      </c>
      <c r="E16" s="4">
        <f t="shared" ref="E16:E24" si="0">SUM(C16:D16)</f>
        <v>495</v>
      </c>
    </row>
    <row r="17" spans="1:5" x14ac:dyDescent="0.25">
      <c r="A17" s="2" t="s">
        <v>10</v>
      </c>
      <c r="B17" s="2" t="s">
        <v>11</v>
      </c>
      <c r="C17" s="4">
        <v>500</v>
      </c>
      <c r="D17" s="4">
        <v>0</v>
      </c>
      <c r="E17" s="4">
        <f t="shared" si="0"/>
        <v>500</v>
      </c>
    </row>
    <row r="18" spans="1:5" x14ac:dyDescent="0.25">
      <c r="A18" s="2" t="s">
        <v>12</v>
      </c>
      <c r="B18" s="2" t="s">
        <v>13</v>
      </c>
      <c r="C18" s="4">
        <v>1423.34</v>
      </c>
      <c r="D18" s="4">
        <v>711.66</v>
      </c>
      <c r="E18" s="4">
        <f t="shared" si="0"/>
        <v>2135</v>
      </c>
    </row>
    <row r="19" spans="1:5" x14ac:dyDescent="0.25">
      <c r="A19" s="2" t="s">
        <v>14</v>
      </c>
      <c r="B19" s="2" t="s">
        <v>15</v>
      </c>
      <c r="C19" s="4">
        <v>1000</v>
      </c>
      <c r="D19" s="4">
        <v>0</v>
      </c>
      <c r="E19" s="4">
        <f t="shared" si="0"/>
        <v>1000</v>
      </c>
    </row>
    <row r="20" spans="1:5" x14ac:dyDescent="0.25">
      <c r="A20" s="2" t="s">
        <v>16</v>
      </c>
      <c r="B20" s="2" t="s">
        <v>17</v>
      </c>
      <c r="C20" s="4">
        <v>5000</v>
      </c>
      <c r="D20" s="4">
        <v>1000</v>
      </c>
      <c r="E20" s="4">
        <f t="shared" si="0"/>
        <v>6000</v>
      </c>
    </row>
    <row r="21" spans="1:5" x14ac:dyDescent="0.25">
      <c r="A21" s="2" t="s">
        <v>18</v>
      </c>
      <c r="B21" s="2" t="s">
        <v>19</v>
      </c>
      <c r="C21" s="4">
        <v>2000</v>
      </c>
      <c r="D21" s="4">
        <v>24000</v>
      </c>
      <c r="E21" s="4">
        <f t="shared" si="0"/>
        <v>26000</v>
      </c>
    </row>
    <row r="22" spans="1:5" x14ac:dyDescent="0.25">
      <c r="A22" s="2" t="s">
        <v>20</v>
      </c>
      <c r="B22" s="2" t="s">
        <v>21</v>
      </c>
      <c r="C22" s="4">
        <v>10000</v>
      </c>
      <c r="D22" s="4">
        <v>6000</v>
      </c>
      <c r="E22" s="4">
        <f t="shared" si="0"/>
        <v>16000</v>
      </c>
    </row>
    <row r="23" spans="1:5" x14ac:dyDescent="0.25">
      <c r="A23" s="2" t="s">
        <v>22</v>
      </c>
      <c r="B23" s="2" t="s">
        <v>23</v>
      </c>
      <c r="C23" s="4">
        <v>200</v>
      </c>
      <c r="D23" s="4">
        <v>0</v>
      </c>
      <c r="E23" s="4">
        <f t="shared" si="0"/>
        <v>200</v>
      </c>
    </row>
    <row r="24" spans="1:5" x14ac:dyDescent="0.25">
      <c r="A24" s="44" t="s">
        <v>75</v>
      </c>
      <c r="B24" s="43"/>
      <c r="C24" s="3">
        <f>SUM(C16:C23)</f>
        <v>20618.34</v>
      </c>
      <c r="D24" s="3">
        <f>SUM(D16:D23)</f>
        <v>31711.66</v>
      </c>
      <c r="E24" s="3">
        <f t="shared" si="0"/>
        <v>52330</v>
      </c>
    </row>
    <row r="25" spans="1:5" x14ac:dyDescent="0.25">
      <c r="A25" s="42" t="s">
        <v>74</v>
      </c>
      <c r="B25" s="43"/>
    </row>
    <row r="26" spans="1:5" x14ac:dyDescent="0.25">
      <c r="A26" s="2" t="s">
        <v>24</v>
      </c>
      <c r="B26" s="2" t="s">
        <v>25</v>
      </c>
      <c r="C26" s="35">
        <f>1001.48*(52/2)+(444.82)*(52/4)+(52000)-(52000*0.2)</f>
        <v>73421.14</v>
      </c>
      <c r="D26" s="36">
        <f>1001.47*(52/4)+(444.81/2)*(52/4)</f>
        <v>15910.375</v>
      </c>
      <c r="E26" s="4">
        <f t="shared" ref="E26:E32" si="1">SUM(C26:D26)</f>
        <v>89331.514999999999</v>
      </c>
    </row>
    <row r="27" spans="1:5" x14ac:dyDescent="0.25">
      <c r="A27" s="2" t="s">
        <v>26</v>
      </c>
      <c r="B27" s="2" t="s">
        <v>27</v>
      </c>
      <c r="C27" s="35">
        <f>444.82*(52/4)+(52000*0.2)</f>
        <v>16182.66</v>
      </c>
      <c r="D27" s="36">
        <f>(444.81/2)*(52/4)</f>
        <v>2891.2649999999999</v>
      </c>
      <c r="E27" s="4">
        <f t="shared" si="1"/>
        <v>19073.924999999999</v>
      </c>
    </row>
    <row r="28" spans="1:5" x14ac:dyDescent="0.25">
      <c r="A28" s="2" t="s">
        <v>28</v>
      </c>
      <c r="B28" s="2" t="s">
        <v>29</v>
      </c>
      <c r="C28" s="4">
        <v>535</v>
      </c>
      <c r="D28" s="4">
        <v>0</v>
      </c>
      <c r="E28" s="4">
        <f t="shared" si="1"/>
        <v>535</v>
      </c>
    </row>
    <row r="29" spans="1:5" x14ac:dyDescent="0.25">
      <c r="A29" s="2" t="s">
        <v>30</v>
      </c>
      <c r="B29" s="2" t="s">
        <v>31</v>
      </c>
      <c r="C29" s="4">
        <v>0</v>
      </c>
      <c r="D29" s="4">
        <v>0</v>
      </c>
      <c r="E29" s="4">
        <f t="shared" si="1"/>
        <v>0</v>
      </c>
    </row>
    <row r="30" spans="1:5" x14ac:dyDescent="0.25">
      <c r="A30" s="2" t="s">
        <v>32</v>
      </c>
      <c r="B30" s="2" t="s">
        <v>33</v>
      </c>
      <c r="C30" s="4">
        <v>1366</v>
      </c>
      <c r="D30" s="4">
        <v>0</v>
      </c>
      <c r="E30" s="4">
        <f t="shared" si="1"/>
        <v>1366</v>
      </c>
    </row>
    <row r="31" spans="1:5" x14ac:dyDescent="0.25">
      <c r="A31" s="2" t="s">
        <v>34</v>
      </c>
      <c r="B31" s="2" t="s">
        <v>35</v>
      </c>
      <c r="C31" s="4">
        <v>0</v>
      </c>
      <c r="D31" s="4">
        <v>0</v>
      </c>
      <c r="E31" s="4">
        <f t="shared" si="1"/>
        <v>0</v>
      </c>
    </row>
    <row r="32" spans="1:5" x14ac:dyDescent="0.25">
      <c r="A32" s="44" t="s">
        <v>73</v>
      </c>
      <c r="B32" s="43"/>
      <c r="C32" s="3">
        <f>SUM(C26:C31)</f>
        <v>91504.8</v>
      </c>
      <c r="D32" s="3">
        <f>SUM(D26:D31)</f>
        <v>18801.64</v>
      </c>
      <c r="E32" s="3">
        <f t="shared" si="1"/>
        <v>110306.44</v>
      </c>
    </row>
    <row r="33" spans="1:5" x14ac:dyDescent="0.25">
      <c r="A33" s="42" t="s">
        <v>72</v>
      </c>
      <c r="B33" s="43"/>
    </row>
    <row r="34" spans="1:5" x14ac:dyDescent="0.25">
      <c r="A34" s="2" t="s">
        <v>36</v>
      </c>
      <c r="B34" s="2" t="s">
        <v>37</v>
      </c>
      <c r="C34" s="4">
        <f>(1822.41*(52/4))*1.2</f>
        <v>28429.596000000001</v>
      </c>
      <c r="D34" s="4">
        <f>916.03*(52/4)</f>
        <v>11908.39</v>
      </c>
      <c r="E34" s="4">
        <f t="shared" ref="E34:E49" si="2">SUM(C34:D34)</f>
        <v>40337.986000000004</v>
      </c>
    </row>
    <row r="35" spans="1:5" x14ac:dyDescent="0.25">
      <c r="A35" s="2" t="s">
        <v>38</v>
      </c>
      <c r="B35" s="5" t="s">
        <v>85</v>
      </c>
      <c r="C35" s="4">
        <v>0</v>
      </c>
      <c r="D35" s="4">
        <v>0</v>
      </c>
      <c r="E35" s="4">
        <f t="shared" si="2"/>
        <v>0</v>
      </c>
    </row>
    <row r="36" spans="1:5" x14ac:dyDescent="0.25">
      <c r="A36" s="2" t="s">
        <v>39</v>
      </c>
      <c r="B36" s="2" t="s">
        <v>40</v>
      </c>
      <c r="C36" s="4">
        <f>25*(52/4)+((1007.38-331.28)*(52/4))-331.28+1000</f>
        <v>9783.02</v>
      </c>
      <c r="D36" s="4">
        <v>700</v>
      </c>
      <c r="E36" s="4">
        <f t="shared" si="2"/>
        <v>10483.02</v>
      </c>
    </row>
    <row r="37" spans="1:5" x14ac:dyDescent="0.25">
      <c r="A37" s="2" t="s">
        <v>41</v>
      </c>
      <c r="B37" s="2" t="s">
        <v>42</v>
      </c>
      <c r="C37" s="4"/>
      <c r="D37" s="4"/>
      <c r="E37" s="4"/>
    </row>
    <row r="38" spans="1:5" x14ac:dyDescent="0.25">
      <c r="A38" s="2" t="s">
        <v>43</v>
      </c>
      <c r="B38" s="7" t="s">
        <v>44</v>
      </c>
      <c r="C38" s="4">
        <f>(28.62*(52/4))*2</f>
        <v>744.12</v>
      </c>
      <c r="D38" s="4">
        <v>0</v>
      </c>
      <c r="E38" s="4">
        <f t="shared" si="2"/>
        <v>744.12</v>
      </c>
    </row>
    <row r="39" spans="1:5" x14ac:dyDescent="0.25">
      <c r="A39" s="2" t="s">
        <v>45</v>
      </c>
      <c r="B39" s="7" t="s">
        <v>46</v>
      </c>
      <c r="C39" s="4">
        <f>(662.85*(52/4))*2</f>
        <v>17234.100000000002</v>
      </c>
      <c r="D39" s="4">
        <v>3000</v>
      </c>
      <c r="E39" s="4">
        <f t="shared" si="2"/>
        <v>20234.100000000002</v>
      </c>
    </row>
    <row r="40" spans="1:5" x14ac:dyDescent="0.25">
      <c r="A40" s="2" t="s">
        <v>47</v>
      </c>
      <c r="B40" s="7" t="s">
        <v>48</v>
      </c>
      <c r="C40" s="4">
        <f>(252.51*(52/4))*1.8</f>
        <v>5908.7340000000004</v>
      </c>
      <c r="D40" s="4">
        <v>0</v>
      </c>
      <c r="E40" s="4">
        <f t="shared" si="2"/>
        <v>5908.7340000000004</v>
      </c>
    </row>
    <row r="41" spans="1:5" x14ac:dyDescent="0.25">
      <c r="A41" s="2" t="s">
        <v>49</v>
      </c>
      <c r="B41" s="7" t="s">
        <v>50</v>
      </c>
      <c r="C41" s="4">
        <f>(164.28*(52/4))*1.8</f>
        <v>3844.152</v>
      </c>
      <c r="D41" s="4">
        <v>0</v>
      </c>
      <c r="E41" s="4">
        <f t="shared" si="2"/>
        <v>3844.152</v>
      </c>
    </row>
    <row r="42" spans="1:5" x14ac:dyDescent="0.25">
      <c r="A42" s="2" t="s">
        <v>51</v>
      </c>
      <c r="B42" s="7" t="s">
        <v>52</v>
      </c>
      <c r="C42" s="4">
        <f>(50.21*(52/4))*1.5</f>
        <v>979.09500000000003</v>
      </c>
      <c r="D42" s="4">
        <v>0</v>
      </c>
      <c r="E42" s="4">
        <f t="shared" si="2"/>
        <v>979.09500000000003</v>
      </c>
    </row>
    <row r="43" spans="1:5" x14ac:dyDescent="0.25">
      <c r="A43" s="2" t="s">
        <v>53</v>
      </c>
      <c r="B43" s="7" t="s">
        <v>54</v>
      </c>
      <c r="C43" s="4">
        <f>(496.34*(52/4))</f>
        <v>6452.42</v>
      </c>
      <c r="D43" s="4">
        <v>0</v>
      </c>
      <c r="E43" s="4">
        <f t="shared" si="2"/>
        <v>6452.42</v>
      </c>
    </row>
    <row r="44" spans="1:5" x14ac:dyDescent="0.25">
      <c r="A44" s="2" t="s">
        <v>55</v>
      </c>
      <c r="B44" s="7" t="s">
        <v>56</v>
      </c>
      <c r="C44" s="4">
        <v>15000</v>
      </c>
      <c r="D44" s="4">
        <v>2000</v>
      </c>
      <c r="E44" s="4">
        <f t="shared" si="2"/>
        <v>17000</v>
      </c>
    </row>
    <row r="45" spans="1:5" ht="30" x14ac:dyDescent="0.25">
      <c r="A45" s="7">
        <v>7810</v>
      </c>
      <c r="B45" s="6" t="s">
        <v>71</v>
      </c>
      <c r="C45" s="4">
        <v>9000</v>
      </c>
      <c r="D45" s="4">
        <v>0</v>
      </c>
      <c r="E45" s="4">
        <f t="shared" si="2"/>
        <v>9000</v>
      </c>
    </row>
    <row r="46" spans="1:5" x14ac:dyDescent="0.25">
      <c r="A46" s="2" t="s">
        <v>57</v>
      </c>
      <c r="B46" s="2" t="s">
        <v>58</v>
      </c>
      <c r="C46" s="4">
        <f>(372.57*(52/4)+30*(52/4))*1.1</f>
        <v>5756.7510000000002</v>
      </c>
      <c r="D46" s="4">
        <v>0</v>
      </c>
      <c r="E46" s="4">
        <f t="shared" si="2"/>
        <v>5756.7510000000002</v>
      </c>
    </row>
    <row r="47" spans="1:5" x14ac:dyDescent="0.25">
      <c r="A47" s="2" t="s">
        <v>59</v>
      </c>
      <c r="B47" s="2" t="s">
        <v>60</v>
      </c>
      <c r="C47" s="4">
        <f>(206.17*(52/4))*2</f>
        <v>5360.42</v>
      </c>
      <c r="D47" s="4">
        <v>0</v>
      </c>
      <c r="E47" s="4">
        <f t="shared" si="2"/>
        <v>5360.42</v>
      </c>
    </row>
    <row r="48" spans="1:5" x14ac:dyDescent="0.25">
      <c r="A48" s="2" t="s">
        <v>61</v>
      </c>
      <c r="B48" s="2" t="s">
        <v>62</v>
      </c>
      <c r="C48" s="4">
        <f>(36.94*(52/4)+(1016.13*(52/4)))</f>
        <v>13689.91</v>
      </c>
      <c r="D48" s="4">
        <v>500</v>
      </c>
      <c r="E48" s="4">
        <f t="shared" si="2"/>
        <v>14189.91</v>
      </c>
    </row>
    <row r="49" spans="1:5" x14ac:dyDescent="0.25">
      <c r="A49" s="2" t="s">
        <v>63</v>
      </c>
      <c r="B49" s="2" t="s">
        <v>64</v>
      </c>
      <c r="C49" s="10">
        <v>1200</v>
      </c>
      <c r="D49" s="10">
        <v>300</v>
      </c>
      <c r="E49" s="4">
        <f t="shared" si="2"/>
        <v>1500</v>
      </c>
    </row>
    <row r="50" spans="1:5" s="12" customFormat="1" x14ac:dyDescent="0.25">
      <c r="A50" s="41" t="s">
        <v>89</v>
      </c>
      <c r="B50" s="41"/>
      <c r="C50" s="9">
        <f>SUM(C34:C49)</f>
        <v>123382.31800000001</v>
      </c>
      <c r="D50" s="9">
        <f>SUM(D34:D49)</f>
        <v>18408.39</v>
      </c>
      <c r="E50" s="9">
        <f>SUM(C50:D50)</f>
        <v>141790.70800000001</v>
      </c>
    </row>
    <row r="51" spans="1:5" s="23" customFormat="1" x14ac:dyDescent="0.25">
      <c r="A51" s="34" t="s">
        <v>91</v>
      </c>
      <c r="B51" s="24"/>
      <c r="C51" s="32"/>
      <c r="D51" s="32"/>
      <c r="E51" s="32"/>
    </row>
    <row r="52" spans="1:5" x14ac:dyDescent="0.25">
      <c r="A52" s="2" t="s">
        <v>65</v>
      </c>
      <c r="B52" s="2" t="s">
        <v>66</v>
      </c>
      <c r="C52" s="1">
        <f>625005-6579*(8)</f>
        <v>572373</v>
      </c>
      <c r="D52" s="4">
        <v>0</v>
      </c>
      <c r="E52" s="4">
        <f>SUM(C52:D52)</f>
        <v>572373</v>
      </c>
    </row>
    <row r="53" spans="1:5" x14ac:dyDescent="0.25">
      <c r="A53" s="2" t="s">
        <v>67</v>
      </c>
      <c r="B53" s="7" t="s">
        <v>68</v>
      </c>
      <c r="C53" s="1">
        <f>6579*8</f>
        <v>52632</v>
      </c>
      <c r="D53" s="4">
        <v>0</v>
      </c>
      <c r="E53" s="4">
        <f>SUM(C53:D53)</f>
        <v>52632</v>
      </c>
    </row>
    <row r="54" spans="1:5" x14ac:dyDescent="0.25">
      <c r="A54" s="44" t="s">
        <v>90</v>
      </c>
      <c r="B54" s="43"/>
      <c r="C54" s="3">
        <f>SUM(C52:C53)</f>
        <v>625005</v>
      </c>
      <c r="D54" s="3">
        <f>SUM(D52:D53)</f>
        <v>0</v>
      </c>
      <c r="E54" s="3">
        <f>SUM(C54:D54)</f>
        <v>625005</v>
      </c>
    </row>
    <row r="55" spans="1:5" s="30" customFormat="1" x14ac:dyDescent="0.25">
      <c r="A55" s="29"/>
      <c r="C55" s="31"/>
      <c r="D55" s="31"/>
      <c r="E55" s="31"/>
    </row>
    <row r="56" spans="1:5" x14ac:dyDescent="0.25">
      <c r="A56" s="44" t="s">
        <v>81</v>
      </c>
      <c r="B56" s="43"/>
      <c r="C56" s="3">
        <f>SUM(C24+C32+C54+C50)</f>
        <v>860510.45799999998</v>
      </c>
      <c r="D56" s="3">
        <f>SUM(D24+D32+D54+D50)</f>
        <v>68921.69</v>
      </c>
      <c r="E56" s="3">
        <f>SUM(C56:D56)</f>
        <v>929432.14800000004</v>
      </c>
    </row>
    <row r="57" spans="1:5" x14ac:dyDescent="0.25">
      <c r="D57" s="5" t="s">
        <v>82</v>
      </c>
      <c r="E57" s="3">
        <f>E56-D56</f>
        <v>860510.4580000001</v>
      </c>
    </row>
    <row r="58" spans="1:5" s="30" customFormat="1" x14ac:dyDescent="0.25">
      <c r="D58" s="33"/>
      <c r="E58" s="32"/>
    </row>
    <row r="59" spans="1:5" hidden="1" x14ac:dyDescent="0.25"/>
    <row r="60" spans="1:5" hidden="1" x14ac:dyDescent="0.25"/>
    <row r="61" spans="1:5" hidden="1" x14ac:dyDescent="0.25"/>
    <row r="62" spans="1:5" hidden="1" x14ac:dyDescent="0.25"/>
    <row r="63" spans="1:5" hidden="1" x14ac:dyDescent="0.25"/>
  </sheetData>
  <mergeCells count="16">
    <mergeCell ref="A50:B50"/>
    <mergeCell ref="A25:B25"/>
    <mergeCell ref="A32:B32"/>
    <mergeCell ref="A56:B56"/>
    <mergeCell ref="A2:B2"/>
    <mergeCell ref="A33:B33"/>
    <mergeCell ref="A54:B54"/>
    <mergeCell ref="A10:B10"/>
    <mergeCell ref="A12:B12"/>
    <mergeCell ref="A13:B13"/>
    <mergeCell ref="A15:B15"/>
    <mergeCell ref="A24:B24"/>
    <mergeCell ref="A6:B6"/>
    <mergeCell ref="A9:B9"/>
    <mergeCell ref="A4:B4"/>
    <mergeCell ref="A3:B3"/>
  </mergeCells>
  <pageMargins left="0.7" right="0.7" top="0.75" bottom="0.75" header="0.3" footer="0.3"/>
  <pageSetup paperSize="9" orientation="portrait" r:id="rId1"/>
  <ignoredErrors>
    <ignoredError sqref="D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Budget</vt:lpstr>
      <vt:lpstr>2016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2016-08-01T00:38:04Z</dcterms:created>
  <dcterms:modified xsi:type="dcterms:W3CDTF">2016-08-01T01:17:32Z</dcterms:modified>
</cp:coreProperties>
</file>