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hidePivotFieldList="1" autoCompressPictures="0"/>
  <bookViews>
    <workbookView xWindow="340" yWindow="60" windowWidth="26960" windowHeight="16060" tabRatio="759"/>
  </bookViews>
  <sheets>
    <sheet name="Business Drivers" sheetId="89" r:id="rId1"/>
    <sheet name="UG Staffing Plan" sheetId="133" r:id="rId2"/>
    <sheet name="High-Level Assumptions" sheetId="90" r:id="rId3"/>
  </sheets>
  <externalReferences>
    <externalReference r:id="rId4"/>
    <externalReference r:id="rId5"/>
    <externalReference r:id="rId6"/>
  </externalReferences>
  <definedNames>
    <definedName name="accountsave">[1]Sheet2!$D$38:$D$42</definedName>
    <definedName name="adfas">#REF!</definedName>
    <definedName name="agree">[1]Sheet2!$F$38:$F$42</definedName>
    <definedName name="area">[1]Sheet2!$F$59:$F$62</definedName>
    <definedName name="asdfasd">#REF!</definedName>
    <definedName name="becomeanagent">[1]Sheet2!$C$3:$C$11</definedName>
    <definedName name="biggestmonthlyexpense">[1]Sheet2!$A$29:$A$41</definedName>
    <definedName name="boughtproduct">[1]Sheet2!$I$11:$I$15</definedName>
    <definedName name="branch">[1]Sheet2!$D$57:$D$62</definedName>
    <definedName name="businessexperience2">[1]Sheet2!$C$22:$C$29</definedName>
    <definedName name="bwaise">[2]Bwaise!$B$4:$N$108</definedName>
    <definedName name="_xlnm.Criteria">#REF!</definedName>
    <definedName name="DataTable">#REF!</definedName>
    <definedName name="EDUCATIONLEVEL">[1]Sheet2!$D$23:$D$28</definedName>
    <definedName name="gender">[1]Sheet2!$C$57:$C$58</definedName>
    <definedName name="groupmember">[3]Sheet2!$B$29:$B$38</definedName>
    <definedName name="hearaboutus">[1]Sheet2!$A$3:$A$11</definedName>
    <definedName name="hqdata">[2]HQ!$B$4:$M$108</definedName>
    <definedName name="incomesource">[1]Sheet2!$H$20:$H$29</definedName>
    <definedName name="itemowned">[1]Sheet2!$C$31:$C$36</definedName>
    <definedName name="loan">[1]Sheet2!$F$31:$F$36</definedName>
    <definedName name="mafubria">[2]Mafubira!$B$4:$O$108</definedName>
    <definedName name="marriage">[1]Sheet2!$F$23:$F$26</definedName>
    <definedName name="member">[1]Sheet2!$A$16:$A$25</definedName>
    <definedName name="mpigi">[2]Mpigi!$B$4:$N$108</definedName>
    <definedName name="nsangi">[2]Nsangi!$B$4:$O$108</definedName>
    <definedName name="otherexperience">[1]Sheet2!$C$16:$C$20</definedName>
    <definedName name="PROFIT">[1]Sheet2!$C$45:$C$54</definedName>
    <definedName name="recommend">[1]Sheet2!$E$3:$E$4</definedName>
    <definedName name="RENT">[1]Sheet2!$D$31:$D$32</definedName>
    <definedName name="sellproducts">[1]Sheet2!$I$3:$I$8</definedName>
    <definedName name="status">[1]Sheet2!$G$37:$G$42</definedName>
    <definedName name="textlanguage">[1]Sheet2!$D$16:$D$19</definedName>
    <definedName name="tula">[2]Tula!$B$4:$P$108</definedName>
    <definedName name="whyrecommendind">[1]Sheet2!$G$3:$G$17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33" l="1"/>
  <c r="G11" i="133"/>
  <c r="H11" i="133"/>
  <c r="I11" i="133"/>
  <c r="J11" i="133"/>
  <c r="K11" i="133"/>
  <c r="L11" i="133"/>
  <c r="M11" i="133"/>
  <c r="N11" i="133"/>
  <c r="O11" i="133"/>
  <c r="P11" i="133"/>
  <c r="Q11" i="133"/>
  <c r="R11" i="133"/>
  <c r="S11" i="133"/>
  <c r="T11" i="133"/>
  <c r="U11" i="133"/>
  <c r="V11" i="133"/>
  <c r="W11" i="133"/>
  <c r="X11" i="133"/>
  <c r="Y11" i="133"/>
  <c r="Z11" i="133"/>
  <c r="K20" i="89"/>
  <c r="P19" i="133"/>
  <c r="Q19" i="133"/>
  <c r="R19" i="133"/>
  <c r="S19" i="133"/>
  <c r="N25" i="133"/>
  <c r="O25" i="133"/>
  <c r="P25" i="133"/>
  <c r="Q25" i="133"/>
  <c r="R25" i="133"/>
  <c r="S25" i="133"/>
  <c r="T25" i="133"/>
  <c r="U25" i="133"/>
  <c r="Z27" i="133"/>
  <c r="Z32" i="133"/>
  <c r="Z29" i="133"/>
  <c r="Z35" i="133"/>
  <c r="Z34" i="133"/>
  <c r="Z45" i="133"/>
  <c r="Y27" i="133"/>
  <c r="Y32" i="133"/>
  <c r="Y29" i="133"/>
  <c r="Y35" i="133"/>
  <c r="Y34" i="133"/>
  <c r="Y45" i="133"/>
  <c r="Y46" i="133"/>
  <c r="Y43" i="133"/>
  <c r="X27" i="133"/>
  <c r="X32" i="133"/>
  <c r="X29" i="133"/>
  <c r="X35" i="133"/>
  <c r="X34" i="133"/>
  <c r="X45" i="133"/>
  <c r="X46" i="133"/>
  <c r="W27" i="133"/>
  <c r="W32" i="133"/>
  <c r="W29" i="133"/>
  <c r="W35" i="133"/>
  <c r="W34" i="133"/>
  <c r="W45" i="133"/>
  <c r="W46" i="133"/>
  <c r="W43" i="133"/>
  <c r="V27" i="133"/>
  <c r="V32" i="133"/>
  <c r="V29" i="133"/>
  <c r="V35" i="133"/>
  <c r="V34" i="133"/>
  <c r="V45" i="133"/>
  <c r="V46" i="133"/>
  <c r="U27" i="133"/>
  <c r="U32" i="133"/>
  <c r="U29" i="133"/>
  <c r="U35" i="133"/>
  <c r="U34" i="133"/>
  <c r="U45" i="133"/>
  <c r="U46" i="133"/>
  <c r="U43" i="133"/>
  <c r="T27" i="133"/>
  <c r="T22" i="133"/>
  <c r="T32" i="133"/>
  <c r="T29" i="133"/>
  <c r="T35" i="133"/>
  <c r="T34" i="133"/>
  <c r="T45" i="133"/>
  <c r="T46" i="133"/>
  <c r="T43" i="133"/>
  <c r="S27" i="133"/>
  <c r="S22" i="133"/>
  <c r="S32" i="133"/>
  <c r="S29" i="133"/>
  <c r="S35" i="133"/>
  <c r="S34" i="133"/>
  <c r="S45" i="133"/>
  <c r="S46" i="133"/>
  <c r="S43" i="133"/>
  <c r="R17" i="133"/>
  <c r="R27" i="133"/>
  <c r="R22" i="133"/>
  <c r="R32" i="133"/>
  <c r="R29" i="133"/>
  <c r="R35" i="133"/>
  <c r="R34" i="133"/>
  <c r="R45" i="133"/>
  <c r="R46" i="133"/>
  <c r="R43" i="133"/>
  <c r="Q17" i="133"/>
  <c r="Q27" i="133"/>
  <c r="Q22" i="133"/>
  <c r="Q32" i="133"/>
  <c r="Q29" i="133"/>
  <c r="Q35" i="133"/>
  <c r="Q34" i="133"/>
  <c r="Q45" i="133"/>
  <c r="Q46" i="133"/>
  <c r="Q43" i="133"/>
  <c r="P17" i="133"/>
  <c r="P27" i="133"/>
  <c r="P22" i="133"/>
  <c r="P32" i="133"/>
  <c r="P29" i="133"/>
  <c r="P35" i="133"/>
  <c r="P34" i="133"/>
  <c r="P45" i="133"/>
  <c r="P46" i="133"/>
  <c r="O17" i="133"/>
  <c r="O27" i="133"/>
  <c r="O22" i="133"/>
  <c r="O32" i="133"/>
  <c r="O29" i="133"/>
  <c r="O35" i="133"/>
  <c r="O34" i="133"/>
  <c r="O45" i="133"/>
  <c r="O46" i="133"/>
  <c r="O43" i="133"/>
  <c r="N17" i="133"/>
  <c r="N27" i="133"/>
  <c r="N22" i="133"/>
  <c r="N32" i="133"/>
  <c r="N29" i="133"/>
  <c r="N35" i="133"/>
  <c r="N34" i="133"/>
  <c r="N45" i="133"/>
  <c r="N46" i="133"/>
  <c r="M17" i="133"/>
  <c r="M27" i="133"/>
  <c r="M22" i="133"/>
  <c r="M32" i="133"/>
  <c r="M29" i="133"/>
  <c r="M35" i="133"/>
  <c r="M34" i="133"/>
  <c r="M45" i="133"/>
  <c r="M46" i="133"/>
  <c r="M43" i="133"/>
  <c r="L17" i="133"/>
  <c r="L27" i="133"/>
  <c r="L22" i="133"/>
  <c r="L32" i="133"/>
  <c r="L29" i="133"/>
  <c r="L35" i="133"/>
  <c r="L34" i="133"/>
  <c r="L45" i="133"/>
  <c r="L46" i="133"/>
  <c r="K17" i="133"/>
  <c r="K27" i="133"/>
  <c r="K22" i="133"/>
  <c r="K32" i="133"/>
  <c r="K29" i="133"/>
  <c r="K35" i="133"/>
  <c r="K34" i="133"/>
  <c r="K45" i="133"/>
  <c r="K46" i="133"/>
  <c r="K43" i="133"/>
  <c r="J17" i="133"/>
  <c r="J27" i="133"/>
  <c r="J22" i="133"/>
  <c r="J32" i="133"/>
  <c r="J29" i="133"/>
  <c r="J35" i="133"/>
  <c r="J34" i="133"/>
  <c r="J45" i="133"/>
  <c r="J46" i="133"/>
  <c r="I17" i="133"/>
  <c r="I27" i="133"/>
  <c r="I22" i="133"/>
  <c r="I32" i="133"/>
  <c r="I29" i="133"/>
  <c r="I34" i="133"/>
  <c r="I45" i="133"/>
  <c r="I46" i="133"/>
  <c r="I43" i="133"/>
  <c r="H17" i="133"/>
  <c r="H27" i="133"/>
  <c r="H22" i="133"/>
  <c r="H32" i="133"/>
  <c r="H29" i="133"/>
  <c r="H35" i="133"/>
  <c r="H34" i="133"/>
  <c r="H45" i="133"/>
  <c r="H46" i="133"/>
  <c r="H43" i="133"/>
  <c r="G17" i="133"/>
  <c r="G27" i="133"/>
  <c r="G22" i="133"/>
  <c r="G32" i="133"/>
  <c r="G29" i="133"/>
  <c r="G35" i="133"/>
  <c r="G34" i="133"/>
  <c r="G45" i="133"/>
  <c r="G46" i="133"/>
  <c r="G43" i="133"/>
  <c r="F17" i="133"/>
  <c r="F22" i="133"/>
  <c r="F29" i="133"/>
  <c r="F34" i="133"/>
  <c r="F43" i="133"/>
  <c r="Z53" i="133"/>
  <c r="Z54" i="133"/>
  <c r="Z52" i="133"/>
  <c r="Y53" i="133"/>
  <c r="Y54" i="133"/>
  <c r="X53" i="133"/>
  <c r="X54" i="133"/>
  <c r="W53" i="133"/>
  <c r="W54" i="133"/>
  <c r="W52" i="133"/>
  <c r="V53" i="133"/>
  <c r="V54" i="133"/>
  <c r="V52" i="133"/>
  <c r="U53" i="133"/>
  <c r="U54" i="133"/>
  <c r="T53" i="133"/>
  <c r="T54" i="133"/>
  <c r="S53" i="133"/>
  <c r="S54" i="133"/>
  <c r="S52" i="133"/>
  <c r="R49" i="133"/>
  <c r="R53" i="133"/>
  <c r="R54" i="133"/>
  <c r="R52" i="133"/>
  <c r="R57" i="133"/>
  <c r="Q49" i="133"/>
  <c r="Q53" i="133"/>
  <c r="P53" i="133"/>
  <c r="P54" i="133"/>
  <c r="P52" i="133"/>
  <c r="O49" i="133"/>
  <c r="O53" i="133"/>
  <c r="O54" i="133"/>
  <c r="O52" i="133"/>
  <c r="O57" i="133"/>
  <c r="N53" i="133"/>
  <c r="N54" i="133"/>
  <c r="N52" i="133"/>
  <c r="M49" i="133"/>
  <c r="M53" i="133"/>
  <c r="L53" i="133"/>
  <c r="L54" i="133"/>
  <c r="L52" i="133"/>
  <c r="K49" i="133"/>
  <c r="K53" i="133"/>
  <c r="K54" i="133"/>
  <c r="K52" i="133"/>
  <c r="K57" i="133"/>
  <c r="J53" i="133"/>
  <c r="J54" i="133"/>
  <c r="J52" i="133"/>
  <c r="I49" i="133"/>
  <c r="I53" i="133"/>
  <c r="H49" i="133"/>
  <c r="H53" i="133"/>
  <c r="H54" i="133"/>
  <c r="H52" i="133"/>
  <c r="H57" i="133"/>
  <c r="G49" i="133"/>
  <c r="G53" i="133"/>
  <c r="G54" i="133"/>
  <c r="G52" i="133"/>
  <c r="G57" i="133"/>
  <c r="F49" i="133"/>
  <c r="F52" i="133"/>
  <c r="F57" i="133"/>
  <c r="B7" i="89"/>
  <c r="C17" i="89"/>
  <c r="C18" i="89"/>
  <c r="C20" i="89"/>
  <c r="C21" i="89"/>
  <c r="D19" i="89"/>
  <c r="D20" i="89"/>
  <c r="E20" i="89"/>
  <c r="F20" i="89"/>
  <c r="G20" i="89"/>
  <c r="H19" i="89"/>
  <c r="H20" i="89"/>
  <c r="I20" i="89"/>
  <c r="J20" i="89"/>
  <c r="L19" i="89"/>
  <c r="L20" i="89"/>
  <c r="O9" i="89"/>
  <c r="P9" i="89"/>
  <c r="Q9" i="89"/>
  <c r="R9" i="89"/>
  <c r="K9" i="89"/>
  <c r="L9" i="89"/>
  <c r="M9" i="89"/>
  <c r="N9" i="89"/>
  <c r="G9" i="89"/>
  <c r="H9" i="89"/>
  <c r="I9" i="89"/>
  <c r="J9" i="89"/>
  <c r="C9" i="89"/>
  <c r="D9" i="89"/>
  <c r="E9" i="89"/>
  <c r="F9" i="89"/>
  <c r="S20" i="89"/>
  <c r="T20" i="89"/>
  <c r="U19" i="89"/>
  <c r="V19" i="89"/>
  <c r="V20" i="89"/>
  <c r="U20" i="89"/>
  <c r="S9" i="89"/>
  <c r="T9" i="89"/>
  <c r="U9" i="89"/>
  <c r="V9" i="89"/>
  <c r="C23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U26" i="89"/>
  <c r="V26" i="89"/>
  <c r="D25" i="89"/>
  <c r="D28" i="89"/>
  <c r="D29" i="89"/>
  <c r="B9" i="89"/>
  <c r="E25" i="89"/>
  <c r="D17" i="89"/>
  <c r="C6" i="89"/>
  <c r="I54" i="133"/>
  <c r="I52" i="133"/>
  <c r="I57" i="133"/>
  <c r="Q54" i="133"/>
  <c r="Q52" i="133"/>
  <c r="Q57" i="133"/>
  <c r="M19" i="89"/>
  <c r="M54" i="133"/>
  <c r="M52" i="133"/>
  <c r="M57" i="133"/>
  <c r="V25" i="133"/>
  <c r="U22" i="133"/>
  <c r="T52" i="133"/>
  <c r="X52" i="133"/>
  <c r="U52" i="133"/>
  <c r="Y52" i="133"/>
  <c r="T19" i="133"/>
  <c r="S17" i="133"/>
  <c r="L43" i="133"/>
  <c r="P43" i="133"/>
  <c r="X43" i="133"/>
  <c r="J43" i="133"/>
  <c r="N43" i="133"/>
  <c r="V43" i="133"/>
  <c r="Z46" i="133"/>
  <c r="Z43" i="133"/>
  <c r="N49" i="133"/>
  <c r="N57" i="133"/>
  <c r="W25" i="133"/>
  <c r="V22" i="133"/>
  <c r="P49" i="133"/>
  <c r="P57" i="133"/>
  <c r="J49" i="133"/>
  <c r="J57" i="133"/>
  <c r="L49" i="133"/>
  <c r="L57" i="133"/>
  <c r="S49" i="133"/>
  <c r="S57" i="133"/>
  <c r="M20" i="89"/>
  <c r="N19" i="89"/>
  <c r="C7" i="89"/>
  <c r="E28" i="89"/>
  <c r="E29" i="89"/>
  <c r="F25" i="89"/>
  <c r="U19" i="133"/>
  <c r="T17" i="133"/>
  <c r="D18" i="89"/>
  <c r="D21" i="89"/>
  <c r="N20" i="89"/>
  <c r="O19" i="89"/>
  <c r="F28" i="89"/>
  <c r="F29" i="89"/>
  <c r="G25" i="89"/>
  <c r="X25" i="133"/>
  <c r="W22" i="133"/>
  <c r="E17" i="89"/>
  <c r="D6" i="89"/>
  <c r="D23" i="89"/>
  <c r="T49" i="133"/>
  <c r="T57" i="133"/>
  <c r="V19" i="133"/>
  <c r="U17" i="133"/>
  <c r="U49" i="133"/>
  <c r="U57" i="133"/>
  <c r="D7" i="89"/>
  <c r="W19" i="133"/>
  <c r="V17" i="133"/>
  <c r="E18" i="89"/>
  <c r="E21" i="89"/>
  <c r="G28" i="89"/>
  <c r="G29" i="89"/>
  <c r="H25" i="89"/>
  <c r="Y25" i="133"/>
  <c r="X22" i="133"/>
  <c r="O20" i="89"/>
  <c r="P19" i="89"/>
  <c r="V49" i="133"/>
  <c r="V57" i="133"/>
  <c r="Z25" i="133"/>
  <c r="Z22" i="133"/>
  <c r="Y22" i="133"/>
  <c r="H28" i="89"/>
  <c r="H29" i="89"/>
  <c r="I25" i="89"/>
  <c r="X19" i="133"/>
  <c r="W17" i="133"/>
  <c r="P20" i="89"/>
  <c r="Q19" i="89"/>
  <c r="E6" i="89"/>
  <c r="F17" i="89"/>
  <c r="E23" i="89"/>
  <c r="Y19" i="133"/>
  <c r="X17" i="133"/>
  <c r="Q20" i="89"/>
  <c r="R19" i="89"/>
  <c r="R20" i="89"/>
  <c r="F18" i="89"/>
  <c r="F21" i="89"/>
  <c r="I28" i="89"/>
  <c r="I29" i="89"/>
  <c r="J25" i="89"/>
  <c r="E7" i="89"/>
  <c r="W49" i="133"/>
  <c r="W57" i="133"/>
  <c r="G17" i="89"/>
  <c r="F6" i="89"/>
  <c r="F23" i="89"/>
  <c r="F22" i="89"/>
  <c r="J28" i="89"/>
  <c r="J29" i="89"/>
  <c r="K25" i="89"/>
  <c r="X49" i="133"/>
  <c r="X57" i="133"/>
  <c r="Z19" i="133"/>
  <c r="Z17" i="133"/>
  <c r="Y17" i="133"/>
  <c r="Y49" i="133"/>
  <c r="Y57" i="133"/>
  <c r="Z49" i="133"/>
  <c r="Z57" i="133"/>
  <c r="K28" i="89"/>
  <c r="K29" i="89"/>
  <c r="L25" i="89"/>
  <c r="F7" i="89"/>
  <c r="G18" i="89"/>
  <c r="G21" i="89"/>
  <c r="G6" i="89"/>
  <c r="H17" i="89"/>
  <c r="G23" i="89"/>
  <c r="G5" i="89"/>
  <c r="L28" i="89"/>
  <c r="L29" i="89"/>
  <c r="M25" i="89"/>
  <c r="M28" i="89"/>
  <c r="M29" i="89"/>
  <c r="N25" i="89"/>
  <c r="H18" i="89"/>
  <c r="H21" i="89"/>
  <c r="G7" i="89"/>
  <c r="I17" i="89"/>
  <c r="H6" i="89"/>
  <c r="H23" i="89"/>
  <c r="H5" i="89"/>
  <c r="N28" i="89"/>
  <c r="N29" i="89"/>
  <c r="O25" i="89"/>
  <c r="O28" i="89"/>
  <c r="O29" i="89"/>
  <c r="P25" i="89"/>
  <c r="H7" i="89"/>
  <c r="I18" i="89"/>
  <c r="I21" i="89"/>
  <c r="J17" i="89"/>
  <c r="I6" i="89"/>
  <c r="I23" i="89"/>
  <c r="I5" i="89"/>
  <c r="P28" i="89"/>
  <c r="P29" i="89"/>
  <c r="Q25" i="89"/>
  <c r="I7" i="89"/>
  <c r="Q28" i="89"/>
  <c r="Q29" i="89"/>
  <c r="R25" i="89"/>
  <c r="J18" i="89"/>
  <c r="J21" i="89"/>
  <c r="K17" i="89"/>
  <c r="J23" i="89"/>
  <c r="J5" i="89"/>
  <c r="J6" i="89"/>
  <c r="J22" i="89"/>
  <c r="R28" i="89"/>
  <c r="R29" i="89"/>
  <c r="S25" i="89"/>
  <c r="S28" i="89"/>
  <c r="S29" i="89"/>
  <c r="T25" i="89"/>
  <c r="J7" i="89"/>
  <c r="K18" i="89"/>
  <c r="K21" i="89"/>
  <c r="L17" i="89"/>
  <c r="K6" i="89"/>
  <c r="K23" i="89"/>
  <c r="K5" i="89"/>
  <c r="T28" i="89"/>
  <c r="T29" i="89"/>
  <c r="U25" i="89"/>
  <c r="U28" i="89"/>
  <c r="U29" i="89"/>
  <c r="V25" i="89"/>
  <c r="V28" i="89"/>
  <c r="V29" i="89"/>
  <c r="K7" i="89"/>
  <c r="L18" i="89"/>
  <c r="L21" i="89"/>
  <c r="M17" i="89"/>
  <c r="L6" i="89"/>
  <c r="L23" i="89"/>
  <c r="L5" i="89"/>
  <c r="L7" i="89"/>
  <c r="M18" i="89"/>
  <c r="M21" i="89"/>
  <c r="M6" i="89"/>
  <c r="N17" i="89"/>
  <c r="M23" i="89"/>
  <c r="M5" i="89"/>
  <c r="N18" i="89"/>
  <c r="N21" i="89"/>
  <c r="M7" i="89"/>
  <c r="N6" i="89"/>
  <c r="O17" i="89"/>
  <c r="N23" i="89"/>
  <c r="N5" i="89"/>
  <c r="N22" i="89"/>
  <c r="O18" i="89"/>
  <c r="O21" i="89"/>
  <c r="N7" i="89"/>
  <c r="P17" i="89"/>
  <c r="O6" i="89"/>
  <c r="O23" i="89"/>
  <c r="O5" i="89"/>
  <c r="O7" i="89"/>
  <c r="P18" i="89"/>
  <c r="P21" i="89"/>
  <c r="Q17" i="89"/>
  <c r="P6" i="89"/>
  <c r="P23" i="89"/>
  <c r="P5" i="89"/>
  <c r="P7" i="89"/>
  <c r="Q18" i="89"/>
  <c r="Q21" i="89"/>
  <c r="R17" i="89"/>
  <c r="Q6" i="89"/>
  <c r="Q23" i="89"/>
  <c r="Q5" i="89"/>
  <c r="Q7" i="89"/>
  <c r="R18" i="89"/>
  <c r="R21" i="89"/>
  <c r="R6" i="89"/>
  <c r="R23" i="89"/>
  <c r="R5" i="89"/>
  <c r="S17" i="89"/>
  <c r="S18" i="89"/>
  <c r="S21" i="89"/>
  <c r="R7" i="89"/>
  <c r="S23" i="89"/>
  <c r="S5" i="89"/>
  <c r="S6" i="89"/>
  <c r="T17" i="89"/>
  <c r="S7" i="89"/>
  <c r="T18" i="89"/>
  <c r="T21" i="89"/>
  <c r="U17" i="89"/>
  <c r="T6" i="89"/>
  <c r="T23" i="89"/>
  <c r="T5" i="89"/>
  <c r="T7" i="89"/>
  <c r="U18" i="89"/>
  <c r="U21" i="89"/>
  <c r="V17" i="89"/>
  <c r="U23" i="89"/>
  <c r="U5" i="89"/>
  <c r="U6" i="89"/>
  <c r="U7" i="89"/>
  <c r="V18" i="89"/>
  <c r="V21" i="89"/>
  <c r="V6" i="89"/>
  <c r="V23" i="89"/>
  <c r="V5" i="89"/>
  <c r="V7" i="89"/>
</calcChain>
</file>

<file path=xl/sharedStrings.xml><?xml version="1.0" encoding="utf-8"?>
<sst xmlns="http://schemas.openxmlformats.org/spreadsheetml/2006/main" count="278" uniqueCount="131">
  <si>
    <t>Training</t>
  </si>
  <si>
    <t>FX Rate</t>
  </si>
  <si>
    <t>Monthly Sales / Agent (Local Currency)</t>
  </si>
  <si>
    <t>% Active Agents active each month</t>
  </si>
  <si>
    <t>Damages, Shrinkage, and Expiry (as % of COGS)</t>
  </si>
  <si>
    <t>Monthly Sales / Agent (USD)</t>
  </si>
  <si>
    <t>Initial Gross Margin</t>
  </si>
  <si>
    <t>Annual Churn</t>
  </si>
  <si>
    <t>Uganda</t>
  </si>
  <si>
    <t>Key Business Drivers</t>
  </si>
  <si>
    <t>High-Level Assumptions</t>
  </si>
  <si>
    <t>Number of Branches</t>
  </si>
  <si>
    <t>End of 2014 Target</t>
  </si>
  <si>
    <t>Number of Active Agents (3-months active)</t>
  </si>
  <si>
    <t>Number of Active Agents (1-month active)</t>
  </si>
  <si>
    <t>UGANDA Business Drivers</t>
  </si>
  <si>
    <t>Branches</t>
  </si>
  <si>
    <t>Business Drivers</t>
  </si>
  <si>
    <t>Impact Calculations</t>
  </si>
  <si>
    <t>Name</t>
  </si>
  <si>
    <t>Q1</t>
  </si>
  <si>
    <t>Q2</t>
  </si>
  <si>
    <t>Q3</t>
  </si>
  <si>
    <t>Q4</t>
  </si>
  <si>
    <t>IT</t>
  </si>
  <si>
    <t>Technology</t>
  </si>
  <si>
    <t>LG Growth Planning</t>
  </si>
  <si>
    <t>Start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</si>
  <si>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</si>
  <si>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</si>
  <si>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</si>
  <si>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</si>
  <si>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</si>
  <si>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</si>
  <si>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</si>
  <si>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</si>
  <si>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Q1/17</t>
  </si>
  <si>
    <t>Q2/17</t>
  </si>
  <si>
    <t>Q3/17</t>
  </si>
  <si>
    <t>Q4/17</t>
  </si>
  <si>
    <t>Q1/18</t>
  </si>
  <si>
    <t>Q2/18</t>
  </si>
  <si>
    <t>Q3/18</t>
  </si>
  <si>
    <t>Q4/18</t>
  </si>
  <si>
    <t>CHPs Q beginning</t>
  </si>
  <si>
    <t>Attrition</t>
  </si>
  <si>
    <t>Trainings</t>
  </si>
  <si>
    <t>agents trained</t>
  </si>
  <si>
    <t>Net CHPs Q end</t>
  </si>
  <si>
    <t>Q1/19</t>
  </si>
  <si>
    <t>Q2/19</t>
  </si>
  <si>
    <t>Q3/19</t>
  </si>
  <si>
    <t>Q4/19</t>
  </si>
  <si>
    <t>IT Support Techs</t>
  </si>
  <si>
    <t>per mo.</t>
  </si>
  <si>
    <t>annual USD</t>
  </si>
  <si>
    <t>Ratio</t>
  </si>
  <si>
    <t>1: 250 CHPs</t>
  </si>
  <si>
    <t>Logistics Coordinator</t>
  </si>
  <si>
    <t>Driver</t>
  </si>
  <si>
    <t>Variable Staffing</t>
  </si>
  <si>
    <t>1:10 branches 11th branch</t>
  </si>
  <si>
    <t>1: 10 branches</t>
  </si>
  <si>
    <t>Add 1 at 11th</t>
  </si>
  <si>
    <t>Finance Asst.</t>
  </si>
  <si>
    <t>CapEx</t>
  </si>
  <si>
    <t>Pick up Truck</t>
  </si>
  <si>
    <t>add 1 at every 10 branches</t>
  </si>
  <si>
    <t>Branch Mgr</t>
  </si>
  <si>
    <t>Branch Asst.</t>
  </si>
  <si>
    <t>1:1 branch</t>
  </si>
  <si>
    <t>Trainers</t>
  </si>
  <si>
    <t>Trianing Asst.</t>
  </si>
  <si>
    <t>add 1 at 6 trainings/Q</t>
  </si>
  <si>
    <t>District Engagment</t>
  </si>
  <si>
    <t>Facilitation</t>
  </si>
  <si>
    <t>per branch per year</t>
  </si>
  <si>
    <t>UG population</t>
  </si>
  <si>
    <t>Coverage</t>
  </si>
  <si>
    <t>HH Covered</t>
  </si>
  <si>
    <t>Agents needed</t>
  </si>
  <si>
    <t>Marketing Manager</t>
  </si>
  <si>
    <t>Product / Inventory Management</t>
  </si>
  <si>
    <t>Population Served per CHP (LG)</t>
  </si>
  <si>
    <t>Population Served per CHP (BRAC)</t>
  </si>
  <si>
    <t>G&amp;A - HQ, HR, Finance</t>
  </si>
  <si>
    <t>Uganda Staffing</t>
  </si>
  <si>
    <t>Agents (3-mo. Active)</t>
  </si>
  <si>
    <t>Roll-Up</t>
  </si>
  <si>
    <t>Already Included in budget?</t>
  </si>
  <si>
    <t>2014 YE</t>
  </si>
  <si>
    <t>Country Office</t>
  </si>
  <si>
    <t>CD</t>
  </si>
  <si>
    <t>Yes</t>
  </si>
  <si>
    <t>Dir. Sales &amp; Performance</t>
  </si>
  <si>
    <t>Dir. Health and Impact</t>
  </si>
  <si>
    <t>Admin Support</t>
  </si>
  <si>
    <t>Finance/Administration</t>
  </si>
  <si>
    <t>Chief Accountant</t>
  </si>
  <si>
    <t>Financial Accountant</t>
  </si>
  <si>
    <t>Finance Assistant</t>
  </si>
  <si>
    <t>Procurement/Logistics</t>
  </si>
  <si>
    <t>Procurement Manager</t>
  </si>
  <si>
    <t>Product Development Lead</t>
  </si>
  <si>
    <t>NO</t>
  </si>
  <si>
    <t>Procurement Assistant</t>
  </si>
  <si>
    <t>MORE</t>
  </si>
  <si>
    <t>Manager</t>
  </si>
  <si>
    <t xml:space="preserve">Supervisor </t>
  </si>
  <si>
    <t>Officer</t>
  </si>
  <si>
    <t>Sales &amp; Performance</t>
  </si>
  <si>
    <t>Regional Field Supervisor</t>
  </si>
  <si>
    <t>New Agents Support Specialist</t>
  </si>
  <si>
    <t>Advance Manager</t>
  </si>
  <si>
    <t>YES</t>
  </si>
  <si>
    <t>Field Recruiter</t>
  </si>
  <si>
    <t>Project Manager</t>
  </si>
  <si>
    <t>Analyst</t>
  </si>
  <si>
    <t>Health/Training</t>
  </si>
  <si>
    <t>Training Manager</t>
  </si>
  <si>
    <t>Asst. Trainers</t>
  </si>
  <si>
    <t>QM Manager</t>
  </si>
  <si>
    <t>Total Headcount (exlc Branch Mgmt)</t>
  </si>
  <si>
    <t>BRANCH MANAGEMENT</t>
  </si>
  <si>
    <t>Branch Managers</t>
  </si>
  <si>
    <t>BUDGETED SEPARATELY</t>
  </si>
  <si>
    <t>Many, scale with branches</t>
  </si>
  <si>
    <t>Dep Branch Managers</t>
  </si>
  <si>
    <t>TOTAL HEADCOUNT</t>
  </si>
  <si>
    <t>[Anonymized]</t>
  </si>
  <si>
    <t>[Deleted]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</si>
</sst>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;\-&quot;$&quot;#,##0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[$€]\ * #,##0.00_ ;_ [$€]\ * \-#,##0.00_ ;_ [$€]\ * &quot;-&quot;??_ ;_ @_ "/>
    <numFmt numFmtId="168" formatCode="_(* #,##0_);_(* \(#,##0\);_(* &quot;-&quot;??_);_(@_)"/>
    <numFmt numFmtId="169" formatCode="0.0%"/>
    <numFmt numFmtId="170" formatCode="0_)"/>
    <numFmt numFmtId="171" formatCode="_(&quot;$&quot;* #,##0_);_(&quot;$&quot;* \(#,##0\);_(&quot;$&quot;* &quot;-&quot;??_);_(@_)"/>
  </numFmts>
  <fonts count="7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Helvetica"/>
    </font>
    <font>
      <u/>
      <sz val="10"/>
      <color indexed="12"/>
      <name val="Arial"/>
      <family val="2"/>
    </font>
    <font>
      <sz val="10"/>
      <name val="Geneva"/>
    </font>
    <font>
      <sz val="9"/>
      <name val="Helvetica"/>
    </font>
    <font>
      <b/>
      <i/>
      <sz val="9"/>
      <name val="Helvetica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i/>
      <sz val="11"/>
      <color theme="1"/>
      <name val="Calibri"/>
      <scheme val="minor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2"/>
      <name val="Courier New"/>
      <family val="3"/>
    </font>
    <font>
      <b/>
      <sz val="8"/>
      <color indexed="25"/>
      <name val="Arial"/>
      <family val="2"/>
    </font>
    <font>
      <b/>
      <sz val="8"/>
      <color indexed="21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Arial"/>
      <family val="2"/>
    </font>
    <font>
      <b/>
      <sz val="11"/>
      <color indexed="2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54"/>
      <name val="Courier New"/>
      <family val="3"/>
    </font>
    <font>
      <sz val="9"/>
      <color indexed="8"/>
      <name val="Segoe UI"/>
      <family val="2"/>
    </font>
    <font>
      <b/>
      <sz val="8"/>
      <color indexed="52"/>
      <name val="Arial"/>
      <family val="2"/>
    </font>
    <font>
      <b/>
      <sz val="8"/>
      <color indexed="49"/>
      <name val="Arial"/>
      <family val="2"/>
    </font>
    <font>
      <b/>
      <sz val="8"/>
      <color indexed="60"/>
      <name val="Arial"/>
      <family val="2"/>
    </font>
    <font>
      <sz val="10"/>
      <color indexed="8"/>
      <name val="Courier New"/>
      <family val="3"/>
    </font>
    <font>
      <b/>
      <sz val="8"/>
      <color indexed="30"/>
      <name val="Courier New"/>
      <family val="3"/>
    </font>
    <font>
      <sz val="12"/>
      <name val="SWISS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0000FF"/>
      <name val="Arial"/>
    </font>
    <font>
      <sz val="11"/>
      <color theme="0" tint="-0.14999847407452621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98">
    <xf numFmtId="0" fontId="0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166" fontId="1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/>
    <xf numFmtId="9" fontId="1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166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1" fillId="0" borderId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166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0" fontId="33" fillId="0" borderId="1" applyNumberFormat="0" applyFill="0" applyBorder="0" applyProtection="0">
      <alignment horizontal="left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36" fillId="0" borderId="1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170" fontId="36" fillId="0" borderId="1" applyNumberFormat="0" applyFill="0" applyBorder="0" applyProtection="0">
      <alignment horizontal="right"/>
    </xf>
    <xf numFmtId="170" fontId="37" fillId="0" borderId="0" applyNumberFormat="0" applyFill="0" applyBorder="0" applyAlignment="0" applyProtection="0">
      <alignment horizontal="left"/>
    </xf>
    <xf numFmtId="165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0" fontId="9" fillId="0" borderId="0"/>
    <xf numFmtId="0" fontId="9" fillId="0" borderId="0"/>
    <xf numFmtId="9" fontId="1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5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/>
    <xf numFmtId="0" fontId="59" fillId="0" borderId="0"/>
    <xf numFmtId="0" fontId="60" fillId="0" borderId="0"/>
    <xf numFmtId="0" fontId="60" fillId="0" borderId="0"/>
    <xf numFmtId="0" fontId="50" fillId="0" borderId="0"/>
    <xf numFmtId="0" fontId="61" fillId="0" borderId="0"/>
    <xf numFmtId="0" fontId="62" fillId="0" borderId="0"/>
    <xf numFmtId="0" fontId="63" fillId="0" borderId="0"/>
    <xf numFmtId="0" fontId="64" fillId="0" borderId="0"/>
    <xf numFmtId="0" fontId="65" fillId="0" borderId="0"/>
    <xf numFmtId="0" fontId="53" fillId="0" borderId="0"/>
    <xf numFmtId="0" fontId="66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8" fillId="0" borderId="0"/>
    <xf numFmtId="0" fontId="58" fillId="0" borderId="0"/>
    <xf numFmtId="0" fontId="67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9" fontId="6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10" fillId="0" borderId="0" xfId="0" applyFont="1"/>
    <xf numFmtId="0" fontId="0" fillId="0" borderId="0" xfId="0" applyFill="1" applyBorder="1"/>
    <xf numFmtId="0" fontId="10" fillId="0" borderId="0" xfId="0" applyFont="1" applyBorder="1"/>
    <xf numFmtId="0" fontId="41" fillId="0" borderId="0" xfId="0" applyFont="1" applyFill="1" applyBorder="1"/>
    <xf numFmtId="0" fontId="45" fillId="0" borderId="0" xfId="0" applyFont="1"/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horizontal="left" indent="15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left" indent="15"/>
    </xf>
    <xf numFmtId="165" fontId="38" fillId="0" borderId="0" xfId="971" applyFont="1" applyBorder="1"/>
    <xf numFmtId="0" fontId="30" fillId="0" borderId="0" xfId="0" applyFont="1"/>
    <xf numFmtId="9" fontId="38" fillId="0" borderId="17" xfId="16" applyFont="1" applyFill="1" applyBorder="1"/>
    <xf numFmtId="0" fontId="39" fillId="0" borderId="12" xfId="0" applyFont="1" applyBorder="1"/>
    <xf numFmtId="0" fontId="39" fillId="0" borderId="12" xfId="0" applyFont="1" applyBorder="1" applyAlignment="1">
      <alignment horizontal="left"/>
    </xf>
    <xf numFmtId="0" fontId="41" fillId="0" borderId="12" xfId="0" applyFont="1" applyBorder="1" applyAlignment="1">
      <alignment horizontal="left" indent="1"/>
    </xf>
    <xf numFmtId="0" fontId="39" fillId="0" borderId="25" xfId="0" applyFont="1" applyBorder="1" applyAlignment="1">
      <alignment horizontal="left"/>
    </xf>
    <xf numFmtId="165" fontId="38" fillId="0" borderId="23" xfId="971" applyFont="1" applyBorder="1"/>
    <xf numFmtId="9" fontId="38" fillId="0" borderId="16" xfId="16" applyFont="1" applyFill="1" applyBorder="1"/>
    <xf numFmtId="0" fontId="47" fillId="28" borderId="21" xfId="0" applyFont="1" applyFill="1" applyBorder="1" applyAlignment="1"/>
    <xf numFmtId="168" fontId="42" fillId="0" borderId="23" xfId="15" applyNumberFormat="1" applyFont="1" applyBorder="1"/>
    <xf numFmtId="168" fontId="10" fillId="0" borderId="23" xfId="15" applyNumberFormat="1" applyFont="1" applyBorder="1"/>
    <xf numFmtId="168" fontId="10" fillId="0" borderId="0" xfId="15" applyNumberFormat="1" applyFont="1" applyBorder="1"/>
    <xf numFmtId="168" fontId="42" fillId="0" borderId="0" xfId="15" applyNumberFormat="1" applyFont="1" applyBorder="1"/>
    <xf numFmtId="168" fontId="10" fillId="0" borderId="24" xfId="15" applyNumberFormat="1" applyFont="1" applyBorder="1"/>
    <xf numFmtId="165" fontId="38" fillId="0" borderId="24" xfId="971" applyFont="1" applyBorder="1"/>
    <xf numFmtId="168" fontId="42" fillId="0" borderId="24" xfId="15" applyNumberFormat="1" applyFont="1" applyBorder="1"/>
    <xf numFmtId="168" fontId="38" fillId="0" borderId="23" xfId="15" applyNumberFormat="1" applyFont="1" applyFill="1" applyBorder="1"/>
    <xf numFmtId="168" fontId="38" fillId="0" borderId="0" xfId="15" applyNumberFormat="1" applyFont="1" applyFill="1" applyBorder="1"/>
    <xf numFmtId="168" fontId="38" fillId="0" borderId="24" xfId="15" applyNumberFormat="1" applyFont="1" applyFill="1" applyBorder="1"/>
    <xf numFmtId="0" fontId="0" fillId="0" borderId="0" xfId="0" applyAlignment="1">
      <alignment horizontal="center"/>
    </xf>
    <xf numFmtId="0" fontId="47" fillId="29" borderId="21" xfId="0" applyFont="1" applyFill="1" applyBorder="1" applyAlignment="1"/>
    <xf numFmtId="0" fontId="46" fillId="27" borderId="21" xfId="0" applyFont="1" applyFill="1" applyBorder="1" applyAlignment="1"/>
    <xf numFmtId="0" fontId="47" fillId="26" borderId="13" xfId="0" applyFont="1" applyFill="1" applyBorder="1" applyAlignment="1">
      <alignment horizontal="center"/>
    </xf>
    <xf numFmtId="0" fontId="47" fillId="26" borderId="14" xfId="0" applyFont="1" applyFill="1" applyBorder="1" applyAlignment="1">
      <alignment horizontal="center"/>
    </xf>
    <xf numFmtId="0" fontId="47" fillId="26" borderId="15" xfId="0" applyFont="1" applyFill="1" applyBorder="1" applyAlignment="1">
      <alignment horizontal="center"/>
    </xf>
    <xf numFmtId="0" fontId="44" fillId="24" borderId="19" xfId="0" applyFont="1" applyFill="1" applyBorder="1" applyAlignment="1">
      <alignment horizontal="left" indent="1"/>
    </xf>
    <xf numFmtId="0" fontId="44" fillId="24" borderId="20" xfId="0" applyFont="1" applyFill="1" applyBorder="1"/>
    <xf numFmtId="0" fontId="3" fillId="24" borderId="20" xfId="0" applyFont="1" applyFill="1" applyBorder="1"/>
    <xf numFmtId="0" fontId="3" fillId="24" borderId="22" xfId="0" applyFont="1" applyFill="1" applyBorder="1"/>
    <xf numFmtId="0" fontId="47" fillId="26" borderId="19" xfId="0" applyFont="1" applyFill="1" applyBorder="1" applyAlignment="1">
      <alignment horizontal="center"/>
    </xf>
    <xf numFmtId="0" fontId="47" fillId="26" borderId="20" xfId="0" applyFont="1" applyFill="1" applyBorder="1" applyAlignment="1">
      <alignment horizontal="center"/>
    </xf>
    <xf numFmtId="0" fontId="47" fillId="26" borderId="22" xfId="0" applyFont="1" applyFill="1" applyBorder="1" applyAlignment="1">
      <alignment horizontal="center"/>
    </xf>
    <xf numFmtId="0" fontId="0" fillId="0" borderId="0" xfId="0" applyFont="1"/>
    <xf numFmtId="0" fontId="0" fillId="0" borderId="2" xfId="0" applyBorder="1"/>
    <xf numFmtId="168" fontId="0" fillId="0" borderId="0" xfId="15" applyNumberFormat="1" applyFont="1"/>
    <xf numFmtId="168" fontId="0" fillId="0" borderId="0" xfId="0" applyNumberFormat="1"/>
    <xf numFmtId="9" fontId="0" fillId="0" borderId="0" xfId="0" applyNumberFormat="1"/>
    <xf numFmtId="0" fontId="0" fillId="0" borderId="2" xfId="0" applyFont="1" applyBorder="1"/>
    <xf numFmtId="0" fontId="10" fillId="0" borderId="2" xfId="0" applyFont="1" applyBorder="1"/>
    <xf numFmtId="0" fontId="10" fillId="0" borderId="29" xfId="0" applyFont="1" applyBorder="1"/>
    <xf numFmtId="0" fontId="10" fillId="0" borderId="30" xfId="0" applyFont="1" applyBorder="1"/>
    <xf numFmtId="168" fontId="10" fillId="0" borderId="30" xfId="15" applyNumberFormat="1" applyFont="1" applyBorder="1"/>
    <xf numFmtId="168" fontId="10" fillId="0" borderId="31" xfId="15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1"/>
    </xf>
    <xf numFmtId="168" fontId="38" fillId="25" borderId="23" xfId="15" applyNumberFormat="1" applyFont="1" applyFill="1" applyBorder="1" applyAlignment="1">
      <alignment horizontal="center"/>
    </xf>
    <xf numFmtId="168" fontId="42" fillId="25" borderId="23" xfId="15" applyNumberFormat="1" applyFont="1" applyFill="1" applyBorder="1" applyAlignment="1">
      <alignment horizontal="center"/>
    </xf>
    <xf numFmtId="165" fontId="38" fillId="25" borderId="23" xfId="971" applyFont="1" applyFill="1" applyBorder="1"/>
    <xf numFmtId="168" fontId="42" fillId="25" borderId="23" xfId="15" applyNumberFormat="1" applyFont="1" applyFill="1" applyBorder="1"/>
    <xf numFmtId="9" fontId="38" fillId="25" borderId="16" xfId="16" applyFont="1" applyFill="1" applyBorder="1"/>
    <xf numFmtId="168" fontId="38" fillId="0" borderId="13" xfId="15" applyNumberFormat="1" applyFont="1" applyFill="1" applyBorder="1"/>
    <xf numFmtId="168" fontId="38" fillId="0" borderId="14" xfId="15" applyNumberFormat="1" applyFont="1" applyFill="1" applyBorder="1"/>
    <xf numFmtId="168" fontId="38" fillId="0" borderId="15" xfId="15" applyNumberFormat="1" applyFont="1" applyFill="1" applyBorder="1"/>
    <xf numFmtId="165" fontId="10" fillId="0" borderId="0" xfId="0" applyNumberFormat="1" applyFont="1"/>
    <xf numFmtId="9" fontId="38" fillId="0" borderId="16" xfId="16" applyNumberFormat="1" applyFont="1" applyFill="1" applyBorder="1"/>
    <xf numFmtId="9" fontId="38" fillId="0" borderId="17" xfId="16" applyNumberFormat="1" applyFont="1" applyFill="1" applyBorder="1"/>
    <xf numFmtId="9" fontId="38" fillId="0" borderId="18" xfId="16" applyNumberFormat="1" applyFont="1" applyFill="1" applyBorder="1"/>
    <xf numFmtId="0" fontId="43" fillId="26" borderId="32" xfId="0" applyFont="1" applyFill="1" applyBorder="1"/>
    <xf numFmtId="0" fontId="43" fillId="26" borderId="1" xfId="0" applyFont="1" applyFill="1" applyBorder="1"/>
    <xf numFmtId="168" fontId="43" fillId="26" borderId="1" xfId="15" applyNumberFormat="1" applyFont="1" applyFill="1" applyBorder="1"/>
    <xf numFmtId="168" fontId="43" fillId="26" borderId="33" xfId="15" applyNumberFormat="1" applyFont="1" applyFill="1" applyBorder="1"/>
    <xf numFmtId="0" fontId="43" fillId="26" borderId="34" xfId="0" applyFont="1" applyFill="1" applyBorder="1"/>
    <xf numFmtId="0" fontId="43" fillId="26" borderId="0" xfId="0" applyFont="1" applyFill="1" applyBorder="1"/>
    <xf numFmtId="0" fontId="48" fillId="26" borderId="0" xfId="0" applyFont="1" applyFill="1" applyBorder="1"/>
    <xf numFmtId="10" fontId="43" fillId="26" borderId="0" xfId="0" applyNumberFormat="1" applyFont="1" applyFill="1" applyBorder="1"/>
    <xf numFmtId="9" fontId="43" fillId="26" borderId="0" xfId="0" applyNumberFormat="1" applyFont="1" applyFill="1" applyBorder="1"/>
    <xf numFmtId="169" fontId="43" fillId="26" borderId="0" xfId="0" applyNumberFormat="1" applyFont="1" applyFill="1" applyBorder="1"/>
    <xf numFmtId="9" fontId="43" fillId="26" borderId="35" xfId="0" applyNumberFormat="1" applyFont="1" applyFill="1" applyBorder="1"/>
    <xf numFmtId="168" fontId="43" fillId="26" borderId="0" xfId="15" applyNumberFormat="1" applyFont="1" applyFill="1" applyBorder="1"/>
    <xf numFmtId="166" fontId="43" fillId="26" borderId="35" xfId="15" applyNumberFormat="1" applyFont="1" applyFill="1" applyBorder="1"/>
    <xf numFmtId="0" fontId="43" fillId="26" borderId="36" xfId="0" applyFont="1" applyFill="1" applyBorder="1"/>
    <xf numFmtId="0" fontId="43" fillId="26" borderId="2" xfId="0" applyFont="1" applyFill="1" applyBorder="1"/>
    <xf numFmtId="0" fontId="48" fillId="26" borderId="2" xfId="0" applyFont="1" applyFill="1" applyBorder="1"/>
    <xf numFmtId="168" fontId="43" fillId="26" borderId="2" xfId="15" applyNumberFormat="1" applyFont="1" applyFill="1" applyBorder="1"/>
    <xf numFmtId="166" fontId="43" fillId="26" borderId="37" xfId="15" applyNumberFormat="1" applyFont="1" applyFill="1" applyBorder="1"/>
    <xf numFmtId="0" fontId="43" fillId="0" borderId="2" xfId="0" applyFont="1" applyBorder="1"/>
    <xf numFmtId="0" fontId="48" fillId="0" borderId="2" xfId="0" applyFont="1" applyBorder="1"/>
    <xf numFmtId="168" fontId="43" fillId="0" borderId="2" xfId="15" applyNumberFormat="1" applyFont="1" applyBorder="1"/>
    <xf numFmtId="168" fontId="43" fillId="0" borderId="0" xfId="15" applyNumberFormat="1" applyFont="1" applyBorder="1"/>
    <xf numFmtId="10" fontId="43" fillId="26" borderId="35" xfId="0" applyNumberFormat="1" applyFont="1" applyFill="1" applyBorder="1"/>
    <xf numFmtId="0" fontId="70" fillId="0" borderId="0" xfId="0" applyFont="1"/>
    <xf numFmtId="0" fontId="71" fillId="0" borderId="0" xfId="0" applyFont="1"/>
    <xf numFmtId="0" fontId="72" fillId="31" borderId="32" xfId="0" applyFont="1" applyFill="1" applyBorder="1"/>
    <xf numFmtId="0" fontId="72" fillId="31" borderId="1" xfId="0" applyFont="1" applyFill="1" applyBorder="1"/>
    <xf numFmtId="0" fontId="73" fillId="31" borderId="1" xfId="0" applyFont="1" applyFill="1" applyBorder="1"/>
    <xf numFmtId="0" fontId="73" fillId="31" borderId="33" xfId="0" applyFont="1" applyFill="1" applyBorder="1"/>
    <xf numFmtId="0" fontId="72" fillId="31" borderId="34" xfId="0" applyFont="1" applyFill="1" applyBorder="1"/>
    <xf numFmtId="0" fontId="72" fillId="31" borderId="0" xfId="0" applyFont="1" applyFill="1" applyBorder="1"/>
    <xf numFmtId="0" fontId="73" fillId="31" borderId="0" xfId="0" applyFont="1" applyFill="1" applyBorder="1"/>
    <xf numFmtId="0" fontId="72" fillId="31" borderId="36" xfId="0" applyFont="1" applyFill="1" applyBorder="1"/>
    <xf numFmtId="0" fontId="72" fillId="31" borderId="2" xfId="0" applyFont="1" applyFill="1" applyBorder="1"/>
    <xf numFmtId="168" fontId="73" fillId="31" borderId="2" xfId="15" applyNumberFormat="1" applyFont="1" applyFill="1" applyBorder="1"/>
    <xf numFmtId="168" fontId="73" fillId="31" borderId="37" xfId="15" applyNumberFormat="1" applyFont="1" applyFill="1" applyBorder="1"/>
    <xf numFmtId="0" fontId="49" fillId="28" borderId="21" xfId="0" applyFont="1" applyFill="1" applyBorder="1" applyAlignment="1"/>
    <xf numFmtId="0" fontId="49" fillId="28" borderId="0" xfId="0" applyFont="1" applyFill="1" applyBorder="1" applyAlignment="1"/>
    <xf numFmtId="0" fontId="74" fillId="0" borderId="0" xfId="0" applyFont="1"/>
    <xf numFmtId="0" fontId="49" fillId="29" borderId="21" xfId="0" applyFont="1" applyFill="1" applyBorder="1" applyAlignment="1"/>
    <xf numFmtId="0" fontId="49" fillId="26" borderId="20" xfId="0" applyFont="1" applyFill="1" applyBorder="1" applyAlignment="1">
      <alignment horizontal="center"/>
    </xf>
    <xf numFmtId="0" fontId="49" fillId="26" borderId="22" xfId="0" applyFont="1" applyFill="1" applyBorder="1" applyAlignment="1">
      <alignment horizontal="center"/>
    </xf>
    <xf numFmtId="0" fontId="49" fillId="26" borderId="19" xfId="0" applyFont="1" applyFill="1" applyBorder="1" applyAlignment="1">
      <alignment horizontal="center"/>
    </xf>
    <xf numFmtId="0" fontId="71" fillId="0" borderId="12" xfId="0" applyFont="1" applyBorder="1"/>
    <xf numFmtId="0" fontId="71" fillId="0" borderId="13" xfId="0" applyFont="1" applyBorder="1"/>
    <xf numFmtId="0" fontId="71" fillId="0" borderId="14" xfId="0" applyFont="1" applyBorder="1"/>
    <xf numFmtId="0" fontId="71" fillId="0" borderId="15" xfId="0" applyFont="1" applyBorder="1"/>
    <xf numFmtId="0" fontId="71" fillId="0" borderId="23" xfId="0" applyFont="1" applyBorder="1"/>
    <xf numFmtId="0" fontId="71" fillId="0" borderId="0" xfId="0" applyFont="1" applyBorder="1"/>
    <xf numFmtId="0" fontId="71" fillId="0" borderId="24" xfId="0" applyFont="1" applyBorder="1"/>
    <xf numFmtId="0" fontId="72" fillId="0" borderId="0" xfId="0" applyFont="1"/>
    <xf numFmtId="0" fontId="72" fillId="0" borderId="12" xfId="0" applyFont="1" applyBorder="1"/>
    <xf numFmtId="0" fontId="72" fillId="0" borderId="23" xfId="0" applyFont="1" applyBorder="1"/>
    <xf numFmtId="0" fontId="72" fillId="0" borderId="0" xfId="0" applyFont="1" applyBorder="1"/>
    <xf numFmtId="0" fontId="72" fillId="0" borderId="24" xfId="0" applyFont="1" applyBorder="1"/>
    <xf numFmtId="0" fontId="71" fillId="0" borderId="0" xfId="0" applyFont="1" applyAlignment="1">
      <alignment horizontal="left" indent="1"/>
    </xf>
    <xf numFmtId="0" fontId="71" fillId="30" borderId="0" xfId="0" applyFont="1" applyFill="1" applyAlignment="1">
      <alignment horizontal="left" indent="1"/>
    </xf>
    <xf numFmtId="0" fontId="71" fillId="0" borderId="0" xfId="0" applyFont="1" applyFill="1" applyAlignment="1">
      <alignment horizontal="left" indent="1"/>
    </xf>
    <xf numFmtId="0" fontId="72" fillId="0" borderId="1" xfId="0" applyFont="1" applyBorder="1"/>
    <xf numFmtId="0" fontId="72" fillId="0" borderId="26" xfId="0" applyFont="1" applyBorder="1"/>
    <xf numFmtId="0" fontId="72" fillId="0" borderId="27" xfId="0" applyFont="1" applyBorder="1"/>
    <xf numFmtId="0" fontId="72" fillId="0" borderId="28" xfId="0" applyFont="1" applyBorder="1"/>
    <xf numFmtId="0" fontId="75" fillId="0" borderId="0" xfId="0" applyFont="1"/>
    <xf numFmtId="9" fontId="75" fillId="0" borderId="0" xfId="0" applyNumberFormat="1" applyFont="1"/>
    <xf numFmtId="168" fontId="76" fillId="0" borderId="0" xfId="15" applyNumberFormat="1" applyFont="1"/>
    <xf numFmtId="171" fontId="71" fillId="0" borderId="23" xfId="0" applyNumberFormat="1" applyFont="1" applyBorder="1"/>
    <xf numFmtId="169" fontId="75" fillId="0" borderId="0" xfId="0" applyNumberFormat="1" applyFont="1"/>
    <xf numFmtId="0" fontId="47" fillId="26" borderId="38" xfId="0" applyFont="1" applyFill="1" applyBorder="1" applyAlignment="1">
      <alignment horizontal="center"/>
    </xf>
    <xf numFmtId="0" fontId="47" fillId="26" borderId="39" xfId="0" applyFont="1" applyFill="1" applyBorder="1" applyAlignment="1">
      <alignment horizontal="center"/>
    </xf>
    <xf numFmtId="0" fontId="47" fillId="26" borderId="40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left"/>
    </xf>
    <xf numFmtId="168" fontId="38" fillId="0" borderId="12" xfId="15" applyNumberFormat="1" applyFont="1" applyBorder="1"/>
    <xf numFmtId="9" fontId="38" fillId="0" borderId="12" xfId="0" applyNumberFormat="1" applyFont="1" applyFill="1" applyBorder="1"/>
    <xf numFmtId="9" fontId="38" fillId="0" borderId="12" xfId="16" applyFont="1" applyFill="1" applyBorder="1"/>
    <xf numFmtId="9" fontId="38" fillId="0" borderId="25" xfId="16" applyFont="1" applyFill="1" applyBorder="1"/>
    <xf numFmtId="166" fontId="38" fillId="0" borderId="12" xfId="15" applyFont="1" applyFill="1" applyBorder="1"/>
    <xf numFmtId="0" fontId="69" fillId="24" borderId="19" xfId="0" applyFont="1" applyFill="1" applyBorder="1" applyAlignment="1">
      <alignment horizontal="center"/>
    </xf>
    <xf numFmtId="0" fontId="69" fillId="24" borderId="20" xfId="0" applyFont="1" applyFill="1" applyBorder="1" applyAlignment="1">
      <alignment horizontal="center"/>
    </xf>
    <xf numFmtId="0" fontId="69" fillId="24" borderId="22" xfId="0" applyFont="1" applyFill="1" applyBorder="1" applyAlignment="1">
      <alignment horizontal="center"/>
    </xf>
  </cellXfs>
  <cellStyles count="5498">
    <cellStyle name="20% - Accent1 2" xfId="251"/>
    <cellStyle name="20% - Accent2 2" xfId="252"/>
    <cellStyle name="20% - Accent3 2" xfId="253"/>
    <cellStyle name="20% - Accent4 2" xfId="254"/>
    <cellStyle name="20% - Accent5 2" xfId="255"/>
    <cellStyle name="20% - Accent6 2" xfId="256"/>
    <cellStyle name="40% - Accent1 2" xfId="257"/>
    <cellStyle name="40% - Accent2 2" xfId="258"/>
    <cellStyle name="40% - Accent3 2" xfId="259"/>
    <cellStyle name="40% - Accent4 2" xfId="260"/>
    <cellStyle name="40% - Accent5 2" xfId="261"/>
    <cellStyle name="40% - Accent6 2" xfId="262"/>
    <cellStyle name="60% - Accent1 2" xfId="263"/>
    <cellStyle name="60% - Accent2 2" xfId="264"/>
    <cellStyle name="60% - Accent3 2" xfId="265"/>
    <cellStyle name="60% - Accent4 2" xfId="266"/>
    <cellStyle name="60% - Accent5 2" xfId="267"/>
    <cellStyle name="60% - Accent6 2" xfId="268"/>
    <cellStyle name="Accent1 - 20%" xfId="18"/>
    <cellStyle name="Accent1 - 20% 2" xfId="174"/>
    <cellStyle name="Accent1 - 40%" xfId="19"/>
    <cellStyle name="Accent1 - 40% 2" xfId="175"/>
    <cellStyle name="Accent1 - 60%" xfId="20"/>
    <cellStyle name="Accent1 10" xfId="21"/>
    <cellStyle name="Accent1 11" xfId="22"/>
    <cellStyle name="Accent1 12" xfId="176"/>
    <cellStyle name="Accent1 13" xfId="177"/>
    <cellStyle name="Accent1 14" xfId="178"/>
    <cellStyle name="Accent1 15" xfId="179"/>
    <cellStyle name="Accent1 16" xfId="180"/>
    <cellStyle name="Accent1 17" xfId="181"/>
    <cellStyle name="Accent1 18" xfId="182"/>
    <cellStyle name="Accent1 19" xfId="183"/>
    <cellStyle name="Accent1 2" xfId="23"/>
    <cellStyle name="Accent1 20" xfId="184"/>
    <cellStyle name="Accent1 3" xfId="24"/>
    <cellStyle name="Accent1 4" xfId="25"/>
    <cellStyle name="Accent1 5" xfId="26"/>
    <cellStyle name="Accent1 6" xfId="27"/>
    <cellStyle name="Accent1 7" xfId="28"/>
    <cellStyle name="Accent1 8" xfId="29"/>
    <cellStyle name="Accent1 9" xfId="30"/>
    <cellStyle name="Accent2 - 20%" xfId="31"/>
    <cellStyle name="Accent2 - 20% 2" xfId="185"/>
    <cellStyle name="Accent2 - 40%" xfId="32"/>
    <cellStyle name="Accent2 - 40% 2" xfId="186"/>
    <cellStyle name="Accent2 - 60%" xfId="33"/>
    <cellStyle name="Accent2 10" xfId="34"/>
    <cellStyle name="Accent2 11" xfId="35"/>
    <cellStyle name="Accent2 12" xfId="187"/>
    <cellStyle name="Accent2 13" xfId="188"/>
    <cellStyle name="Accent2 14" xfId="189"/>
    <cellStyle name="Accent2 15" xfId="190"/>
    <cellStyle name="Accent2 16" xfId="191"/>
    <cellStyle name="Accent2 17" xfId="192"/>
    <cellStyle name="Accent2 18" xfId="193"/>
    <cellStyle name="Accent2 19" xfId="194"/>
    <cellStyle name="Accent2 2" xfId="36"/>
    <cellStyle name="Accent2 20" xfId="195"/>
    <cellStyle name="Accent2 3" xfId="37"/>
    <cellStyle name="Accent2 4" xfId="38"/>
    <cellStyle name="Accent2 5" xfId="39"/>
    <cellStyle name="Accent2 6" xfId="40"/>
    <cellStyle name="Accent2 7" xfId="41"/>
    <cellStyle name="Accent2 8" xfId="42"/>
    <cellStyle name="Accent2 9" xfId="43"/>
    <cellStyle name="Accent3 - 20%" xfId="44"/>
    <cellStyle name="Accent3 - 20% 2" xfId="196"/>
    <cellStyle name="Accent3 - 40%" xfId="45"/>
    <cellStyle name="Accent3 - 40% 2" xfId="197"/>
    <cellStyle name="Accent3 - 60%" xfId="46"/>
    <cellStyle name="Accent3 10" xfId="47"/>
    <cellStyle name="Accent3 11" xfId="48"/>
    <cellStyle name="Accent3 12" xfId="198"/>
    <cellStyle name="Accent3 13" xfId="199"/>
    <cellStyle name="Accent3 14" xfId="200"/>
    <cellStyle name="Accent3 15" xfId="201"/>
    <cellStyle name="Accent3 16" xfId="202"/>
    <cellStyle name="Accent3 17" xfId="203"/>
    <cellStyle name="Accent3 18" xfId="204"/>
    <cellStyle name="Accent3 19" xfId="205"/>
    <cellStyle name="Accent3 2" xfId="49"/>
    <cellStyle name="Accent3 20" xfId="206"/>
    <cellStyle name="Accent3 3" xfId="50"/>
    <cellStyle name="Accent3 4" xfId="51"/>
    <cellStyle name="Accent3 5" xfId="52"/>
    <cellStyle name="Accent3 6" xfId="53"/>
    <cellStyle name="Accent3 7" xfId="54"/>
    <cellStyle name="Accent3 8" xfId="55"/>
    <cellStyle name="Accent3 9" xfId="56"/>
    <cellStyle name="Accent4 - 20%" xfId="57"/>
    <cellStyle name="Accent4 - 20% 2" xfId="207"/>
    <cellStyle name="Accent4 - 40%" xfId="58"/>
    <cellStyle name="Accent4 - 40% 2" xfId="208"/>
    <cellStyle name="Accent4 - 60%" xfId="59"/>
    <cellStyle name="Accent4 10" xfId="60"/>
    <cellStyle name="Accent4 11" xfId="61"/>
    <cellStyle name="Accent4 12" xfId="209"/>
    <cellStyle name="Accent4 13" xfId="210"/>
    <cellStyle name="Accent4 14" xfId="211"/>
    <cellStyle name="Accent4 15" xfId="212"/>
    <cellStyle name="Accent4 16" xfId="213"/>
    <cellStyle name="Accent4 17" xfId="214"/>
    <cellStyle name="Accent4 18" xfId="215"/>
    <cellStyle name="Accent4 19" xfId="216"/>
    <cellStyle name="Accent4 2" xfId="62"/>
    <cellStyle name="Accent4 20" xfId="217"/>
    <cellStyle name="Accent4 3" xfId="63"/>
    <cellStyle name="Accent4 4" xfId="64"/>
    <cellStyle name="Accent4 5" xfId="65"/>
    <cellStyle name="Accent4 6" xfId="66"/>
    <cellStyle name="Accent4 7" xfId="67"/>
    <cellStyle name="Accent4 8" xfId="68"/>
    <cellStyle name="Accent4 9" xfId="69"/>
    <cellStyle name="Accent5 - 20%" xfId="70"/>
    <cellStyle name="Accent5 - 20% 2" xfId="218"/>
    <cellStyle name="Accent5 - 40%" xfId="71"/>
    <cellStyle name="Accent5 - 40% 2" xfId="219"/>
    <cellStyle name="Accent5 - 60%" xfId="72"/>
    <cellStyle name="Accent5 10" xfId="73"/>
    <cellStyle name="Accent5 11" xfId="74"/>
    <cellStyle name="Accent5 12" xfId="220"/>
    <cellStyle name="Accent5 13" xfId="221"/>
    <cellStyle name="Accent5 14" xfId="222"/>
    <cellStyle name="Accent5 15" xfId="223"/>
    <cellStyle name="Accent5 16" xfId="224"/>
    <cellStyle name="Accent5 17" xfId="225"/>
    <cellStyle name="Accent5 18" xfId="226"/>
    <cellStyle name="Accent5 19" xfId="227"/>
    <cellStyle name="Accent5 2" xfId="75"/>
    <cellStyle name="Accent5 20" xfId="228"/>
    <cellStyle name="Accent5 3" xfId="76"/>
    <cellStyle name="Accent5 4" xfId="77"/>
    <cellStyle name="Accent5 5" xfId="78"/>
    <cellStyle name="Accent5 6" xfId="79"/>
    <cellStyle name="Accent5 7" xfId="80"/>
    <cellStyle name="Accent5 8" xfId="81"/>
    <cellStyle name="Accent5 9" xfId="82"/>
    <cellStyle name="Accent6 - 20%" xfId="83"/>
    <cellStyle name="Accent6 - 20% 2" xfId="229"/>
    <cellStyle name="Accent6 - 40%" xfId="84"/>
    <cellStyle name="Accent6 - 40% 2" xfId="230"/>
    <cellStyle name="Accent6 - 60%" xfId="85"/>
    <cellStyle name="Accent6 10" xfId="86"/>
    <cellStyle name="Accent6 11" xfId="87"/>
    <cellStyle name="Accent6 12" xfId="231"/>
    <cellStyle name="Accent6 13" xfId="232"/>
    <cellStyle name="Accent6 14" xfId="233"/>
    <cellStyle name="Accent6 15" xfId="234"/>
    <cellStyle name="Accent6 16" xfId="235"/>
    <cellStyle name="Accent6 17" xfId="236"/>
    <cellStyle name="Accent6 18" xfId="237"/>
    <cellStyle name="Accent6 19" xfId="238"/>
    <cellStyle name="Accent6 2" xfId="88"/>
    <cellStyle name="Accent6 20" xfId="239"/>
    <cellStyle name="Accent6 3" xfId="89"/>
    <cellStyle name="Accent6 4" xfId="90"/>
    <cellStyle name="Accent6 5" xfId="91"/>
    <cellStyle name="Accent6 6" xfId="92"/>
    <cellStyle name="Accent6 7" xfId="93"/>
    <cellStyle name="Accent6 8" xfId="94"/>
    <cellStyle name="Accent6 9" xfId="95"/>
    <cellStyle name="Bad 2" xfId="96"/>
    <cellStyle name="Bad 3" xfId="97"/>
    <cellStyle name="Bad 4" xfId="98"/>
    <cellStyle name="Bad 5" xfId="99"/>
    <cellStyle name="Calculation 2" xfId="100"/>
    <cellStyle name="Calculation 3" xfId="101"/>
    <cellStyle name="Calculation 4" xfId="102"/>
    <cellStyle name="Calculation 5" xfId="103"/>
    <cellStyle name="Check Cell 2" xfId="104"/>
    <cellStyle name="Check Cell 3" xfId="105"/>
    <cellStyle name="Check Cell 4" xfId="106"/>
    <cellStyle name="Check Cell 5" xfId="107"/>
    <cellStyle name="Comma" xfId="15" builtinId="3"/>
    <cellStyle name="Comma [0] 2" xfId="4814"/>
    <cellStyle name="Comma 10" xfId="269"/>
    <cellStyle name="Comma 11" xfId="1141"/>
    <cellStyle name="Comma 12" xfId="5194"/>
    <cellStyle name="Comma 13" xfId="244"/>
    <cellStyle name="Comma 2" xfId="3"/>
    <cellStyle name="Comma 2 2" xfId="240"/>
    <cellStyle name="Comma 2 2 2" xfId="4185"/>
    <cellStyle name="Comma 2 3" xfId="1256"/>
    <cellStyle name="Comma 2 3 2" xfId="4186"/>
    <cellStyle name="Comma 2 4" xfId="4187"/>
    <cellStyle name="Comma 2 5" xfId="4764"/>
    <cellStyle name="Comma 2 6" xfId="5206"/>
    <cellStyle name="Comma 3" xfId="4"/>
    <cellStyle name="Comma 3 2" xfId="108"/>
    <cellStyle name="Comma 3 2 2" xfId="4655"/>
    <cellStyle name="Comma 3 2 2 2" xfId="2114"/>
    <cellStyle name="Comma 3 3" xfId="270"/>
    <cellStyle name="Comma 3 4" xfId="4188"/>
    <cellStyle name="Comma 32" xfId="271"/>
    <cellStyle name="Comma 4" xfId="5"/>
    <cellStyle name="Comma 4 2" xfId="4189"/>
    <cellStyle name="Comma 5" xfId="17"/>
    <cellStyle name="Comma 5 2" xfId="4190"/>
    <cellStyle name="Comma 5 3" xfId="4656"/>
    <cellStyle name="Comma 6" xfId="173"/>
    <cellStyle name="Comma 7" xfId="272"/>
    <cellStyle name="Comma 8" xfId="273"/>
    <cellStyle name="Comma 9" xfId="274"/>
    <cellStyle name="Comma0" xfId="275"/>
    <cellStyle name="Currency" xfId="971" builtinId="4"/>
    <cellStyle name="Currency 2" xfId="6"/>
    <cellStyle name="Currency 2 2" xfId="4191"/>
    <cellStyle name="Currency 2 3" xfId="4765"/>
    <cellStyle name="Currency 2 4" xfId="5205"/>
    <cellStyle name="Currency 3" xfId="7"/>
    <cellStyle name="Currency 3 2" xfId="4192"/>
    <cellStyle name="Currency 4" xfId="172"/>
    <cellStyle name="Currency 4 2" xfId="4193"/>
    <cellStyle name="Currency 5" xfId="8"/>
    <cellStyle name="Currency 5 2" xfId="2374"/>
    <cellStyle name="Currency 6" xfId="250"/>
    <cellStyle name="Currency 7" xfId="300"/>
    <cellStyle name="Currency 8" xfId="972"/>
    <cellStyle name="Currency0" xfId="276"/>
    <cellStyle name="Date" xfId="277"/>
    <cellStyle name="Euro" xfId="9"/>
    <cellStyle name="Explanatory Text 2" xfId="109"/>
    <cellStyle name="Explanatory Text 3" xfId="110"/>
    <cellStyle name="Explanatory Text 4" xfId="111"/>
    <cellStyle name="Explanatory Text 5" xfId="112"/>
    <cellStyle name="Fixed" xfId="278"/>
    <cellStyle name="Followed Hyperlink" xfId="246" builtinId="9" hidden="1"/>
    <cellStyle name="Followed Hyperlink" xfId="248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9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7" builtinId="9" hidden="1"/>
    <cellStyle name="Followed Hyperlink" xfId="5338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Good 2" xfId="113"/>
    <cellStyle name="Good 3" xfId="114"/>
    <cellStyle name="Good 4" xfId="115"/>
    <cellStyle name="Good 5" xfId="116"/>
    <cellStyle name="Heading" xfId="279"/>
    <cellStyle name="Heading 1 2" xfId="117"/>
    <cellStyle name="Heading 1 3" xfId="118"/>
    <cellStyle name="Heading 1 4" xfId="119"/>
    <cellStyle name="Heading 1 5" xfId="120"/>
    <cellStyle name="Heading 2 2" xfId="121"/>
    <cellStyle name="Heading 2 3" xfId="122"/>
    <cellStyle name="Heading 2 4" xfId="123"/>
    <cellStyle name="Heading 2 5" xfId="124"/>
    <cellStyle name="Heading 3 2" xfId="125"/>
    <cellStyle name="Heading 3 3" xfId="126"/>
    <cellStyle name="Heading 3 4" xfId="127"/>
    <cellStyle name="Heading 3 5" xfId="128"/>
    <cellStyle name="Heading 4 2" xfId="129"/>
    <cellStyle name="Heading 4 3" xfId="130"/>
    <cellStyle name="Heading 4 4" xfId="131"/>
    <cellStyle name="Heading 4 5" xfId="132"/>
    <cellStyle name="Hyperlink" xfId="245" builtinId="8" hidden="1"/>
    <cellStyle name="Hyperlink" xfId="247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 2" xfId="280"/>
    <cellStyle name="Input 2" xfId="133"/>
    <cellStyle name="Input 3" xfId="134"/>
    <cellStyle name="Input 4" xfId="135"/>
    <cellStyle name="Input 5" xfId="136"/>
    <cellStyle name="Linked Cell 2" xfId="137"/>
    <cellStyle name="Linked Cell 3" xfId="138"/>
    <cellStyle name="Linked Cell 4" xfId="139"/>
    <cellStyle name="Linked Cell 5" xfId="140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81"/>
    <cellStyle name="Neutral 2" xfId="141"/>
    <cellStyle name="Neutral 3" xfId="142"/>
    <cellStyle name="Neutral 4" xfId="143"/>
    <cellStyle name="Neutral 5" xfId="144"/>
    <cellStyle name="Normal" xfId="0" builtinId="0"/>
    <cellStyle name="Normal 10" xfId="282"/>
    <cellStyle name="Normal 10 2" xfId="283"/>
    <cellStyle name="Normal 11" xfId="284"/>
    <cellStyle name="Normal 12" xfId="285"/>
    <cellStyle name="Normal 13" xfId="286"/>
    <cellStyle name="Normal 14" xfId="287"/>
    <cellStyle name="Normal 15" xfId="288"/>
    <cellStyle name="Normal 16" xfId="1257"/>
    <cellStyle name="Normal 17" xfId="1258"/>
    <cellStyle name="Normal 18" xfId="5193"/>
    <cellStyle name="Normal 2" xfId="10"/>
    <cellStyle name="Normal 2 10" xfId="2115"/>
    <cellStyle name="Normal 2 2" xfId="145"/>
    <cellStyle name="Normal 2 2 2" xfId="289"/>
    <cellStyle name="Normal 2 2 3" xfId="4194"/>
    <cellStyle name="Normal 2 3" xfId="2375"/>
    <cellStyle name="Normal 2 4" xfId="4657"/>
    <cellStyle name="Normal 2 6" xfId="243"/>
    <cellStyle name="Normal 2 9" xfId="2116"/>
    <cellStyle name="Normal 3" xfId="11"/>
    <cellStyle name="Normal 3 2" xfId="146"/>
    <cellStyle name="Normal 3 3" xfId="147"/>
    <cellStyle name="Normal 3 4" xfId="290"/>
    <cellStyle name="Normal 4" xfId="12"/>
    <cellStyle name="Normal 4 2" xfId="148"/>
    <cellStyle name="Normal 4 3" xfId="4195"/>
    <cellStyle name="Normal 5" xfId="1"/>
    <cellStyle name="Normal 5 2" xfId="149"/>
    <cellStyle name="Normal 5 3" xfId="4196"/>
    <cellStyle name="Normal 6" xfId="13"/>
    <cellStyle name="Normal 6 2" xfId="2"/>
    <cellStyle name="Normal 6 3" xfId="249"/>
    <cellStyle name="Normal 7" xfId="150"/>
    <cellStyle name="Normal 8" xfId="151"/>
    <cellStyle name="Normal 8 2" xfId="291"/>
    <cellStyle name="Normal 9" xfId="241"/>
    <cellStyle name="Note 2" xfId="152"/>
    <cellStyle name="Note 3" xfId="153"/>
    <cellStyle name="Note 4" xfId="154"/>
    <cellStyle name="Note 5" xfId="155"/>
    <cellStyle name="Output 2" xfId="156"/>
    <cellStyle name="Output 3" xfId="157"/>
    <cellStyle name="Output 4" xfId="158"/>
    <cellStyle name="Output 5" xfId="159"/>
    <cellStyle name="Percent" xfId="16" builtinId="5"/>
    <cellStyle name="Percent 2" xfId="14"/>
    <cellStyle name="Percent 2 2" xfId="242"/>
    <cellStyle name="Percent 2 3" xfId="4197"/>
    <cellStyle name="Percent 2 4" xfId="4658"/>
    <cellStyle name="Percent 2 5" xfId="5204"/>
    <cellStyle name="Percent 2 9" xfId="2117"/>
    <cellStyle name="Percent 3" xfId="160"/>
    <cellStyle name="Percent 3 2" xfId="973"/>
    <cellStyle name="Percent 4" xfId="161"/>
    <cellStyle name="Percent 4 2" xfId="4198"/>
    <cellStyle name="Percent 4 3" xfId="4659"/>
    <cellStyle name="Percent 5" xfId="162"/>
    <cellStyle name="Percent 5 2" xfId="292"/>
    <cellStyle name="Percent 6" xfId="293"/>
    <cellStyle name="Percent 7" xfId="294"/>
    <cellStyle name="Percent 8" xfId="295"/>
    <cellStyle name="Percent 9" xfId="1260"/>
    <cellStyle name="rf0" xfId="4199"/>
    <cellStyle name="rf1" xfId="4200"/>
    <cellStyle name="rf1 2" xfId="4201"/>
    <cellStyle name="rf10" xfId="4202"/>
    <cellStyle name="rf11" xfId="4203"/>
    <cellStyle name="rf12" xfId="4204"/>
    <cellStyle name="rf13" xfId="4205"/>
    <cellStyle name="rf14" xfId="4206"/>
    <cellStyle name="rf15" xfId="4207"/>
    <cellStyle name="rf16" xfId="4208"/>
    <cellStyle name="rf17" xfId="4209"/>
    <cellStyle name="rf18" xfId="4210"/>
    <cellStyle name="rf19" xfId="4211"/>
    <cellStyle name="rf2" xfId="4212"/>
    <cellStyle name="rf2 2" xfId="4213"/>
    <cellStyle name="rf20" xfId="4214"/>
    <cellStyle name="rf21" xfId="4215"/>
    <cellStyle name="rf22" xfId="4216"/>
    <cellStyle name="rf23" xfId="4217"/>
    <cellStyle name="rf24" xfId="4218"/>
    <cellStyle name="rf25" xfId="4219"/>
    <cellStyle name="rf26" xfId="4220"/>
    <cellStyle name="rf27" xfId="4221"/>
    <cellStyle name="rf3" xfId="4222"/>
    <cellStyle name="rf3 2" xfId="4223"/>
    <cellStyle name="rf4" xfId="4224"/>
    <cellStyle name="rf4 2" xfId="4225"/>
    <cellStyle name="rf5" xfId="4226"/>
    <cellStyle name="rf5 2" xfId="4227"/>
    <cellStyle name="rf6" xfId="4228"/>
    <cellStyle name="rf7" xfId="4229"/>
    <cellStyle name="rf8" xfId="4230"/>
    <cellStyle name="rf8 2" xfId="4231"/>
    <cellStyle name="rf9" xfId="4232"/>
    <cellStyle name="Sheet Title" xfId="163"/>
    <cellStyle name="Stub" xfId="296"/>
    <cellStyle name="Title 2" xfId="297"/>
    <cellStyle name="Top" xfId="298"/>
    <cellStyle name="Total 2" xfId="164"/>
    <cellStyle name="Total 3" xfId="165"/>
    <cellStyle name="Total 4" xfId="166"/>
    <cellStyle name="Total 5" xfId="167"/>
    <cellStyle name="Totals" xfId="299"/>
    <cellStyle name="Warning Text 2" xfId="168"/>
    <cellStyle name="Warning Text 3" xfId="169"/>
    <cellStyle name="Warning Text 4" xfId="170"/>
    <cellStyle name="Warning Text 5" xfId="17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/AppData/Local/Microsoft/Windows/INetCache/Content.Outlook/YMNEAW14/LG%20agent%20database%20Mar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G%20Monthly%20Branch%20Inventory%20Tracking%20Report%20September%2030%202011%20draft%20v3%20AH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t%20database%20tem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waise"/>
      <sheetName val="HQ"/>
      <sheetName val="Mafubira"/>
      <sheetName val="Mpigi"/>
      <sheetName val="Nsangi"/>
      <sheetName val="T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9">
          <cell r="B29" t="str">
            <v>credit/finance/savings group</v>
          </cell>
        </row>
        <row r="30">
          <cell r="B30" t="str">
            <v>Farmer's cooperative or association</v>
          </cell>
        </row>
        <row r="31">
          <cell r="B31" t="str">
            <v>Business or craft association</v>
          </cell>
        </row>
        <row r="32">
          <cell r="B32" t="str">
            <v>church or religious group</v>
          </cell>
        </row>
        <row r="33">
          <cell r="B33" t="str">
            <v>Political group</v>
          </cell>
        </row>
        <row r="34">
          <cell r="B34" t="str">
            <v>Women's group</v>
          </cell>
        </row>
        <row r="35">
          <cell r="B35" t="str">
            <v>Health group</v>
          </cell>
        </row>
        <row r="36">
          <cell r="B36" t="str">
            <v>Youth group</v>
          </cell>
        </row>
        <row r="37">
          <cell r="B37" t="str">
            <v>Tribal group</v>
          </cell>
        </row>
        <row r="38">
          <cell r="B38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V4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7" sqref="H47"/>
    </sheetView>
  </sheetViews>
  <sheetFormatPr baseColWidth="10" defaultColWidth="11.5" defaultRowHeight="14" x14ac:dyDescent="0"/>
  <cols>
    <col min="1" max="1" width="40.33203125" customWidth="1"/>
    <col min="2" max="2" width="17.1640625" bestFit="1" customWidth="1"/>
    <col min="3" max="3" width="11.6640625" style="2" bestFit="1" customWidth="1"/>
    <col min="4" max="4" width="12" style="2" customWidth="1"/>
    <col min="5" max="5" width="11.83203125" style="2" customWidth="1"/>
    <col min="6" max="14" width="11.5" style="2"/>
    <col min="22" max="22" width="13.1640625" bestFit="1" customWidth="1"/>
  </cols>
  <sheetData>
    <row r="1" spans="1:22" ht="18">
      <c r="A1" s="12" t="s">
        <v>9</v>
      </c>
      <c r="B1" s="12"/>
    </row>
    <row r="2" spans="1:22" ht="15" thickBot="1"/>
    <row r="3" spans="1:22" ht="16" thickBot="1">
      <c r="C3" s="37">
        <v>2015</v>
      </c>
      <c r="D3" s="38"/>
      <c r="E3" s="39"/>
      <c r="F3" s="40"/>
      <c r="G3" s="37">
        <v>2016</v>
      </c>
      <c r="H3" s="38"/>
      <c r="I3" s="39"/>
      <c r="J3" s="40"/>
      <c r="K3" s="37">
        <v>2017</v>
      </c>
      <c r="L3" s="38"/>
      <c r="M3" s="39"/>
      <c r="N3" s="40"/>
      <c r="O3" s="37">
        <v>2018</v>
      </c>
      <c r="P3" s="38"/>
      <c r="Q3" s="39"/>
      <c r="R3" s="40"/>
      <c r="S3" s="37">
        <v>2019</v>
      </c>
      <c r="T3" s="38"/>
      <c r="U3" s="39"/>
      <c r="V3" s="40"/>
    </row>
    <row r="4" spans="1:22" s="6" customFormat="1" ht="19" thickBot="1">
      <c r="A4" s="20" t="s">
        <v>15</v>
      </c>
      <c r="B4" s="32" t="s">
        <v>12</v>
      </c>
      <c r="C4" s="34" t="s">
        <v>20</v>
      </c>
      <c r="D4" s="35" t="s">
        <v>21</v>
      </c>
      <c r="E4" s="35" t="s">
        <v>22</v>
      </c>
      <c r="F4" s="36" t="s">
        <v>23</v>
      </c>
      <c r="G4" s="34" t="s">
        <v>20</v>
      </c>
      <c r="H4" s="35" t="s">
        <v>21</v>
      </c>
      <c r="I4" s="35" t="s">
        <v>22</v>
      </c>
      <c r="J4" s="36" t="s">
        <v>23</v>
      </c>
      <c r="K4" s="34" t="s">
        <v>20</v>
      </c>
      <c r="L4" s="35" t="s">
        <v>21</v>
      </c>
      <c r="M4" s="35" t="s">
        <v>22</v>
      </c>
      <c r="N4" s="36" t="s">
        <v>23</v>
      </c>
      <c r="O4" s="34" t="s">
        <v>20</v>
      </c>
      <c r="P4" s="35" t="s">
        <v>21</v>
      </c>
      <c r="Q4" s="35" t="s">
        <v>22</v>
      </c>
      <c r="R4" s="36" t="s">
        <v>23</v>
      </c>
      <c r="S4" s="41" t="s">
        <v>20</v>
      </c>
      <c r="T4" s="42" t="s">
        <v>21</v>
      </c>
      <c r="U4" s="42" t="s">
        <v>22</v>
      </c>
      <c r="V4" s="43" t="s">
        <v>23</v>
      </c>
    </row>
    <row r="5" spans="1:22">
      <c r="A5" s="15" t="s">
        <v>11</v>
      </c>
      <c r="B5" s="57">
        <v>7</v>
      </c>
      <c r="C5" s="62">
        <v>8</v>
      </c>
      <c r="D5" s="63">
        <v>8</v>
      </c>
      <c r="E5" s="63">
        <v>9</v>
      </c>
      <c r="F5" s="63">
        <v>10</v>
      </c>
      <c r="G5" s="62">
        <f t="shared" ref="G5:V5" si="0">G23</f>
        <v>10</v>
      </c>
      <c r="H5" s="63">
        <f t="shared" si="0"/>
        <v>12</v>
      </c>
      <c r="I5" s="63">
        <f t="shared" si="0"/>
        <v>13</v>
      </c>
      <c r="J5" s="63">
        <f t="shared" si="0"/>
        <v>15</v>
      </c>
      <c r="K5" s="62">
        <f t="shared" si="0"/>
        <v>16</v>
      </c>
      <c r="L5" s="63">
        <f t="shared" si="0"/>
        <v>17</v>
      </c>
      <c r="M5" s="63">
        <f t="shared" si="0"/>
        <v>19</v>
      </c>
      <c r="N5" s="63">
        <f t="shared" si="0"/>
        <v>20</v>
      </c>
      <c r="O5" s="62">
        <f t="shared" si="0"/>
        <v>21</v>
      </c>
      <c r="P5" s="63">
        <f t="shared" si="0"/>
        <v>22</v>
      </c>
      <c r="Q5" s="63">
        <f t="shared" si="0"/>
        <v>23</v>
      </c>
      <c r="R5" s="64">
        <f t="shared" si="0"/>
        <v>24</v>
      </c>
      <c r="S5" s="29">
        <f t="shared" si="0"/>
        <v>25</v>
      </c>
      <c r="T5" s="29">
        <f t="shared" si="0"/>
        <v>25</v>
      </c>
      <c r="U5" s="29">
        <f t="shared" si="0"/>
        <v>26</v>
      </c>
      <c r="V5" s="30">
        <f t="shared" si="0"/>
        <v>27</v>
      </c>
    </row>
    <row r="6" spans="1:22">
      <c r="A6" s="15" t="s">
        <v>13</v>
      </c>
      <c r="B6" s="57">
        <v>660</v>
      </c>
      <c r="C6" s="28">
        <f>C21</f>
        <v>713.7</v>
      </c>
      <c r="D6" s="29">
        <f t="shared" ref="D6:V6" si="1">D21</f>
        <v>764.44650000000001</v>
      </c>
      <c r="E6" s="29">
        <f t="shared" si="1"/>
        <v>842.40194250000002</v>
      </c>
      <c r="F6" s="29">
        <f t="shared" si="1"/>
        <v>916.06983566250005</v>
      </c>
      <c r="G6" s="28">
        <f>G21</f>
        <v>1105.6859947010626</v>
      </c>
      <c r="H6" s="29">
        <f t="shared" si="1"/>
        <v>1284.8732649925041</v>
      </c>
      <c r="I6" s="29">
        <f t="shared" si="1"/>
        <v>1454.2052354179164</v>
      </c>
      <c r="J6" s="29">
        <f t="shared" si="1"/>
        <v>1614.2239474699309</v>
      </c>
      <c r="K6" s="28">
        <f>K21</f>
        <v>1765.4416303590847</v>
      </c>
      <c r="L6" s="29">
        <f t="shared" si="1"/>
        <v>1908.3423406893351</v>
      </c>
      <c r="M6" s="29">
        <f t="shared" si="1"/>
        <v>2043.3835119514217</v>
      </c>
      <c r="N6" s="29">
        <f t="shared" si="1"/>
        <v>2170.9974187940934</v>
      </c>
      <c r="O6" s="28">
        <f>O21</f>
        <v>2291.5925607604181</v>
      </c>
      <c r="P6" s="29">
        <f t="shared" si="1"/>
        <v>2405.5549699185949</v>
      </c>
      <c r="Q6" s="29">
        <f t="shared" si="1"/>
        <v>2513.2494465730724</v>
      </c>
      <c r="R6" s="30">
        <f>R21</f>
        <v>2615.0207270115534</v>
      </c>
      <c r="S6" s="29">
        <f>S21</f>
        <v>2711.1945870259178</v>
      </c>
      <c r="T6" s="29">
        <f t="shared" si="1"/>
        <v>2802.0788847394924</v>
      </c>
      <c r="U6" s="29">
        <f t="shared" si="1"/>
        <v>2887.9645460788201</v>
      </c>
      <c r="V6" s="30">
        <f t="shared" si="1"/>
        <v>2969.1264960444851</v>
      </c>
    </row>
    <row r="7" spans="1:22">
      <c r="A7" s="16" t="s">
        <v>14</v>
      </c>
      <c r="B7" s="58">
        <f>B6*'High-Level Assumptions'!$B$5</f>
        <v>561</v>
      </c>
      <c r="C7" s="22">
        <f>C6*'High-Level Assumptions'!$B$5</f>
        <v>606.64499999999998</v>
      </c>
      <c r="D7" s="23">
        <f>D6*'High-Level Assumptions'!$B$5</f>
        <v>649.77952500000004</v>
      </c>
      <c r="E7" s="23">
        <f>E6*'High-Level Assumptions'!$B$5</f>
        <v>716.04165112500004</v>
      </c>
      <c r="F7" s="23">
        <f>F6*'High-Level Assumptions'!$B$5</f>
        <v>778.65936031312503</v>
      </c>
      <c r="G7" s="22">
        <f>G6*'High-Level Assumptions'!$B$5</f>
        <v>939.83309549590319</v>
      </c>
      <c r="H7" s="23">
        <f>H6*'High-Level Assumptions'!$B$5</f>
        <v>1092.1422752436285</v>
      </c>
      <c r="I7" s="23">
        <f>I6*'High-Level Assumptions'!$B$5</f>
        <v>1236.0744501052288</v>
      </c>
      <c r="J7" s="23">
        <f>J6*'High-Level Assumptions'!$B$5</f>
        <v>1372.0903553494411</v>
      </c>
      <c r="K7" s="22">
        <f>K6*'High-Level Assumptions'!$B$5</f>
        <v>1500.6253858052219</v>
      </c>
      <c r="L7" s="23">
        <f>L6*'High-Level Assumptions'!$B$5</f>
        <v>1622.0909895859347</v>
      </c>
      <c r="M7" s="23">
        <f>M6*'High-Level Assumptions'!$B$5</f>
        <v>1736.8759851587083</v>
      </c>
      <c r="N7" s="23">
        <f>N6*'High-Level Assumptions'!$B$5</f>
        <v>1845.3478059749793</v>
      </c>
      <c r="O7" s="22">
        <f>O6*'High-Level Assumptions'!$B$5</f>
        <v>1947.8536766463553</v>
      </c>
      <c r="P7" s="23">
        <f>P6*'High-Level Assumptions'!$B$5</f>
        <v>2044.7217244308056</v>
      </c>
      <c r="Q7" s="23">
        <f>Q6*'High-Level Assumptions'!$B$5</f>
        <v>2136.2620295871116</v>
      </c>
      <c r="R7" s="25">
        <f>R6*'High-Level Assumptions'!$B$5</f>
        <v>2222.7676179598202</v>
      </c>
      <c r="S7" s="23">
        <f>S6*'High-Level Assumptions'!$B$5</f>
        <v>2304.5153989720302</v>
      </c>
      <c r="T7" s="23">
        <f>T6*'High-Level Assumptions'!$B$5</f>
        <v>2381.7670520285683</v>
      </c>
      <c r="U7" s="23">
        <f>U6*'High-Level Assumptions'!$B$5</f>
        <v>2454.7698641669972</v>
      </c>
      <c r="V7" s="25">
        <f>V6*'High-Level Assumptions'!$B$5</f>
        <v>2523.7575216378123</v>
      </c>
    </row>
    <row r="8" spans="1:22">
      <c r="A8" s="15" t="s">
        <v>5</v>
      </c>
      <c r="B8" s="59">
        <v>65</v>
      </c>
      <c r="C8" s="18">
        <v>70</v>
      </c>
      <c r="D8" s="11">
        <v>70</v>
      </c>
      <c r="E8" s="11">
        <v>70</v>
      </c>
      <c r="F8" s="11">
        <v>70</v>
      </c>
      <c r="G8" s="18">
        <v>70</v>
      </c>
      <c r="H8" s="11">
        <v>70</v>
      </c>
      <c r="I8" s="11">
        <v>75</v>
      </c>
      <c r="J8" s="11">
        <v>75</v>
      </c>
      <c r="K8" s="18">
        <v>75</v>
      </c>
      <c r="L8" s="11">
        <v>75</v>
      </c>
      <c r="M8" s="11">
        <v>75</v>
      </c>
      <c r="N8" s="11">
        <v>75</v>
      </c>
      <c r="O8" s="18">
        <v>75</v>
      </c>
      <c r="P8" s="11">
        <v>75</v>
      </c>
      <c r="Q8" s="11">
        <v>80</v>
      </c>
      <c r="R8" s="26">
        <v>80</v>
      </c>
      <c r="S8" s="11">
        <v>80</v>
      </c>
      <c r="T8" s="11">
        <v>80</v>
      </c>
      <c r="U8" s="11">
        <v>80</v>
      </c>
      <c r="V8" s="26">
        <v>80</v>
      </c>
    </row>
    <row r="9" spans="1:22">
      <c r="A9" s="16" t="s">
        <v>2</v>
      </c>
      <c r="B9" s="60">
        <f>B8*'High-Level Assumptions'!$B$4</f>
        <v>162500</v>
      </c>
      <c r="C9" s="21">
        <f>C8*'High-Level Assumptions'!$B$4</f>
        <v>175000</v>
      </c>
      <c r="D9" s="24">
        <f>D8*'High-Level Assumptions'!$B$4</f>
        <v>175000</v>
      </c>
      <c r="E9" s="24">
        <f>E8*'High-Level Assumptions'!$B$4</f>
        <v>175000</v>
      </c>
      <c r="F9" s="24">
        <f>F8*'High-Level Assumptions'!$B$4</f>
        <v>175000</v>
      </c>
      <c r="G9" s="21">
        <f>G8*'High-Level Assumptions'!$B$4</f>
        <v>175000</v>
      </c>
      <c r="H9" s="24">
        <f>H8*'High-Level Assumptions'!$B$4</f>
        <v>175000</v>
      </c>
      <c r="I9" s="24">
        <f>I8*'High-Level Assumptions'!$B$4</f>
        <v>187500</v>
      </c>
      <c r="J9" s="24">
        <f>J8*'High-Level Assumptions'!$B$4</f>
        <v>187500</v>
      </c>
      <c r="K9" s="21">
        <f>K8*'High-Level Assumptions'!$B$4</f>
        <v>187500</v>
      </c>
      <c r="L9" s="24">
        <f>L8*'High-Level Assumptions'!$B$4</f>
        <v>187500</v>
      </c>
      <c r="M9" s="24">
        <f>M8*'High-Level Assumptions'!$B$4</f>
        <v>187500</v>
      </c>
      <c r="N9" s="24">
        <f>N8*'High-Level Assumptions'!$B$4</f>
        <v>187500</v>
      </c>
      <c r="O9" s="21">
        <f>O8*'High-Level Assumptions'!$B$4</f>
        <v>187500</v>
      </c>
      <c r="P9" s="24">
        <f>P8*'High-Level Assumptions'!$B$4</f>
        <v>187500</v>
      </c>
      <c r="Q9" s="24">
        <f>Q8*'High-Level Assumptions'!$B$4</f>
        <v>200000</v>
      </c>
      <c r="R9" s="27">
        <f>R8*'High-Level Assumptions'!$B$4</f>
        <v>200000</v>
      </c>
      <c r="S9" s="24">
        <f>S8*'High-Level Assumptions'!$B$4</f>
        <v>200000</v>
      </c>
      <c r="T9" s="24">
        <f>T8*'High-Level Assumptions'!$B$4</f>
        <v>200000</v>
      </c>
      <c r="U9" s="24">
        <f>U8*'High-Level Assumptions'!$B$4</f>
        <v>200000</v>
      </c>
      <c r="V9" s="27">
        <f>V8*'High-Level Assumptions'!$B$4</f>
        <v>200000</v>
      </c>
    </row>
    <row r="10" spans="1:22" ht="15" thickBot="1">
      <c r="A10" s="17" t="s">
        <v>6</v>
      </c>
      <c r="B10" s="61">
        <v>0.2</v>
      </c>
      <c r="C10" s="19">
        <v>0.2</v>
      </c>
      <c r="D10" s="13">
        <v>0.21</v>
      </c>
      <c r="E10" s="13">
        <v>0.21</v>
      </c>
      <c r="F10" s="13">
        <v>0.21</v>
      </c>
      <c r="G10" s="66">
        <v>0.22</v>
      </c>
      <c r="H10" s="67">
        <v>0.22</v>
      </c>
      <c r="I10" s="67">
        <v>0.22</v>
      </c>
      <c r="J10" s="67">
        <v>0.22</v>
      </c>
      <c r="K10" s="66">
        <v>0.22</v>
      </c>
      <c r="L10" s="67">
        <v>0.22</v>
      </c>
      <c r="M10" s="67">
        <v>0.23</v>
      </c>
      <c r="N10" s="67">
        <v>0.23</v>
      </c>
      <c r="O10" s="66">
        <v>0.23</v>
      </c>
      <c r="P10" s="67">
        <v>0.23</v>
      </c>
      <c r="Q10" s="67">
        <v>0.23</v>
      </c>
      <c r="R10" s="68">
        <v>0.23</v>
      </c>
      <c r="S10" s="67">
        <v>0.23</v>
      </c>
      <c r="T10" s="67">
        <v>0.23</v>
      </c>
      <c r="U10" s="67">
        <v>0.23</v>
      </c>
      <c r="V10" s="68">
        <v>0.23</v>
      </c>
    </row>
    <row r="11" spans="1:2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5" spans="1:22" ht="15" thickBot="1">
      <c r="C15"/>
      <c r="D15"/>
      <c r="E15"/>
      <c r="F15"/>
      <c r="G15"/>
      <c r="H15"/>
      <c r="I15"/>
      <c r="J15"/>
      <c r="K15"/>
      <c r="L15"/>
      <c r="M15"/>
      <c r="N15"/>
    </row>
    <row r="16" spans="1:22" s="31" customFormat="1" ht="16" thickBot="1">
      <c r="A16" s="20" t="s">
        <v>26</v>
      </c>
      <c r="B16" s="32" t="s">
        <v>27</v>
      </c>
      <c r="C16" s="137" t="s">
        <v>28</v>
      </c>
      <c r="D16" s="136" t="s">
        <v>29</v>
      </c>
      <c r="E16" s="136" t="s">
        <v>30</v>
      </c>
      <c r="F16" s="138" t="s">
        <v>31</v>
      </c>
      <c r="G16" s="137" t="s">
        <v>32</v>
      </c>
      <c r="H16" s="136" t="s">
        <v>33</v>
      </c>
      <c r="I16" s="136" t="s">
        <v>34</v>
      </c>
      <c r="J16" s="138" t="s">
        <v>35</v>
      </c>
      <c r="K16" s="137" t="s">
        <v>36</v>
      </c>
      <c r="L16" s="136" t="s">
        <v>37</v>
      </c>
      <c r="M16" s="136" t="s">
        <v>38</v>
      </c>
      <c r="N16" s="138" t="s">
        <v>39</v>
      </c>
      <c r="O16" s="137" t="s">
        <v>40</v>
      </c>
      <c r="P16" s="136" t="s">
        <v>41</v>
      </c>
      <c r="Q16" s="136" t="s">
        <v>42</v>
      </c>
      <c r="R16" s="138" t="s">
        <v>43</v>
      </c>
      <c r="S16" s="136" t="s">
        <v>49</v>
      </c>
      <c r="T16" s="136" t="s">
        <v>50</v>
      </c>
      <c r="U16" s="136" t="s">
        <v>51</v>
      </c>
      <c r="V16" s="136" t="s">
        <v>52</v>
      </c>
    </row>
    <row r="17" spans="1:22">
      <c r="A17" t="s">
        <v>44</v>
      </c>
      <c r="C17" s="47">
        <f>B6</f>
        <v>660</v>
      </c>
      <c r="D17" s="47">
        <f>C21</f>
        <v>713.7</v>
      </c>
      <c r="E17" s="47">
        <f t="shared" ref="E17:Q17" si="2">D21</f>
        <v>764.44650000000001</v>
      </c>
      <c r="F17" s="47">
        <f t="shared" si="2"/>
        <v>842.40194250000002</v>
      </c>
      <c r="G17" s="46">
        <f t="shared" si="2"/>
        <v>916.06983566250005</v>
      </c>
      <c r="H17" s="46">
        <f t="shared" si="2"/>
        <v>1105.6859947010626</v>
      </c>
      <c r="I17" s="46">
        <f t="shared" si="2"/>
        <v>1284.8732649925041</v>
      </c>
      <c r="J17" s="46">
        <f t="shared" si="2"/>
        <v>1454.2052354179164</v>
      </c>
      <c r="K17" s="46">
        <f t="shared" si="2"/>
        <v>1614.2239474699309</v>
      </c>
      <c r="L17" s="46">
        <f t="shared" si="2"/>
        <v>1765.4416303590847</v>
      </c>
      <c r="M17" s="46">
        <f t="shared" si="2"/>
        <v>1908.3423406893351</v>
      </c>
      <c r="N17" s="46">
        <f t="shared" si="2"/>
        <v>2043.3835119514217</v>
      </c>
      <c r="O17" s="46">
        <f t="shared" si="2"/>
        <v>2170.9974187940934</v>
      </c>
      <c r="P17" s="46">
        <f t="shared" si="2"/>
        <v>2291.5925607604181</v>
      </c>
      <c r="Q17" s="46">
        <f t="shared" si="2"/>
        <v>2405.5549699185949</v>
      </c>
      <c r="R17" s="46">
        <f>Q21</f>
        <v>2513.2494465730724</v>
      </c>
      <c r="S17" s="46">
        <f t="shared" ref="S17:V17" si="3">R21</f>
        <v>2615.0207270115534</v>
      </c>
      <c r="T17" s="46">
        <f t="shared" si="3"/>
        <v>2711.1945870259178</v>
      </c>
      <c r="U17" s="46">
        <f t="shared" si="3"/>
        <v>2802.0788847394924</v>
      </c>
      <c r="V17" s="46">
        <f t="shared" si="3"/>
        <v>2887.9645460788201</v>
      </c>
    </row>
    <row r="18" spans="1:22">
      <c r="A18" t="s">
        <v>45</v>
      </c>
      <c r="B18" s="48">
        <v>0.22</v>
      </c>
      <c r="C18" s="46">
        <f>-$B$18/4*C17</f>
        <v>-36.299999999999997</v>
      </c>
      <c r="D18" s="46">
        <f t="shared" ref="D18:V18" si="4">-$B$18/4*D17</f>
        <v>-39.253500000000003</v>
      </c>
      <c r="E18" s="46">
        <f t="shared" si="4"/>
        <v>-42.044557500000003</v>
      </c>
      <c r="F18" s="46">
        <f t="shared" si="4"/>
        <v>-46.3321068375</v>
      </c>
      <c r="G18" s="46">
        <f t="shared" si="4"/>
        <v>-50.383840961437507</v>
      </c>
      <c r="H18" s="46">
        <f t="shared" si="4"/>
        <v>-60.812729708558443</v>
      </c>
      <c r="I18" s="46">
        <f t="shared" si="4"/>
        <v>-70.66802957458772</v>
      </c>
      <c r="J18" s="46">
        <f t="shared" si="4"/>
        <v>-79.981287947985393</v>
      </c>
      <c r="K18" s="46">
        <f t="shared" si="4"/>
        <v>-88.782317110846193</v>
      </c>
      <c r="L18" s="46">
        <f t="shared" si="4"/>
        <v>-97.099289669749652</v>
      </c>
      <c r="M18" s="46">
        <f t="shared" si="4"/>
        <v>-104.95882873791344</v>
      </c>
      <c r="N18" s="46">
        <f t="shared" si="4"/>
        <v>-112.38609315732819</v>
      </c>
      <c r="O18" s="46">
        <f t="shared" si="4"/>
        <v>-119.40485803367514</v>
      </c>
      <c r="P18" s="46">
        <f t="shared" si="4"/>
        <v>-126.03759084182299</v>
      </c>
      <c r="Q18" s="46">
        <f t="shared" si="4"/>
        <v>-132.30552334552272</v>
      </c>
      <c r="R18" s="46">
        <f t="shared" si="4"/>
        <v>-138.22871956151897</v>
      </c>
      <c r="S18" s="46">
        <f t="shared" si="4"/>
        <v>-143.82613998563545</v>
      </c>
      <c r="T18" s="46">
        <f t="shared" si="4"/>
        <v>-149.11570228642549</v>
      </c>
      <c r="U18" s="46">
        <f t="shared" si="4"/>
        <v>-154.11433866067208</v>
      </c>
      <c r="V18" s="46">
        <f t="shared" si="4"/>
        <v>-158.83805003433511</v>
      </c>
    </row>
    <row r="19" spans="1:22">
      <c r="A19" s="51" t="s">
        <v>46</v>
      </c>
      <c r="B19" s="52"/>
      <c r="C19" s="52">
        <v>3</v>
      </c>
      <c r="D19" s="52">
        <f>C19</f>
        <v>3</v>
      </c>
      <c r="E19" s="52">
        <v>4</v>
      </c>
      <c r="F19" s="52">
        <v>4</v>
      </c>
      <c r="G19" s="53">
        <v>8</v>
      </c>
      <c r="H19" s="53">
        <f>G19</f>
        <v>8</v>
      </c>
      <c r="I19" s="53">
        <v>8</v>
      </c>
      <c r="J19" s="53">
        <v>8</v>
      </c>
      <c r="K19" s="53">
        <v>8</v>
      </c>
      <c r="L19" s="53">
        <f>K19</f>
        <v>8</v>
      </c>
      <c r="M19" s="53">
        <f>L19</f>
        <v>8</v>
      </c>
      <c r="N19" s="53">
        <f>M19</f>
        <v>8</v>
      </c>
      <c r="O19" s="53">
        <f t="shared" ref="O19:R19" si="5">N19</f>
        <v>8</v>
      </c>
      <c r="P19" s="53">
        <f t="shared" si="5"/>
        <v>8</v>
      </c>
      <c r="Q19" s="53">
        <f t="shared" si="5"/>
        <v>8</v>
      </c>
      <c r="R19" s="53">
        <f t="shared" si="5"/>
        <v>8</v>
      </c>
      <c r="S19" s="53">
        <v>8</v>
      </c>
      <c r="T19" s="53">
        <v>8</v>
      </c>
      <c r="U19" s="53">
        <f t="shared" ref="U19:V19" si="6">T19</f>
        <v>8</v>
      </c>
      <c r="V19" s="54">
        <f t="shared" si="6"/>
        <v>8</v>
      </c>
    </row>
    <row r="20" spans="1:22">
      <c r="A20" t="s">
        <v>47</v>
      </c>
      <c r="B20">
        <v>30</v>
      </c>
      <c r="C20">
        <f>C19*$B$20</f>
        <v>90</v>
      </c>
      <c r="D20">
        <f t="shared" ref="D20:V20" si="7">D19*$B$20</f>
        <v>90</v>
      </c>
      <c r="E20">
        <f t="shared" si="7"/>
        <v>120</v>
      </c>
      <c r="F20">
        <f t="shared" si="7"/>
        <v>120</v>
      </c>
      <c r="G20">
        <f t="shared" si="7"/>
        <v>240</v>
      </c>
      <c r="H20">
        <f t="shared" si="7"/>
        <v>240</v>
      </c>
      <c r="I20">
        <f t="shared" si="7"/>
        <v>240</v>
      </c>
      <c r="J20">
        <f t="shared" si="7"/>
        <v>240</v>
      </c>
      <c r="K20" s="47">
        <f>K19*$B$20</f>
        <v>240</v>
      </c>
      <c r="L20">
        <f t="shared" si="7"/>
        <v>240</v>
      </c>
      <c r="M20">
        <f t="shared" si="7"/>
        <v>240</v>
      </c>
      <c r="N20">
        <f t="shared" si="7"/>
        <v>240</v>
      </c>
      <c r="O20">
        <f t="shared" si="7"/>
        <v>240</v>
      </c>
      <c r="P20">
        <f t="shared" si="7"/>
        <v>240</v>
      </c>
      <c r="Q20">
        <f t="shared" si="7"/>
        <v>240</v>
      </c>
      <c r="R20">
        <f t="shared" si="7"/>
        <v>240</v>
      </c>
      <c r="S20">
        <f t="shared" si="7"/>
        <v>240</v>
      </c>
      <c r="T20">
        <f t="shared" si="7"/>
        <v>240</v>
      </c>
      <c r="U20">
        <f t="shared" si="7"/>
        <v>240</v>
      </c>
      <c r="V20">
        <f t="shared" si="7"/>
        <v>240</v>
      </c>
    </row>
    <row r="21" spans="1:22">
      <c r="A21" t="s">
        <v>48</v>
      </c>
      <c r="C21" s="47">
        <f>C17+C18+C20</f>
        <v>713.7</v>
      </c>
      <c r="D21" s="47">
        <f t="shared" ref="D21:V21" si="8">D17+D18+D20</f>
        <v>764.44650000000001</v>
      </c>
      <c r="E21" s="47">
        <f t="shared" si="8"/>
        <v>842.40194250000002</v>
      </c>
      <c r="F21" s="47">
        <f t="shared" si="8"/>
        <v>916.06983566250005</v>
      </c>
      <c r="G21" s="46">
        <f t="shared" si="8"/>
        <v>1105.6859947010626</v>
      </c>
      <c r="H21" s="46">
        <f t="shared" si="8"/>
        <v>1284.8732649925041</v>
      </c>
      <c r="I21" s="46">
        <f t="shared" si="8"/>
        <v>1454.2052354179164</v>
      </c>
      <c r="J21" s="46">
        <f t="shared" si="8"/>
        <v>1614.2239474699309</v>
      </c>
      <c r="K21" s="46">
        <f t="shared" si="8"/>
        <v>1765.4416303590847</v>
      </c>
      <c r="L21" s="46">
        <f t="shared" si="8"/>
        <v>1908.3423406893351</v>
      </c>
      <c r="M21" s="46">
        <f t="shared" si="8"/>
        <v>2043.3835119514217</v>
      </c>
      <c r="N21" s="46">
        <f t="shared" si="8"/>
        <v>2170.9974187940934</v>
      </c>
      <c r="O21" s="46">
        <f t="shared" si="8"/>
        <v>2291.5925607604181</v>
      </c>
      <c r="P21" s="46">
        <f t="shared" si="8"/>
        <v>2405.5549699185949</v>
      </c>
      <c r="Q21" s="46">
        <f t="shared" si="8"/>
        <v>2513.2494465730724</v>
      </c>
      <c r="R21" s="46">
        <f t="shared" si="8"/>
        <v>2615.0207270115534</v>
      </c>
      <c r="S21" s="46">
        <f t="shared" si="8"/>
        <v>2711.1945870259178</v>
      </c>
      <c r="T21" s="46">
        <f t="shared" si="8"/>
        <v>2802.0788847394924</v>
      </c>
      <c r="U21" s="46">
        <f t="shared" si="8"/>
        <v>2887.9645460788201</v>
      </c>
      <c r="V21" s="46">
        <f t="shared" si="8"/>
        <v>2969.1264960444851</v>
      </c>
    </row>
    <row r="22" spans="1:22">
      <c r="C22"/>
      <c r="D22"/>
      <c r="E22"/>
      <c r="F22" s="47">
        <f>F21-C17</f>
        <v>256.06983566250005</v>
      </c>
      <c r="G22"/>
      <c r="H22"/>
      <c r="I22"/>
      <c r="J22" s="47">
        <f>J21-F21</f>
        <v>698.15411180743081</v>
      </c>
      <c r="K22"/>
      <c r="L22"/>
      <c r="M22"/>
      <c r="N22" s="47">
        <f>N21-J21</f>
        <v>556.77347132416253</v>
      </c>
    </row>
    <row r="23" spans="1:22">
      <c r="A23" t="s">
        <v>16</v>
      </c>
      <c r="B23">
        <v>110</v>
      </c>
      <c r="C23" s="44">
        <f>ROUND(C21/$B$23,0)</f>
        <v>6</v>
      </c>
      <c r="D23" s="44">
        <f t="shared" ref="D23:V23" si="9">ROUND(D21/$B$23,0)</f>
        <v>7</v>
      </c>
      <c r="E23" s="44">
        <f t="shared" si="9"/>
        <v>8</v>
      </c>
      <c r="F23" s="44">
        <f t="shared" si="9"/>
        <v>8</v>
      </c>
      <c r="G23" s="44">
        <f t="shared" si="9"/>
        <v>10</v>
      </c>
      <c r="H23" s="44">
        <f t="shared" si="9"/>
        <v>12</v>
      </c>
      <c r="I23" s="44">
        <f t="shared" si="9"/>
        <v>13</v>
      </c>
      <c r="J23" s="44">
        <f t="shared" si="9"/>
        <v>15</v>
      </c>
      <c r="K23" s="44">
        <f t="shared" si="9"/>
        <v>16</v>
      </c>
      <c r="L23" s="44">
        <f t="shared" si="9"/>
        <v>17</v>
      </c>
      <c r="M23" s="44">
        <f t="shared" si="9"/>
        <v>19</v>
      </c>
      <c r="N23" s="44">
        <f t="shared" si="9"/>
        <v>20</v>
      </c>
      <c r="O23" s="44">
        <f t="shared" si="9"/>
        <v>21</v>
      </c>
      <c r="P23" s="44">
        <f t="shared" si="9"/>
        <v>22</v>
      </c>
      <c r="Q23" s="44">
        <f t="shared" si="9"/>
        <v>23</v>
      </c>
      <c r="R23" s="44">
        <f t="shared" si="9"/>
        <v>24</v>
      </c>
      <c r="S23" s="44">
        <f t="shared" si="9"/>
        <v>25</v>
      </c>
      <c r="T23" s="44">
        <f t="shared" si="9"/>
        <v>25</v>
      </c>
      <c r="U23" s="44">
        <f t="shared" si="9"/>
        <v>26</v>
      </c>
      <c r="V23" s="44">
        <f t="shared" si="9"/>
        <v>27</v>
      </c>
    </row>
    <row r="25" spans="1:22">
      <c r="A25" s="69" t="s">
        <v>77</v>
      </c>
      <c r="B25" s="70"/>
      <c r="C25" s="71">
        <v>34000000</v>
      </c>
      <c r="D25" s="71">
        <f>C25*(1+D26)</f>
        <v>34510000</v>
      </c>
      <c r="E25" s="71">
        <f t="shared" ref="E25:U25" si="10">D25*(1+E26)</f>
        <v>35027650</v>
      </c>
      <c r="F25" s="71">
        <f t="shared" si="10"/>
        <v>35553064.75</v>
      </c>
      <c r="G25" s="71">
        <f t="shared" si="10"/>
        <v>36086360.721249998</v>
      </c>
      <c r="H25" s="71">
        <f t="shared" si="10"/>
        <v>36627656.132068746</v>
      </c>
      <c r="I25" s="71">
        <f t="shared" si="10"/>
        <v>37177070.974049777</v>
      </c>
      <c r="J25" s="71">
        <f t="shared" si="10"/>
        <v>37734727.038660519</v>
      </c>
      <c r="K25" s="71">
        <f t="shared" si="10"/>
        <v>38300747.944240421</v>
      </c>
      <c r="L25" s="71">
        <f t="shared" si="10"/>
        <v>38875259.163404025</v>
      </c>
      <c r="M25" s="71">
        <f t="shared" si="10"/>
        <v>39458388.050855085</v>
      </c>
      <c r="N25" s="71">
        <f t="shared" si="10"/>
        <v>40050263.871617906</v>
      </c>
      <c r="O25" s="71">
        <f t="shared" si="10"/>
        <v>40651017.82969217</v>
      </c>
      <c r="P25" s="71">
        <f t="shared" si="10"/>
        <v>41260783.097137548</v>
      </c>
      <c r="Q25" s="71">
        <f t="shared" si="10"/>
        <v>41879694.843594611</v>
      </c>
      <c r="R25" s="71">
        <f t="shared" si="10"/>
        <v>42507890.266248524</v>
      </c>
      <c r="S25" s="71">
        <f t="shared" si="10"/>
        <v>43145508.620242245</v>
      </c>
      <c r="T25" s="71">
        <f t="shared" si="10"/>
        <v>43792691.249545872</v>
      </c>
      <c r="U25" s="71">
        <f t="shared" si="10"/>
        <v>44449581.618289053</v>
      </c>
      <c r="V25" s="72">
        <f>U25*(1+V26)</f>
        <v>45116325.342563383</v>
      </c>
    </row>
    <row r="26" spans="1:22">
      <c r="A26" s="73"/>
      <c r="B26" s="74"/>
      <c r="C26" s="75"/>
      <c r="D26" s="76">
        <f>0.06/4</f>
        <v>1.4999999999999999E-2</v>
      </c>
      <c r="E26" s="76">
        <f>D26</f>
        <v>1.4999999999999999E-2</v>
      </c>
      <c r="F26" s="76">
        <f t="shared" ref="F26:V26" si="11">E26</f>
        <v>1.4999999999999999E-2</v>
      </c>
      <c r="G26" s="76">
        <f t="shared" si="11"/>
        <v>1.4999999999999999E-2</v>
      </c>
      <c r="H26" s="76">
        <f t="shared" si="11"/>
        <v>1.4999999999999999E-2</v>
      </c>
      <c r="I26" s="76">
        <f t="shared" si="11"/>
        <v>1.4999999999999999E-2</v>
      </c>
      <c r="J26" s="76">
        <f t="shared" si="11"/>
        <v>1.4999999999999999E-2</v>
      </c>
      <c r="K26" s="76">
        <f t="shared" si="11"/>
        <v>1.4999999999999999E-2</v>
      </c>
      <c r="L26" s="76">
        <f t="shared" si="11"/>
        <v>1.4999999999999999E-2</v>
      </c>
      <c r="M26" s="76">
        <f t="shared" si="11"/>
        <v>1.4999999999999999E-2</v>
      </c>
      <c r="N26" s="76">
        <f t="shared" si="11"/>
        <v>1.4999999999999999E-2</v>
      </c>
      <c r="O26" s="76">
        <f t="shared" si="11"/>
        <v>1.4999999999999999E-2</v>
      </c>
      <c r="P26" s="76">
        <f t="shared" si="11"/>
        <v>1.4999999999999999E-2</v>
      </c>
      <c r="Q26" s="76">
        <f t="shared" si="11"/>
        <v>1.4999999999999999E-2</v>
      </c>
      <c r="R26" s="76">
        <f t="shared" si="11"/>
        <v>1.4999999999999999E-2</v>
      </c>
      <c r="S26" s="76">
        <f t="shared" si="11"/>
        <v>1.4999999999999999E-2</v>
      </c>
      <c r="T26" s="76">
        <f t="shared" si="11"/>
        <v>1.4999999999999999E-2</v>
      </c>
      <c r="U26" s="76">
        <f t="shared" si="11"/>
        <v>1.4999999999999999E-2</v>
      </c>
      <c r="V26" s="91">
        <f t="shared" si="11"/>
        <v>1.4999999999999999E-2</v>
      </c>
    </row>
    <row r="27" spans="1:22">
      <c r="A27" s="73" t="s">
        <v>78</v>
      </c>
      <c r="B27" s="74"/>
      <c r="C27" s="75"/>
      <c r="D27" s="77"/>
      <c r="E27" s="77"/>
      <c r="F27" s="78">
        <v>0.02</v>
      </c>
      <c r="G27" s="77"/>
      <c r="H27" s="77"/>
      <c r="I27" s="77"/>
      <c r="J27" s="77">
        <v>0.03</v>
      </c>
      <c r="K27" s="77"/>
      <c r="L27" s="77"/>
      <c r="M27" s="77"/>
      <c r="N27" s="77">
        <v>0.04</v>
      </c>
      <c r="O27" s="77"/>
      <c r="P27" s="77"/>
      <c r="Q27" s="77"/>
      <c r="R27" s="77">
        <v>0.05</v>
      </c>
      <c r="S27" s="77"/>
      <c r="T27" s="77"/>
      <c r="U27" s="77"/>
      <c r="V27" s="79">
        <v>0.05</v>
      </c>
    </row>
    <row r="28" spans="1:22">
      <c r="A28" s="73" t="s">
        <v>79</v>
      </c>
      <c r="B28" s="74"/>
      <c r="C28" s="75"/>
      <c r="D28" s="80">
        <f t="shared" ref="D28:U28" si="12">D27*D25</f>
        <v>0</v>
      </c>
      <c r="E28" s="80">
        <f t="shared" si="12"/>
        <v>0</v>
      </c>
      <c r="F28" s="80">
        <f t="shared" si="12"/>
        <v>711061.29500000004</v>
      </c>
      <c r="G28" s="80">
        <f t="shared" si="12"/>
        <v>0</v>
      </c>
      <c r="H28" s="80">
        <f t="shared" si="12"/>
        <v>0</v>
      </c>
      <c r="I28" s="80">
        <f t="shared" si="12"/>
        <v>0</v>
      </c>
      <c r="J28" s="80">
        <f t="shared" si="12"/>
        <v>1132041.8111598156</v>
      </c>
      <c r="K28" s="80">
        <f t="shared" si="12"/>
        <v>0</v>
      </c>
      <c r="L28" s="80">
        <f t="shared" si="12"/>
        <v>0</v>
      </c>
      <c r="M28" s="80">
        <f t="shared" si="12"/>
        <v>0</v>
      </c>
      <c r="N28" s="80">
        <f t="shared" si="12"/>
        <v>1602010.5548647163</v>
      </c>
      <c r="O28" s="80">
        <f t="shared" si="12"/>
        <v>0</v>
      </c>
      <c r="P28" s="80">
        <f t="shared" si="12"/>
        <v>0</v>
      </c>
      <c r="Q28" s="80">
        <f t="shared" si="12"/>
        <v>0</v>
      </c>
      <c r="R28" s="80">
        <f t="shared" si="12"/>
        <v>2125394.5133124264</v>
      </c>
      <c r="S28" s="80">
        <f t="shared" si="12"/>
        <v>0</v>
      </c>
      <c r="T28" s="80">
        <f t="shared" si="12"/>
        <v>0</v>
      </c>
      <c r="U28" s="80">
        <f t="shared" si="12"/>
        <v>0</v>
      </c>
      <c r="V28" s="81">
        <f>V27*V25</f>
        <v>2255816.2671281691</v>
      </c>
    </row>
    <row r="29" spans="1:22">
      <c r="A29" s="82" t="s">
        <v>80</v>
      </c>
      <c r="B29" s="83"/>
      <c r="C29" s="84"/>
      <c r="D29" s="85">
        <f t="shared" ref="D29:U29" si="13">D28/800</f>
        <v>0</v>
      </c>
      <c r="E29" s="85">
        <f t="shared" si="13"/>
        <v>0</v>
      </c>
      <c r="F29" s="85">
        <f t="shared" si="13"/>
        <v>888.82661875000008</v>
      </c>
      <c r="G29" s="85">
        <f t="shared" si="13"/>
        <v>0</v>
      </c>
      <c r="H29" s="85">
        <f t="shared" si="13"/>
        <v>0</v>
      </c>
      <c r="I29" s="85">
        <f t="shared" si="13"/>
        <v>0</v>
      </c>
      <c r="J29" s="85">
        <f t="shared" si="13"/>
        <v>1415.0522639497694</v>
      </c>
      <c r="K29" s="85">
        <f t="shared" si="13"/>
        <v>0</v>
      </c>
      <c r="L29" s="85">
        <f t="shared" si="13"/>
        <v>0</v>
      </c>
      <c r="M29" s="85">
        <f t="shared" si="13"/>
        <v>0</v>
      </c>
      <c r="N29" s="85">
        <f t="shared" si="13"/>
        <v>2002.5131935808954</v>
      </c>
      <c r="O29" s="85">
        <f t="shared" si="13"/>
        <v>0</v>
      </c>
      <c r="P29" s="85">
        <f t="shared" si="13"/>
        <v>0</v>
      </c>
      <c r="Q29" s="85">
        <f t="shared" si="13"/>
        <v>0</v>
      </c>
      <c r="R29" s="85">
        <f t="shared" si="13"/>
        <v>2656.7431416405329</v>
      </c>
      <c r="S29" s="85">
        <f t="shared" si="13"/>
        <v>0</v>
      </c>
      <c r="T29" s="85">
        <f t="shared" si="13"/>
        <v>0</v>
      </c>
      <c r="U29" s="85">
        <f t="shared" si="13"/>
        <v>0</v>
      </c>
      <c r="V29" s="86">
        <f>V28/800</f>
        <v>2819.7703339102113</v>
      </c>
    </row>
    <row r="30" spans="1:22">
      <c r="A30" s="87"/>
      <c r="B30" s="87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>
      <c r="A31" s="87"/>
      <c r="B31" s="87"/>
      <c r="C31" s="88"/>
      <c r="D31" s="89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>
      <c r="A32" s="87"/>
      <c r="B32" s="87"/>
      <c r="C32" s="88"/>
      <c r="D32" s="89"/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>
      <c r="A33" s="87"/>
      <c r="B33" s="87"/>
      <c r="C33" s="88"/>
      <c r="D33" s="89"/>
      <c r="E33" s="89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spans="1:22">
      <c r="A34" s="45" t="s">
        <v>60</v>
      </c>
      <c r="B34" s="55" t="s">
        <v>54</v>
      </c>
      <c r="C34" s="49" t="s">
        <v>55</v>
      </c>
      <c r="D34" s="49" t="s">
        <v>56</v>
      </c>
      <c r="E34" s="50"/>
    </row>
    <row r="35" spans="1:22">
      <c r="A35" t="s">
        <v>53</v>
      </c>
      <c r="B35" s="46" t="s">
        <v>130</v>
      </c>
      <c r="C35" s="46" t="s">
        <v>130</v>
      </c>
      <c r="D35" s="44" t="s">
        <v>57</v>
      </c>
    </row>
    <row r="36" spans="1:22">
      <c r="A36" t="s">
        <v>58</v>
      </c>
      <c r="B36" s="46" t="s">
        <v>130</v>
      </c>
      <c r="C36" s="46" t="s">
        <v>130</v>
      </c>
      <c r="D36" s="44" t="s">
        <v>62</v>
      </c>
      <c r="E36" s="44" t="s">
        <v>63</v>
      </c>
    </row>
    <row r="37" spans="1:22">
      <c r="A37" t="s">
        <v>59</v>
      </c>
      <c r="B37" s="46" t="s">
        <v>130</v>
      </c>
      <c r="C37" s="46" t="s">
        <v>130</v>
      </c>
      <c r="D37" s="44" t="s">
        <v>61</v>
      </c>
      <c r="E37" s="44" t="s">
        <v>63</v>
      </c>
    </row>
    <row r="38" spans="1:22">
      <c r="A38" t="s">
        <v>64</v>
      </c>
      <c r="B38" s="46" t="s">
        <v>130</v>
      </c>
      <c r="C38" s="46" t="s">
        <v>130</v>
      </c>
      <c r="D38" s="44" t="s">
        <v>61</v>
      </c>
      <c r="H38" s="65"/>
    </row>
    <row r="39" spans="1:22">
      <c r="A39" t="s">
        <v>68</v>
      </c>
      <c r="B39" s="46" t="s">
        <v>130</v>
      </c>
      <c r="C39" s="46" t="s">
        <v>130</v>
      </c>
      <c r="D39" s="44" t="s">
        <v>70</v>
      </c>
    </row>
    <row r="40" spans="1:22">
      <c r="A40" t="s">
        <v>69</v>
      </c>
      <c r="B40" s="46" t="s">
        <v>130</v>
      </c>
      <c r="C40" s="46" t="s">
        <v>130</v>
      </c>
      <c r="D40" s="44" t="s">
        <v>70</v>
      </c>
    </row>
    <row r="41" spans="1:22">
      <c r="A41" t="s">
        <v>71</v>
      </c>
      <c r="B41" s="46" t="s">
        <v>130</v>
      </c>
      <c r="C41" s="46" t="s">
        <v>130</v>
      </c>
      <c r="E41" s="44" t="s">
        <v>73</v>
      </c>
    </row>
    <row r="42" spans="1:22">
      <c r="A42" t="s">
        <v>72</v>
      </c>
      <c r="B42" s="46" t="s">
        <v>130</v>
      </c>
      <c r="C42" s="46" t="s">
        <v>130</v>
      </c>
      <c r="E42" s="44" t="s">
        <v>73</v>
      </c>
    </row>
    <row r="43" spans="1:22">
      <c r="B43" s="46" t="s">
        <v>130</v>
      </c>
      <c r="C43" s="46" t="s">
        <v>130</v>
      </c>
    </row>
    <row r="44" spans="1:22">
      <c r="A44" t="s">
        <v>74</v>
      </c>
      <c r="B44" s="46" t="s">
        <v>130</v>
      </c>
      <c r="C44" s="46" t="s">
        <v>130</v>
      </c>
    </row>
    <row r="45" spans="1:22">
      <c r="A45" s="56" t="s">
        <v>75</v>
      </c>
      <c r="B45" s="46" t="s">
        <v>130</v>
      </c>
      <c r="C45" s="46" t="s">
        <v>130</v>
      </c>
      <c r="E45" s="44" t="s">
        <v>76</v>
      </c>
    </row>
    <row r="46" spans="1:22">
      <c r="B46" s="46" t="s">
        <v>130</v>
      </c>
      <c r="C46" s="46" t="s">
        <v>130</v>
      </c>
    </row>
    <row r="47" spans="1:22">
      <c r="B47" s="46" t="s">
        <v>130</v>
      </c>
      <c r="C47" s="46" t="s">
        <v>130</v>
      </c>
    </row>
    <row r="48" spans="1:22">
      <c r="A48" s="45" t="s">
        <v>65</v>
      </c>
      <c r="B48" s="46" t="s">
        <v>130</v>
      </c>
      <c r="C48" s="46" t="s">
        <v>130</v>
      </c>
      <c r="D48" s="50"/>
      <c r="E48" s="50"/>
    </row>
    <row r="49" spans="1:4">
      <c r="A49" t="s">
        <v>66</v>
      </c>
      <c r="B49" s="46" t="s">
        <v>130</v>
      </c>
      <c r="C49" s="46" t="s">
        <v>130</v>
      </c>
      <c r="D49" s="44" t="s">
        <v>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  <pageSetUpPr fitToPage="1"/>
  </sheetPr>
  <dimension ref="A1:Z57"/>
  <sheetViews>
    <sheetView workbookViewId="0">
      <pane xSplit="5" ySplit="9" topLeftCell="F10" activePane="bottomRight" state="frozen"/>
      <selection pane="topRight" activeCell="C1" sqref="C1"/>
      <selection pane="bottomLeft" activeCell="A9" sqref="A9"/>
      <selection pane="bottomRight" activeCell="A46" sqref="A46"/>
    </sheetView>
  </sheetViews>
  <sheetFormatPr baseColWidth="10" defaultColWidth="8.83203125" defaultRowHeight="13" x14ac:dyDescent="0"/>
  <cols>
    <col min="1" max="1" width="48.33203125" style="93" customWidth="1"/>
    <col min="2" max="6" width="19.5" style="93" customWidth="1"/>
    <col min="7" max="26" width="10.33203125" style="93" customWidth="1"/>
    <col min="27" max="27" width="10.6640625" style="93" bestFit="1" customWidth="1"/>
    <col min="28" max="16384" width="8.83203125" style="93"/>
  </cols>
  <sheetData>
    <row r="1" spans="1:26" ht="15">
      <c r="A1" s="92" t="s">
        <v>86</v>
      </c>
      <c r="B1" s="92"/>
      <c r="C1" s="92"/>
      <c r="D1" s="92"/>
    </row>
    <row r="3" spans="1:26">
      <c r="A3" s="94" t="s">
        <v>16</v>
      </c>
      <c r="B3" s="95"/>
      <c r="C3" s="95"/>
      <c r="D3" s="95"/>
      <c r="E3" s="95"/>
      <c r="F3" s="95"/>
      <c r="G3" s="96">
        <v>8</v>
      </c>
      <c r="H3" s="96">
        <v>8</v>
      </c>
      <c r="I3" s="96">
        <v>9</v>
      </c>
      <c r="J3" s="96">
        <v>10</v>
      </c>
      <c r="K3" s="96">
        <v>10</v>
      </c>
      <c r="L3" s="96">
        <v>12</v>
      </c>
      <c r="M3" s="96">
        <v>13</v>
      </c>
      <c r="N3" s="96">
        <v>15</v>
      </c>
      <c r="O3" s="96">
        <v>16</v>
      </c>
      <c r="P3" s="96">
        <v>17</v>
      </c>
      <c r="Q3" s="96">
        <v>19</v>
      </c>
      <c r="R3" s="96">
        <v>20</v>
      </c>
      <c r="S3" s="96">
        <v>21</v>
      </c>
      <c r="T3" s="96">
        <v>22</v>
      </c>
      <c r="U3" s="96">
        <v>23</v>
      </c>
      <c r="V3" s="96">
        <v>24</v>
      </c>
      <c r="W3" s="96">
        <v>25</v>
      </c>
      <c r="X3" s="96">
        <v>25</v>
      </c>
      <c r="Y3" s="96">
        <v>26</v>
      </c>
      <c r="Z3" s="97">
        <v>27</v>
      </c>
    </row>
    <row r="4" spans="1:26">
      <c r="A4" s="98" t="s">
        <v>46</v>
      </c>
      <c r="B4" s="99"/>
      <c r="C4" s="99"/>
      <c r="D4" s="99"/>
      <c r="E4" s="99"/>
      <c r="F4" s="99"/>
      <c r="G4" s="100">
        <v>3</v>
      </c>
      <c r="H4" s="100">
        <v>3</v>
      </c>
      <c r="I4" s="100">
        <v>4</v>
      </c>
      <c r="J4" s="100">
        <v>4</v>
      </c>
      <c r="K4" s="100">
        <v>8</v>
      </c>
      <c r="L4" s="100">
        <v>8</v>
      </c>
      <c r="M4" s="100">
        <v>8</v>
      </c>
      <c r="N4" s="100">
        <v>8</v>
      </c>
      <c r="O4" s="100">
        <v>8</v>
      </c>
      <c r="P4" s="100">
        <v>8</v>
      </c>
      <c r="Q4" s="100">
        <v>8</v>
      </c>
      <c r="R4" s="100">
        <v>8</v>
      </c>
      <c r="S4" s="100">
        <v>8</v>
      </c>
      <c r="T4" s="100">
        <v>8</v>
      </c>
      <c r="U4" s="100">
        <v>8</v>
      </c>
      <c r="V4" s="100">
        <v>8</v>
      </c>
      <c r="W4" s="100">
        <v>8</v>
      </c>
      <c r="X4" s="100">
        <v>8</v>
      </c>
      <c r="Y4" s="100">
        <v>8</v>
      </c>
      <c r="Z4" s="100">
        <v>8</v>
      </c>
    </row>
    <row r="5" spans="1:26">
      <c r="A5" s="101" t="s">
        <v>87</v>
      </c>
      <c r="B5" s="102"/>
      <c r="C5" s="102"/>
      <c r="D5" s="102"/>
      <c r="E5" s="102"/>
      <c r="F5" s="102"/>
      <c r="G5" s="103">
        <v>713.7</v>
      </c>
      <c r="H5" s="103">
        <v>764.44650000000001</v>
      </c>
      <c r="I5" s="103">
        <v>842.40194250000002</v>
      </c>
      <c r="J5" s="103">
        <v>916.06983566250005</v>
      </c>
      <c r="K5" s="103">
        <v>1105.6859947010626</v>
      </c>
      <c r="L5" s="103">
        <v>1284.8732649925041</v>
      </c>
      <c r="M5" s="103">
        <v>1454.2052354179164</v>
      </c>
      <c r="N5" s="103">
        <v>1614.2239474699309</v>
      </c>
      <c r="O5" s="103">
        <v>1765.4416303590847</v>
      </c>
      <c r="P5" s="103">
        <v>1908.3423406893351</v>
      </c>
      <c r="Q5" s="103">
        <v>2043.3835119514217</v>
      </c>
      <c r="R5" s="103">
        <v>2170.9974187940934</v>
      </c>
      <c r="S5" s="103">
        <v>2291.5925607604181</v>
      </c>
      <c r="T5" s="103">
        <v>2405.5549699185949</v>
      </c>
      <c r="U5" s="103">
        <v>2513.2494465730724</v>
      </c>
      <c r="V5" s="103">
        <v>2615.0207270115534</v>
      </c>
      <c r="W5" s="103">
        <v>2711.1945870259178</v>
      </c>
      <c r="X5" s="103">
        <v>2802.0788847394924</v>
      </c>
      <c r="Y5" s="103">
        <v>2887.9645460788201</v>
      </c>
      <c r="Z5" s="104">
        <v>2969.1264960444851</v>
      </c>
    </row>
    <row r="6" spans="1:26">
      <c r="A6" s="131"/>
      <c r="B6" s="135"/>
    </row>
    <row r="7" spans="1:26" s="131" customFormat="1" ht="14" thickBot="1">
      <c r="B7" s="132"/>
      <c r="G7" s="133">
        <v>1</v>
      </c>
      <c r="H7" s="133">
        <v>1</v>
      </c>
      <c r="I7" s="133">
        <v>1</v>
      </c>
      <c r="J7" s="133">
        <v>1</v>
      </c>
      <c r="K7" s="133">
        <v>2</v>
      </c>
      <c r="L7" s="133">
        <v>2</v>
      </c>
      <c r="M7" s="133">
        <v>2</v>
      </c>
      <c r="N7" s="133">
        <v>2</v>
      </c>
      <c r="O7" s="133">
        <v>3</v>
      </c>
      <c r="P7" s="133">
        <v>3</v>
      </c>
      <c r="Q7" s="133">
        <v>3</v>
      </c>
      <c r="R7" s="133">
        <v>3</v>
      </c>
      <c r="S7" s="133">
        <v>4</v>
      </c>
      <c r="T7" s="133">
        <v>4</v>
      </c>
      <c r="U7" s="133">
        <v>4</v>
      </c>
      <c r="V7" s="133">
        <v>4</v>
      </c>
      <c r="W7" s="133">
        <v>5</v>
      </c>
      <c r="X7" s="133">
        <v>5</v>
      </c>
      <c r="Y7" s="133">
        <v>5</v>
      </c>
      <c r="Z7" s="133">
        <v>5</v>
      </c>
    </row>
    <row r="8" spans="1:26" ht="16" thickBot="1">
      <c r="G8" s="145">
        <v>2015</v>
      </c>
      <c r="H8" s="146"/>
      <c r="I8" s="146"/>
      <c r="J8" s="147"/>
      <c r="K8" s="145">
        <v>2016</v>
      </c>
      <c r="L8" s="146"/>
      <c r="M8" s="146"/>
      <c r="N8" s="147"/>
      <c r="O8" s="145">
        <v>2017</v>
      </c>
      <c r="P8" s="146"/>
      <c r="Q8" s="146"/>
      <c r="R8" s="147"/>
      <c r="S8" s="145">
        <v>2018</v>
      </c>
      <c r="T8" s="146"/>
      <c r="U8" s="146"/>
      <c r="V8" s="147"/>
      <c r="W8" s="145">
        <v>2019</v>
      </c>
      <c r="X8" s="146"/>
      <c r="Y8" s="146"/>
      <c r="Z8" s="147"/>
    </row>
    <row r="9" spans="1:26" s="107" customFormat="1" ht="18" thickBot="1">
      <c r="A9" s="105" t="s">
        <v>86</v>
      </c>
      <c r="B9" s="106" t="s">
        <v>88</v>
      </c>
      <c r="C9" s="106" t="s">
        <v>89</v>
      </c>
      <c r="D9" s="106" t="s">
        <v>19</v>
      </c>
      <c r="F9" s="108" t="s">
        <v>90</v>
      </c>
      <c r="G9" s="109" t="s">
        <v>20</v>
      </c>
      <c r="H9" s="109" t="s">
        <v>21</v>
      </c>
      <c r="I9" s="109" t="s">
        <v>22</v>
      </c>
      <c r="J9" s="110" t="s">
        <v>23</v>
      </c>
      <c r="K9" s="111" t="s">
        <v>20</v>
      </c>
      <c r="L9" s="109" t="s">
        <v>21</v>
      </c>
      <c r="M9" s="109" t="s">
        <v>22</v>
      </c>
      <c r="N9" s="110" t="s">
        <v>23</v>
      </c>
      <c r="O9" s="111" t="s">
        <v>20</v>
      </c>
      <c r="P9" s="109" t="s">
        <v>21</v>
      </c>
      <c r="Q9" s="109" t="s">
        <v>22</v>
      </c>
      <c r="R9" s="110" t="s">
        <v>23</v>
      </c>
      <c r="S9" s="111" t="s">
        <v>20</v>
      </c>
      <c r="T9" s="109" t="s">
        <v>21</v>
      </c>
      <c r="U9" s="109" t="s">
        <v>22</v>
      </c>
      <c r="V9" s="110" t="s">
        <v>23</v>
      </c>
      <c r="W9" s="111" t="s">
        <v>20</v>
      </c>
      <c r="X9" s="109" t="s">
        <v>21</v>
      </c>
      <c r="Y9" s="109" t="s">
        <v>22</v>
      </c>
      <c r="Z9" s="110" t="s">
        <v>23</v>
      </c>
    </row>
    <row r="10" spans="1:26">
      <c r="F10" s="112"/>
      <c r="G10" s="113"/>
      <c r="H10" s="114"/>
      <c r="I10" s="114"/>
      <c r="J10" s="115"/>
      <c r="K10" s="116"/>
      <c r="L10" s="117"/>
      <c r="M10" s="117"/>
      <c r="N10" s="118"/>
      <c r="O10" s="116"/>
      <c r="P10" s="117"/>
      <c r="Q10" s="117"/>
      <c r="R10" s="118"/>
      <c r="S10" s="116"/>
      <c r="T10" s="117"/>
      <c r="U10" s="117"/>
      <c r="V10" s="118"/>
      <c r="W10" s="116"/>
      <c r="X10" s="117"/>
      <c r="Y10" s="117"/>
      <c r="Z10" s="118"/>
    </row>
    <row r="11" spans="1:26">
      <c r="A11" s="119" t="s">
        <v>91</v>
      </c>
      <c r="B11" s="119"/>
      <c r="C11" s="119"/>
      <c r="D11" s="119"/>
      <c r="F11" s="120">
        <f t="shared" ref="F11:Z11" si="0">SUM(F12:F15)</f>
        <v>4</v>
      </c>
      <c r="G11" s="121">
        <f t="shared" si="0"/>
        <v>4</v>
      </c>
      <c r="H11" s="122">
        <f t="shared" si="0"/>
        <v>4</v>
      </c>
      <c r="I11" s="122">
        <f t="shared" si="0"/>
        <v>4</v>
      </c>
      <c r="J11" s="123">
        <f t="shared" si="0"/>
        <v>4</v>
      </c>
      <c r="K11" s="121">
        <f t="shared" si="0"/>
        <v>4</v>
      </c>
      <c r="L11" s="122">
        <f t="shared" si="0"/>
        <v>4</v>
      </c>
      <c r="M11" s="122">
        <f t="shared" si="0"/>
        <v>4</v>
      </c>
      <c r="N11" s="123">
        <f t="shared" si="0"/>
        <v>4</v>
      </c>
      <c r="O11" s="121">
        <f t="shared" si="0"/>
        <v>4</v>
      </c>
      <c r="P11" s="122">
        <f t="shared" si="0"/>
        <v>4</v>
      </c>
      <c r="Q11" s="122">
        <f t="shared" si="0"/>
        <v>4</v>
      </c>
      <c r="R11" s="123">
        <f t="shared" si="0"/>
        <v>4</v>
      </c>
      <c r="S11" s="121">
        <f t="shared" si="0"/>
        <v>4</v>
      </c>
      <c r="T11" s="122">
        <f t="shared" si="0"/>
        <v>4</v>
      </c>
      <c r="U11" s="122">
        <f t="shared" si="0"/>
        <v>4</v>
      </c>
      <c r="V11" s="123">
        <f t="shared" si="0"/>
        <v>4</v>
      </c>
      <c r="W11" s="121">
        <f t="shared" si="0"/>
        <v>4</v>
      </c>
      <c r="X11" s="122">
        <f t="shared" si="0"/>
        <v>4</v>
      </c>
      <c r="Y11" s="122">
        <f t="shared" si="0"/>
        <v>4</v>
      </c>
      <c r="Z11" s="123">
        <f t="shared" si="0"/>
        <v>4</v>
      </c>
    </row>
    <row r="12" spans="1:26">
      <c r="A12" s="124" t="s">
        <v>92</v>
      </c>
      <c r="B12" s="93" t="s">
        <v>85</v>
      </c>
      <c r="C12" s="124" t="s">
        <v>93</v>
      </c>
      <c r="D12" s="124" t="s">
        <v>129</v>
      </c>
      <c r="F12" s="112">
        <v>1</v>
      </c>
      <c r="G12" s="116">
        <v>1</v>
      </c>
      <c r="H12" s="117">
        <v>1</v>
      </c>
      <c r="I12" s="117">
        <v>1</v>
      </c>
      <c r="J12" s="118">
        <v>1</v>
      </c>
      <c r="K12" s="116">
        <v>1</v>
      </c>
      <c r="L12" s="117">
        <v>1</v>
      </c>
      <c r="M12" s="117">
        <v>1</v>
      </c>
      <c r="N12" s="118">
        <v>1</v>
      </c>
      <c r="O12" s="116">
        <v>1</v>
      </c>
      <c r="P12" s="117">
        <v>1</v>
      </c>
      <c r="Q12" s="117">
        <v>1</v>
      </c>
      <c r="R12" s="118">
        <v>1</v>
      </c>
      <c r="S12" s="116">
        <v>1</v>
      </c>
      <c r="T12" s="117">
        <v>1</v>
      </c>
      <c r="U12" s="117">
        <v>1</v>
      </c>
      <c r="V12" s="118">
        <v>1</v>
      </c>
      <c r="W12" s="116">
        <v>1</v>
      </c>
      <c r="X12" s="117">
        <v>1</v>
      </c>
      <c r="Y12" s="117">
        <v>1</v>
      </c>
      <c r="Z12" s="118">
        <v>1</v>
      </c>
    </row>
    <row r="13" spans="1:26">
      <c r="A13" s="124" t="s">
        <v>94</v>
      </c>
      <c r="B13" s="93" t="s">
        <v>85</v>
      </c>
      <c r="C13" s="124" t="s">
        <v>93</v>
      </c>
      <c r="D13" s="124" t="s">
        <v>129</v>
      </c>
      <c r="F13" s="112">
        <v>1</v>
      </c>
      <c r="G13" s="116">
        <v>1</v>
      </c>
      <c r="H13" s="117">
        <v>1</v>
      </c>
      <c r="I13" s="117">
        <v>1</v>
      </c>
      <c r="J13" s="118">
        <v>1</v>
      </c>
      <c r="K13" s="116">
        <v>1</v>
      </c>
      <c r="L13" s="117">
        <v>1</v>
      </c>
      <c r="M13" s="117">
        <v>1</v>
      </c>
      <c r="N13" s="118">
        <v>1</v>
      </c>
      <c r="O13" s="116">
        <v>1</v>
      </c>
      <c r="P13" s="117">
        <v>1</v>
      </c>
      <c r="Q13" s="117">
        <v>1</v>
      </c>
      <c r="R13" s="118">
        <v>1</v>
      </c>
      <c r="S13" s="116">
        <v>1</v>
      </c>
      <c r="T13" s="117">
        <v>1</v>
      </c>
      <c r="U13" s="117">
        <v>1</v>
      </c>
      <c r="V13" s="118">
        <v>1</v>
      </c>
      <c r="W13" s="116">
        <v>1</v>
      </c>
      <c r="X13" s="117">
        <v>1</v>
      </c>
      <c r="Y13" s="117">
        <v>1</v>
      </c>
      <c r="Z13" s="118">
        <v>1</v>
      </c>
    </row>
    <row r="14" spans="1:26">
      <c r="A14" s="124" t="s">
        <v>95</v>
      </c>
      <c r="B14" s="93" t="s">
        <v>85</v>
      </c>
      <c r="C14" s="124" t="s">
        <v>93</v>
      </c>
      <c r="D14" s="124" t="s">
        <v>129</v>
      </c>
      <c r="F14" s="112">
        <v>1</v>
      </c>
      <c r="G14" s="116">
        <v>1</v>
      </c>
      <c r="H14" s="117">
        <v>1</v>
      </c>
      <c r="I14" s="117">
        <v>1</v>
      </c>
      <c r="J14" s="118">
        <v>1</v>
      </c>
      <c r="K14" s="116">
        <v>1</v>
      </c>
      <c r="L14" s="117">
        <v>1</v>
      </c>
      <c r="M14" s="117">
        <v>1</v>
      </c>
      <c r="N14" s="118">
        <v>1</v>
      </c>
      <c r="O14" s="116">
        <v>1</v>
      </c>
      <c r="P14" s="117">
        <v>1</v>
      </c>
      <c r="Q14" s="117">
        <v>1</v>
      </c>
      <c r="R14" s="118">
        <v>1</v>
      </c>
      <c r="S14" s="116">
        <v>1</v>
      </c>
      <c r="T14" s="117">
        <v>1</v>
      </c>
      <c r="U14" s="117">
        <v>1</v>
      </c>
      <c r="V14" s="118">
        <v>1</v>
      </c>
      <c r="W14" s="116">
        <v>1</v>
      </c>
      <c r="X14" s="117">
        <v>1</v>
      </c>
      <c r="Y14" s="117">
        <v>1</v>
      </c>
      <c r="Z14" s="118">
        <v>1</v>
      </c>
    </row>
    <row r="15" spans="1:26">
      <c r="A15" s="124" t="s">
        <v>96</v>
      </c>
      <c r="B15" s="93" t="s">
        <v>85</v>
      </c>
      <c r="C15" s="124" t="s">
        <v>93</v>
      </c>
      <c r="D15" s="124" t="s">
        <v>129</v>
      </c>
      <c r="F15" s="112">
        <v>1</v>
      </c>
      <c r="G15" s="116">
        <v>1</v>
      </c>
      <c r="H15" s="117">
        <v>1</v>
      </c>
      <c r="I15" s="117">
        <v>1</v>
      </c>
      <c r="J15" s="118">
        <v>1</v>
      </c>
      <c r="K15" s="116">
        <v>1</v>
      </c>
      <c r="L15" s="117">
        <v>1</v>
      </c>
      <c r="M15" s="117">
        <v>1</v>
      </c>
      <c r="N15" s="118">
        <v>1</v>
      </c>
      <c r="O15" s="116">
        <v>1</v>
      </c>
      <c r="P15" s="117">
        <v>1</v>
      </c>
      <c r="Q15" s="117">
        <v>1</v>
      </c>
      <c r="R15" s="118">
        <v>1</v>
      </c>
      <c r="S15" s="116">
        <v>1</v>
      </c>
      <c r="T15" s="117">
        <v>1</v>
      </c>
      <c r="U15" s="117">
        <v>1</v>
      </c>
      <c r="V15" s="118">
        <v>1</v>
      </c>
      <c r="W15" s="116">
        <v>1</v>
      </c>
      <c r="X15" s="117">
        <v>1</v>
      </c>
      <c r="Y15" s="117">
        <v>1</v>
      </c>
      <c r="Z15" s="118">
        <v>1</v>
      </c>
    </row>
    <row r="16" spans="1:26">
      <c r="D16" s="124"/>
      <c r="F16" s="112"/>
      <c r="G16" s="116"/>
      <c r="H16" s="117"/>
      <c r="I16" s="117"/>
      <c r="J16" s="118"/>
      <c r="K16" s="116"/>
      <c r="L16" s="117"/>
      <c r="M16" s="117"/>
      <c r="N16" s="118"/>
      <c r="O16" s="116"/>
      <c r="P16" s="117"/>
      <c r="Q16" s="117"/>
      <c r="R16" s="118"/>
      <c r="S16" s="116"/>
      <c r="T16" s="117"/>
      <c r="U16" s="117"/>
      <c r="V16" s="118"/>
      <c r="W16" s="116"/>
      <c r="X16" s="117"/>
      <c r="Y16" s="117"/>
      <c r="Z16" s="118"/>
    </row>
    <row r="17" spans="1:26">
      <c r="A17" s="119" t="s">
        <v>97</v>
      </c>
      <c r="B17" s="119"/>
      <c r="C17" s="119"/>
      <c r="D17" s="124"/>
      <c r="F17" s="120">
        <f>SUM(F18:F20)</f>
        <v>3</v>
      </c>
      <c r="G17" s="121">
        <f>SUM(G18:G20)</f>
        <v>3</v>
      </c>
      <c r="H17" s="122">
        <f t="shared" ref="H17:Z17" si="1">SUM(H18:H20)</f>
        <v>3</v>
      </c>
      <c r="I17" s="122">
        <f t="shared" si="1"/>
        <v>3</v>
      </c>
      <c r="J17" s="123">
        <f t="shared" si="1"/>
        <v>3</v>
      </c>
      <c r="K17" s="121">
        <f t="shared" si="1"/>
        <v>4</v>
      </c>
      <c r="L17" s="122">
        <f t="shared" si="1"/>
        <v>4</v>
      </c>
      <c r="M17" s="122">
        <f t="shared" si="1"/>
        <v>4</v>
      </c>
      <c r="N17" s="123">
        <f t="shared" si="1"/>
        <v>4</v>
      </c>
      <c r="O17" s="121">
        <f t="shared" si="1"/>
        <v>5</v>
      </c>
      <c r="P17" s="122">
        <f t="shared" si="1"/>
        <v>5</v>
      </c>
      <c r="Q17" s="122">
        <f t="shared" si="1"/>
        <v>5</v>
      </c>
      <c r="R17" s="123">
        <f t="shared" si="1"/>
        <v>5</v>
      </c>
      <c r="S17" s="121">
        <f t="shared" si="1"/>
        <v>5</v>
      </c>
      <c r="T17" s="122">
        <f t="shared" si="1"/>
        <v>5</v>
      </c>
      <c r="U17" s="122">
        <f t="shared" si="1"/>
        <v>5</v>
      </c>
      <c r="V17" s="123">
        <f t="shared" si="1"/>
        <v>5</v>
      </c>
      <c r="W17" s="121">
        <f t="shared" si="1"/>
        <v>5</v>
      </c>
      <c r="X17" s="122">
        <f t="shared" si="1"/>
        <v>5</v>
      </c>
      <c r="Y17" s="122">
        <f t="shared" si="1"/>
        <v>5</v>
      </c>
      <c r="Z17" s="123">
        <f t="shared" si="1"/>
        <v>5</v>
      </c>
    </row>
    <row r="18" spans="1:26">
      <c r="A18" s="124" t="s">
        <v>98</v>
      </c>
      <c r="B18" s="93" t="s">
        <v>85</v>
      </c>
      <c r="C18" s="124" t="s">
        <v>93</v>
      </c>
      <c r="D18" s="124" t="s">
        <v>129</v>
      </c>
      <c r="F18" s="112">
        <v>1</v>
      </c>
      <c r="G18" s="116">
        <v>1</v>
      </c>
      <c r="H18" s="117">
        <v>1</v>
      </c>
      <c r="I18" s="117">
        <v>1</v>
      </c>
      <c r="J18" s="118">
        <v>1</v>
      </c>
      <c r="K18" s="116">
        <v>1</v>
      </c>
      <c r="L18" s="117">
        <v>1</v>
      </c>
      <c r="M18" s="117">
        <v>1</v>
      </c>
      <c r="N18" s="118">
        <v>1</v>
      </c>
      <c r="O18" s="116">
        <v>1</v>
      </c>
      <c r="P18" s="117">
        <v>1</v>
      </c>
      <c r="Q18" s="117">
        <v>1</v>
      </c>
      <c r="R18" s="118">
        <v>1</v>
      </c>
      <c r="S18" s="116">
        <v>1</v>
      </c>
      <c r="T18" s="117">
        <v>1</v>
      </c>
      <c r="U18" s="117">
        <v>1</v>
      </c>
      <c r="V18" s="118">
        <v>1</v>
      </c>
      <c r="W18" s="116">
        <v>1</v>
      </c>
      <c r="X18" s="117">
        <v>1</v>
      </c>
      <c r="Y18" s="117">
        <v>1</v>
      </c>
      <c r="Z18" s="118">
        <v>1</v>
      </c>
    </row>
    <row r="19" spans="1:26">
      <c r="A19" s="124" t="s">
        <v>99</v>
      </c>
      <c r="B19" s="93" t="s">
        <v>85</v>
      </c>
      <c r="C19" s="124" t="s">
        <v>93</v>
      </c>
      <c r="D19" s="124" t="s">
        <v>129</v>
      </c>
      <c r="F19" s="112">
        <v>1</v>
      </c>
      <c r="G19" s="116">
        <v>1</v>
      </c>
      <c r="H19" s="117">
        <v>1</v>
      </c>
      <c r="I19" s="117">
        <v>1</v>
      </c>
      <c r="J19" s="118">
        <v>1</v>
      </c>
      <c r="K19" s="116">
        <v>1</v>
      </c>
      <c r="L19" s="117">
        <v>1</v>
      </c>
      <c r="M19" s="117">
        <v>1</v>
      </c>
      <c r="N19" s="118">
        <v>1</v>
      </c>
      <c r="O19" s="116">
        <v>2</v>
      </c>
      <c r="P19" s="117">
        <f>O19</f>
        <v>2</v>
      </c>
      <c r="Q19" s="117">
        <f t="shared" ref="Q19:Z19" si="2">P19</f>
        <v>2</v>
      </c>
      <c r="R19" s="118">
        <f t="shared" si="2"/>
        <v>2</v>
      </c>
      <c r="S19" s="116">
        <f t="shared" si="2"/>
        <v>2</v>
      </c>
      <c r="T19" s="117">
        <f t="shared" si="2"/>
        <v>2</v>
      </c>
      <c r="U19" s="117">
        <f t="shared" si="2"/>
        <v>2</v>
      </c>
      <c r="V19" s="118">
        <f t="shared" si="2"/>
        <v>2</v>
      </c>
      <c r="W19" s="116">
        <f t="shared" si="2"/>
        <v>2</v>
      </c>
      <c r="X19" s="117">
        <f t="shared" si="2"/>
        <v>2</v>
      </c>
      <c r="Y19" s="117">
        <f t="shared" si="2"/>
        <v>2</v>
      </c>
      <c r="Z19" s="118">
        <f t="shared" si="2"/>
        <v>2</v>
      </c>
    </row>
    <row r="20" spans="1:26">
      <c r="A20" s="124" t="s">
        <v>100</v>
      </c>
      <c r="B20" s="93" t="s">
        <v>85</v>
      </c>
      <c r="C20" s="124" t="s">
        <v>93</v>
      </c>
      <c r="D20" s="124" t="s">
        <v>129</v>
      </c>
      <c r="F20" s="112">
        <v>1</v>
      </c>
      <c r="G20" s="116">
        <v>1</v>
      </c>
      <c r="H20" s="117">
        <v>1</v>
      </c>
      <c r="I20" s="117">
        <v>1</v>
      </c>
      <c r="J20" s="118">
        <v>1</v>
      </c>
      <c r="K20" s="116">
        <v>2</v>
      </c>
      <c r="L20" s="117">
        <v>2</v>
      </c>
      <c r="M20" s="117">
        <v>2</v>
      </c>
      <c r="N20" s="118">
        <v>2</v>
      </c>
      <c r="O20" s="116">
        <v>2</v>
      </c>
      <c r="P20" s="117">
        <v>2</v>
      </c>
      <c r="Q20" s="117">
        <v>2</v>
      </c>
      <c r="R20" s="118">
        <v>2</v>
      </c>
      <c r="S20" s="116">
        <v>2</v>
      </c>
      <c r="T20" s="117">
        <v>2</v>
      </c>
      <c r="U20" s="117">
        <v>2</v>
      </c>
      <c r="V20" s="118">
        <v>2</v>
      </c>
      <c r="W20" s="116">
        <v>2</v>
      </c>
      <c r="X20" s="117">
        <v>2</v>
      </c>
      <c r="Y20" s="117">
        <v>2</v>
      </c>
      <c r="Z20" s="118">
        <v>2</v>
      </c>
    </row>
    <row r="21" spans="1:26">
      <c r="D21" s="124"/>
      <c r="F21" s="112"/>
      <c r="G21" s="116"/>
      <c r="H21" s="117"/>
      <c r="I21" s="117"/>
      <c r="J21" s="118"/>
      <c r="K21" s="116"/>
      <c r="L21" s="117"/>
      <c r="M21" s="117"/>
      <c r="N21" s="118"/>
      <c r="O21" s="116"/>
      <c r="P21" s="117"/>
      <c r="Q21" s="117"/>
      <c r="R21" s="118"/>
      <c r="S21" s="116"/>
      <c r="T21" s="117"/>
      <c r="U21" s="117"/>
      <c r="V21" s="118"/>
      <c r="W21" s="116"/>
      <c r="X21" s="117"/>
      <c r="Y21" s="117"/>
      <c r="Z21" s="118"/>
    </row>
    <row r="22" spans="1:26">
      <c r="A22" s="119" t="s">
        <v>101</v>
      </c>
      <c r="B22" s="119"/>
      <c r="C22" s="119"/>
      <c r="D22" s="124"/>
      <c r="F22" s="120">
        <f>SUM(F23:F27)</f>
        <v>3</v>
      </c>
      <c r="G22" s="121">
        <f t="shared" ref="G22:Z22" si="3">SUM(G23:G27)</f>
        <v>3</v>
      </c>
      <c r="H22" s="122">
        <f t="shared" si="3"/>
        <v>3</v>
      </c>
      <c r="I22" s="122">
        <f t="shared" si="3"/>
        <v>4</v>
      </c>
      <c r="J22" s="123">
        <f t="shared" si="3"/>
        <v>6</v>
      </c>
      <c r="K22" s="121">
        <f t="shared" si="3"/>
        <v>6</v>
      </c>
      <c r="L22" s="122">
        <f t="shared" si="3"/>
        <v>6</v>
      </c>
      <c r="M22" s="122">
        <f t="shared" si="3"/>
        <v>6</v>
      </c>
      <c r="N22" s="123">
        <f t="shared" si="3"/>
        <v>7</v>
      </c>
      <c r="O22" s="121">
        <f t="shared" si="3"/>
        <v>7</v>
      </c>
      <c r="P22" s="122">
        <f t="shared" si="3"/>
        <v>7</v>
      </c>
      <c r="Q22" s="122">
        <f t="shared" si="3"/>
        <v>7</v>
      </c>
      <c r="R22" s="123">
        <f t="shared" si="3"/>
        <v>7</v>
      </c>
      <c r="S22" s="121">
        <f t="shared" si="3"/>
        <v>8</v>
      </c>
      <c r="T22" s="122">
        <f t="shared" si="3"/>
        <v>8</v>
      </c>
      <c r="U22" s="122">
        <f t="shared" si="3"/>
        <v>8</v>
      </c>
      <c r="V22" s="123">
        <f t="shared" si="3"/>
        <v>8</v>
      </c>
      <c r="W22" s="121">
        <f t="shared" si="3"/>
        <v>8</v>
      </c>
      <c r="X22" s="122">
        <f t="shared" si="3"/>
        <v>8</v>
      </c>
      <c r="Y22" s="122">
        <f t="shared" si="3"/>
        <v>8</v>
      </c>
      <c r="Z22" s="123">
        <f t="shared" si="3"/>
        <v>9</v>
      </c>
    </row>
    <row r="23" spans="1:26">
      <c r="A23" s="124" t="s">
        <v>102</v>
      </c>
      <c r="B23" s="93" t="s">
        <v>82</v>
      </c>
      <c r="C23" s="124" t="s">
        <v>93</v>
      </c>
      <c r="D23" s="124" t="s">
        <v>129</v>
      </c>
      <c r="F23" s="112">
        <v>1</v>
      </c>
      <c r="G23" s="116">
        <v>1</v>
      </c>
      <c r="H23" s="117">
        <v>1</v>
      </c>
      <c r="I23" s="117">
        <v>1</v>
      </c>
      <c r="J23" s="118">
        <v>1</v>
      </c>
      <c r="K23" s="116">
        <v>1</v>
      </c>
      <c r="L23" s="117">
        <v>1</v>
      </c>
      <c r="M23" s="117">
        <v>1</v>
      </c>
      <c r="N23" s="118">
        <v>1</v>
      </c>
      <c r="O23" s="116">
        <v>1</v>
      </c>
      <c r="P23" s="117">
        <v>1</v>
      </c>
      <c r="Q23" s="117">
        <v>1</v>
      </c>
      <c r="R23" s="118">
        <v>1</v>
      </c>
      <c r="S23" s="116">
        <v>1</v>
      </c>
      <c r="T23" s="117">
        <v>1</v>
      </c>
      <c r="U23" s="117">
        <v>1</v>
      </c>
      <c r="V23" s="118">
        <v>1</v>
      </c>
      <c r="W23" s="116">
        <v>1</v>
      </c>
      <c r="X23" s="117">
        <v>1</v>
      </c>
      <c r="Y23" s="117">
        <v>1</v>
      </c>
      <c r="Z23" s="118">
        <v>1</v>
      </c>
    </row>
    <row r="24" spans="1:26">
      <c r="A24" s="124" t="s">
        <v>58</v>
      </c>
      <c r="B24" s="124" t="s">
        <v>82</v>
      </c>
      <c r="C24" s="124" t="s">
        <v>93</v>
      </c>
      <c r="D24" s="124" t="s">
        <v>129</v>
      </c>
      <c r="F24" s="112">
        <v>1</v>
      </c>
      <c r="G24" s="116">
        <v>1</v>
      </c>
      <c r="H24" s="117">
        <v>1</v>
      </c>
      <c r="I24" s="117">
        <v>1</v>
      </c>
      <c r="J24" s="118">
        <v>1</v>
      </c>
      <c r="K24" s="116">
        <v>1</v>
      </c>
      <c r="L24" s="117">
        <v>1</v>
      </c>
      <c r="M24" s="117">
        <v>1</v>
      </c>
      <c r="N24" s="118">
        <v>1</v>
      </c>
      <c r="O24" s="116">
        <v>1</v>
      </c>
      <c r="P24" s="117">
        <v>1</v>
      </c>
      <c r="Q24" s="117">
        <v>1</v>
      </c>
      <c r="R24" s="118">
        <v>1</v>
      </c>
      <c r="S24" s="116">
        <v>1</v>
      </c>
      <c r="T24" s="117">
        <v>1</v>
      </c>
      <c r="U24" s="117">
        <v>1</v>
      </c>
      <c r="V24" s="118">
        <v>1</v>
      </c>
      <c r="W24" s="116">
        <v>1</v>
      </c>
      <c r="X24" s="117">
        <v>1</v>
      </c>
      <c r="Y24" s="117">
        <v>1</v>
      </c>
      <c r="Z24" s="118">
        <v>1</v>
      </c>
    </row>
    <row r="25" spans="1:26">
      <c r="A25" s="125" t="s">
        <v>103</v>
      </c>
      <c r="B25" s="125" t="s">
        <v>82</v>
      </c>
      <c r="C25" s="125" t="s">
        <v>104</v>
      </c>
      <c r="D25" s="124" t="s">
        <v>129</v>
      </c>
      <c r="F25" s="112"/>
      <c r="G25" s="116"/>
      <c r="H25" s="117"/>
      <c r="I25" s="117"/>
      <c r="J25" s="118">
        <v>1</v>
      </c>
      <c r="K25" s="116">
        <v>1</v>
      </c>
      <c r="L25" s="117">
        <v>1</v>
      </c>
      <c r="M25" s="117">
        <v>1</v>
      </c>
      <c r="N25" s="118">
        <f>M25</f>
        <v>1</v>
      </c>
      <c r="O25" s="116">
        <f>N25</f>
        <v>1</v>
      </c>
      <c r="P25" s="117">
        <f t="shared" ref="P25:Z25" si="4">O25</f>
        <v>1</v>
      </c>
      <c r="Q25" s="117">
        <f t="shared" si="4"/>
        <v>1</v>
      </c>
      <c r="R25" s="118">
        <f t="shared" si="4"/>
        <v>1</v>
      </c>
      <c r="S25" s="116">
        <f t="shared" si="4"/>
        <v>1</v>
      </c>
      <c r="T25" s="117">
        <f t="shared" si="4"/>
        <v>1</v>
      </c>
      <c r="U25" s="117">
        <f t="shared" si="4"/>
        <v>1</v>
      </c>
      <c r="V25" s="118">
        <f t="shared" si="4"/>
        <v>1</v>
      </c>
      <c r="W25" s="116">
        <f t="shared" si="4"/>
        <v>1</v>
      </c>
      <c r="X25" s="117">
        <f t="shared" si="4"/>
        <v>1</v>
      </c>
      <c r="Y25" s="117">
        <f t="shared" si="4"/>
        <v>1</v>
      </c>
      <c r="Z25" s="118">
        <f t="shared" si="4"/>
        <v>1</v>
      </c>
    </row>
    <row r="26" spans="1:26">
      <c r="A26" s="125" t="s">
        <v>105</v>
      </c>
      <c r="B26" s="125" t="s">
        <v>82</v>
      </c>
      <c r="C26" s="125" t="s">
        <v>104</v>
      </c>
      <c r="D26" s="124" t="s">
        <v>129</v>
      </c>
      <c r="F26" s="112"/>
      <c r="G26" s="116"/>
      <c r="H26" s="117"/>
      <c r="I26" s="117"/>
      <c r="J26" s="118">
        <v>1</v>
      </c>
      <c r="K26" s="116">
        <v>1</v>
      </c>
      <c r="L26" s="117">
        <v>1</v>
      </c>
      <c r="M26" s="117">
        <v>1</v>
      </c>
      <c r="N26" s="118">
        <v>1</v>
      </c>
      <c r="O26" s="116">
        <v>1</v>
      </c>
      <c r="P26" s="117">
        <v>1</v>
      </c>
      <c r="Q26" s="117">
        <v>1</v>
      </c>
      <c r="R26" s="118">
        <v>1</v>
      </c>
      <c r="S26" s="116">
        <v>1</v>
      </c>
      <c r="T26" s="117">
        <v>1</v>
      </c>
      <c r="U26" s="117">
        <v>1</v>
      </c>
      <c r="V26" s="118">
        <v>1</v>
      </c>
      <c r="W26" s="116">
        <v>1</v>
      </c>
      <c r="X26" s="117">
        <v>1</v>
      </c>
      <c r="Y26" s="117">
        <v>1</v>
      </c>
      <c r="Z26" s="118">
        <v>1</v>
      </c>
    </row>
    <row r="27" spans="1:26">
      <c r="A27" s="124" t="s">
        <v>59</v>
      </c>
      <c r="B27" s="93" t="s">
        <v>85</v>
      </c>
      <c r="C27" s="124" t="s">
        <v>106</v>
      </c>
      <c r="D27" s="124" t="s">
        <v>129</v>
      </c>
      <c r="E27" s="93">
        <v>6</v>
      </c>
      <c r="F27" s="112">
        <v>1</v>
      </c>
      <c r="G27" s="116">
        <f t="shared" ref="G27:Z27" si="5">ROUND(G3/$E$27,0)</f>
        <v>1</v>
      </c>
      <c r="H27" s="117">
        <f t="shared" si="5"/>
        <v>1</v>
      </c>
      <c r="I27" s="117">
        <f t="shared" si="5"/>
        <v>2</v>
      </c>
      <c r="J27" s="118">
        <f t="shared" si="5"/>
        <v>2</v>
      </c>
      <c r="K27" s="116">
        <f t="shared" si="5"/>
        <v>2</v>
      </c>
      <c r="L27" s="117">
        <f t="shared" si="5"/>
        <v>2</v>
      </c>
      <c r="M27" s="117">
        <f t="shared" si="5"/>
        <v>2</v>
      </c>
      <c r="N27" s="118">
        <f t="shared" si="5"/>
        <v>3</v>
      </c>
      <c r="O27" s="116">
        <f t="shared" si="5"/>
        <v>3</v>
      </c>
      <c r="P27" s="117">
        <f t="shared" si="5"/>
        <v>3</v>
      </c>
      <c r="Q27" s="117">
        <f t="shared" si="5"/>
        <v>3</v>
      </c>
      <c r="R27" s="118">
        <f t="shared" si="5"/>
        <v>3</v>
      </c>
      <c r="S27" s="116">
        <f t="shared" si="5"/>
        <v>4</v>
      </c>
      <c r="T27" s="117">
        <f t="shared" si="5"/>
        <v>4</v>
      </c>
      <c r="U27" s="117">
        <f t="shared" si="5"/>
        <v>4</v>
      </c>
      <c r="V27" s="118">
        <f t="shared" si="5"/>
        <v>4</v>
      </c>
      <c r="W27" s="116">
        <f t="shared" si="5"/>
        <v>4</v>
      </c>
      <c r="X27" s="117">
        <f t="shared" si="5"/>
        <v>4</v>
      </c>
      <c r="Y27" s="117">
        <f t="shared" si="5"/>
        <v>4</v>
      </c>
      <c r="Z27" s="118">
        <f t="shared" si="5"/>
        <v>5</v>
      </c>
    </row>
    <row r="28" spans="1:26">
      <c r="D28" s="124"/>
      <c r="F28" s="112"/>
      <c r="G28" s="116"/>
      <c r="H28" s="117"/>
      <c r="I28" s="117"/>
      <c r="J28" s="118"/>
      <c r="K28" s="116"/>
      <c r="L28" s="117"/>
      <c r="M28" s="117"/>
      <c r="N28" s="118"/>
      <c r="O28" s="116"/>
      <c r="P28" s="117"/>
      <c r="Q28" s="117"/>
      <c r="R28" s="118"/>
      <c r="S28" s="116"/>
      <c r="T28" s="117"/>
      <c r="U28" s="117"/>
      <c r="V28" s="118"/>
      <c r="W28" s="116"/>
      <c r="X28" s="117"/>
      <c r="Y28" s="117"/>
      <c r="Z28" s="118"/>
    </row>
    <row r="29" spans="1:26">
      <c r="A29" s="119" t="s">
        <v>24</v>
      </c>
      <c r="B29" s="119"/>
      <c r="C29" s="119"/>
      <c r="D29" s="124"/>
      <c r="F29" s="120">
        <f>SUM(F30:F32)</f>
        <v>4</v>
      </c>
      <c r="G29" s="121">
        <f>SUM(G30:G32)</f>
        <v>4</v>
      </c>
      <c r="H29" s="122">
        <f t="shared" ref="H29:Z29" si="6">SUM(H30:H32)</f>
        <v>5</v>
      </c>
      <c r="I29" s="122">
        <f t="shared" si="6"/>
        <v>5</v>
      </c>
      <c r="J29" s="123">
        <f t="shared" si="6"/>
        <v>5</v>
      </c>
      <c r="K29" s="121">
        <f t="shared" si="6"/>
        <v>6</v>
      </c>
      <c r="L29" s="122">
        <f t="shared" si="6"/>
        <v>6</v>
      </c>
      <c r="M29" s="122">
        <f t="shared" si="6"/>
        <v>7</v>
      </c>
      <c r="N29" s="123">
        <f t="shared" si="6"/>
        <v>7</v>
      </c>
      <c r="O29" s="121">
        <f t="shared" si="6"/>
        <v>8</v>
      </c>
      <c r="P29" s="122">
        <f t="shared" si="6"/>
        <v>8</v>
      </c>
      <c r="Q29" s="122">
        <f t="shared" si="6"/>
        <v>9</v>
      </c>
      <c r="R29" s="123">
        <f t="shared" si="6"/>
        <v>9</v>
      </c>
      <c r="S29" s="121">
        <f t="shared" si="6"/>
        <v>10</v>
      </c>
      <c r="T29" s="122">
        <f t="shared" si="6"/>
        <v>10</v>
      </c>
      <c r="U29" s="122">
        <f t="shared" si="6"/>
        <v>10</v>
      </c>
      <c r="V29" s="123">
        <f t="shared" si="6"/>
        <v>11</v>
      </c>
      <c r="W29" s="121">
        <f t="shared" si="6"/>
        <v>11</v>
      </c>
      <c r="X29" s="122">
        <f t="shared" si="6"/>
        <v>11</v>
      </c>
      <c r="Y29" s="122">
        <f t="shared" si="6"/>
        <v>12</v>
      </c>
      <c r="Z29" s="123">
        <f t="shared" si="6"/>
        <v>12</v>
      </c>
    </row>
    <row r="30" spans="1:26">
      <c r="A30" s="124" t="s">
        <v>107</v>
      </c>
      <c r="B30" s="93" t="s">
        <v>25</v>
      </c>
      <c r="C30" s="124" t="s">
        <v>93</v>
      </c>
      <c r="D30" s="124" t="s">
        <v>129</v>
      </c>
      <c r="F30" s="112">
        <v>1</v>
      </c>
      <c r="G30" s="116">
        <v>1</v>
      </c>
      <c r="H30" s="117">
        <v>1</v>
      </c>
      <c r="I30" s="117">
        <v>1</v>
      </c>
      <c r="J30" s="118">
        <v>1</v>
      </c>
      <c r="K30" s="116">
        <v>1</v>
      </c>
      <c r="L30" s="117">
        <v>1</v>
      </c>
      <c r="M30" s="117">
        <v>1</v>
      </c>
      <c r="N30" s="118">
        <v>1</v>
      </c>
      <c r="O30" s="116">
        <v>1</v>
      </c>
      <c r="P30" s="117">
        <v>1</v>
      </c>
      <c r="Q30" s="117">
        <v>1</v>
      </c>
      <c r="R30" s="118">
        <v>1</v>
      </c>
      <c r="S30" s="116">
        <v>1</v>
      </c>
      <c r="T30" s="117">
        <v>1</v>
      </c>
      <c r="U30" s="117">
        <v>1</v>
      </c>
      <c r="V30" s="118">
        <v>1</v>
      </c>
      <c r="W30" s="116">
        <v>1</v>
      </c>
      <c r="X30" s="117">
        <v>1</v>
      </c>
      <c r="Y30" s="117">
        <v>1</v>
      </c>
      <c r="Z30" s="118">
        <v>1</v>
      </c>
    </row>
    <row r="31" spans="1:26">
      <c r="A31" s="124" t="s">
        <v>108</v>
      </c>
      <c r="B31" s="93" t="s">
        <v>25</v>
      </c>
      <c r="C31" s="124" t="s">
        <v>106</v>
      </c>
      <c r="D31" s="124" t="s">
        <v>129</v>
      </c>
      <c r="F31" s="112">
        <v>1</v>
      </c>
      <c r="G31" s="116">
        <v>1</v>
      </c>
      <c r="H31" s="117">
        <v>1</v>
      </c>
      <c r="I31" s="117">
        <v>1</v>
      </c>
      <c r="J31" s="118">
        <v>1</v>
      </c>
      <c r="K31" s="116">
        <v>1</v>
      </c>
      <c r="L31" s="117">
        <v>1</v>
      </c>
      <c r="M31" s="117">
        <v>1</v>
      </c>
      <c r="N31" s="118">
        <v>1</v>
      </c>
      <c r="O31" s="116">
        <v>1</v>
      </c>
      <c r="P31" s="117">
        <v>1</v>
      </c>
      <c r="Q31" s="117">
        <v>1</v>
      </c>
      <c r="R31" s="118">
        <v>1</v>
      </c>
      <c r="S31" s="116">
        <v>1</v>
      </c>
      <c r="T31" s="117">
        <v>1</v>
      </c>
      <c r="U31" s="117">
        <v>1</v>
      </c>
      <c r="V31" s="118">
        <v>1</v>
      </c>
      <c r="W31" s="116">
        <v>1</v>
      </c>
      <c r="X31" s="117">
        <v>1</v>
      </c>
      <c r="Y31" s="117">
        <v>1</v>
      </c>
      <c r="Z31" s="118">
        <v>1</v>
      </c>
    </row>
    <row r="32" spans="1:26">
      <c r="A32" s="124" t="s">
        <v>109</v>
      </c>
      <c r="B32" s="93" t="s">
        <v>25</v>
      </c>
      <c r="C32" s="93" t="s">
        <v>106</v>
      </c>
      <c r="D32" s="124" t="s">
        <v>129</v>
      </c>
      <c r="E32" s="93">
        <v>300</v>
      </c>
      <c r="F32" s="112">
        <v>2</v>
      </c>
      <c r="G32" s="116">
        <f t="shared" ref="G32:Z32" si="7">ROUND(G5/$E$32,0)</f>
        <v>2</v>
      </c>
      <c r="H32" s="117">
        <f t="shared" si="7"/>
        <v>3</v>
      </c>
      <c r="I32" s="117">
        <f t="shared" si="7"/>
        <v>3</v>
      </c>
      <c r="J32" s="118">
        <f t="shared" si="7"/>
        <v>3</v>
      </c>
      <c r="K32" s="116">
        <f t="shared" si="7"/>
        <v>4</v>
      </c>
      <c r="L32" s="117">
        <f t="shared" si="7"/>
        <v>4</v>
      </c>
      <c r="M32" s="117">
        <f t="shared" si="7"/>
        <v>5</v>
      </c>
      <c r="N32" s="118">
        <f t="shared" si="7"/>
        <v>5</v>
      </c>
      <c r="O32" s="116">
        <f t="shared" si="7"/>
        <v>6</v>
      </c>
      <c r="P32" s="117">
        <f t="shared" si="7"/>
        <v>6</v>
      </c>
      <c r="Q32" s="117">
        <f t="shared" si="7"/>
        <v>7</v>
      </c>
      <c r="R32" s="118">
        <f t="shared" si="7"/>
        <v>7</v>
      </c>
      <c r="S32" s="116">
        <f t="shared" si="7"/>
        <v>8</v>
      </c>
      <c r="T32" s="117">
        <f t="shared" si="7"/>
        <v>8</v>
      </c>
      <c r="U32" s="117">
        <f t="shared" si="7"/>
        <v>8</v>
      </c>
      <c r="V32" s="118">
        <f t="shared" si="7"/>
        <v>9</v>
      </c>
      <c r="W32" s="116">
        <f t="shared" si="7"/>
        <v>9</v>
      </c>
      <c r="X32" s="117">
        <f t="shared" si="7"/>
        <v>9</v>
      </c>
      <c r="Y32" s="117">
        <f t="shared" si="7"/>
        <v>10</v>
      </c>
      <c r="Z32" s="118">
        <f t="shared" si="7"/>
        <v>10</v>
      </c>
    </row>
    <row r="33" spans="1:26">
      <c r="D33" s="124"/>
      <c r="F33" s="112"/>
      <c r="G33" s="116"/>
      <c r="H33" s="117"/>
      <c r="I33" s="117"/>
      <c r="J33" s="118"/>
      <c r="K33" s="116"/>
      <c r="L33" s="117"/>
      <c r="M33" s="117"/>
      <c r="N33" s="118"/>
      <c r="O33" s="116"/>
      <c r="P33" s="117"/>
      <c r="Q33" s="117"/>
      <c r="R33" s="118"/>
      <c r="S33" s="116"/>
      <c r="T33" s="117"/>
      <c r="U33" s="117"/>
      <c r="V33" s="118"/>
      <c r="W33" s="116"/>
      <c r="X33" s="117"/>
      <c r="Y33" s="117"/>
      <c r="Z33" s="118"/>
    </row>
    <row r="34" spans="1:26">
      <c r="A34" s="119" t="s">
        <v>110</v>
      </c>
      <c r="B34" s="119"/>
      <c r="C34" s="119"/>
      <c r="D34" s="124"/>
      <c r="F34" s="120">
        <f t="shared" ref="F34:Z34" si="8">SUM(F35:F41)</f>
        <v>4</v>
      </c>
      <c r="G34" s="121">
        <f t="shared" si="8"/>
        <v>8</v>
      </c>
      <c r="H34" s="122">
        <f t="shared" si="8"/>
        <v>8</v>
      </c>
      <c r="I34" s="122">
        <f t="shared" si="8"/>
        <v>9</v>
      </c>
      <c r="J34" s="123">
        <f t="shared" si="8"/>
        <v>10</v>
      </c>
      <c r="K34" s="121">
        <f t="shared" si="8"/>
        <v>12</v>
      </c>
      <c r="L34" s="122">
        <f t="shared" si="8"/>
        <v>12</v>
      </c>
      <c r="M34" s="122">
        <f t="shared" si="8"/>
        <v>12</v>
      </c>
      <c r="N34" s="123">
        <f t="shared" si="8"/>
        <v>12</v>
      </c>
      <c r="O34" s="121">
        <f t="shared" si="8"/>
        <v>12</v>
      </c>
      <c r="P34" s="122">
        <f t="shared" si="8"/>
        <v>12</v>
      </c>
      <c r="Q34" s="122">
        <f t="shared" si="8"/>
        <v>13</v>
      </c>
      <c r="R34" s="123">
        <f t="shared" si="8"/>
        <v>13</v>
      </c>
      <c r="S34" s="121">
        <f t="shared" si="8"/>
        <v>13</v>
      </c>
      <c r="T34" s="122">
        <f t="shared" si="8"/>
        <v>13</v>
      </c>
      <c r="U34" s="122">
        <f t="shared" si="8"/>
        <v>14</v>
      </c>
      <c r="V34" s="123">
        <f t="shared" si="8"/>
        <v>14</v>
      </c>
      <c r="W34" s="121">
        <f t="shared" si="8"/>
        <v>14</v>
      </c>
      <c r="X34" s="122">
        <f t="shared" si="8"/>
        <v>14</v>
      </c>
      <c r="Y34" s="122">
        <f t="shared" si="8"/>
        <v>14</v>
      </c>
      <c r="Z34" s="123">
        <f t="shared" si="8"/>
        <v>14</v>
      </c>
    </row>
    <row r="35" spans="1:26">
      <c r="A35" s="124" t="s">
        <v>111</v>
      </c>
      <c r="B35" s="124" t="s">
        <v>85</v>
      </c>
      <c r="C35" s="124" t="s">
        <v>106</v>
      </c>
      <c r="D35" s="124" t="s">
        <v>129</v>
      </c>
      <c r="F35" s="112">
        <v>2</v>
      </c>
      <c r="G35" s="116">
        <f>ROUND(G3/4,0)</f>
        <v>2</v>
      </c>
      <c r="H35" s="117">
        <f>ROUND(H3/4,0)</f>
        <v>2</v>
      </c>
      <c r="I35" s="117">
        <v>3</v>
      </c>
      <c r="J35" s="118">
        <f>ROUND(J3/4,0)</f>
        <v>3</v>
      </c>
      <c r="K35" s="116">
        <f>ROUND(K3/4,0)</f>
        <v>3</v>
      </c>
      <c r="L35" s="117">
        <f>ROUND(L3/4,0)</f>
        <v>3</v>
      </c>
      <c r="M35" s="117">
        <f>ROUND(M3/4,0)</f>
        <v>3</v>
      </c>
      <c r="N35" s="118">
        <f t="shared" ref="N35:Z35" si="9">ROUND(N3/5,0)</f>
        <v>3</v>
      </c>
      <c r="O35" s="116">
        <f t="shared" si="9"/>
        <v>3</v>
      </c>
      <c r="P35" s="117">
        <f t="shared" si="9"/>
        <v>3</v>
      </c>
      <c r="Q35" s="117">
        <f t="shared" si="9"/>
        <v>4</v>
      </c>
      <c r="R35" s="118">
        <f t="shared" si="9"/>
        <v>4</v>
      </c>
      <c r="S35" s="116">
        <f t="shared" si="9"/>
        <v>4</v>
      </c>
      <c r="T35" s="117">
        <f t="shared" si="9"/>
        <v>4</v>
      </c>
      <c r="U35" s="117">
        <f t="shared" si="9"/>
        <v>5</v>
      </c>
      <c r="V35" s="118">
        <f t="shared" si="9"/>
        <v>5</v>
      </c>
      <c r="W35" s="116">
        <f t="shared" si="9"/>
        <v>5</v>
      </c>
      <c r="X35" s="117">
        <f t="shared" si="9"/>
        <v>5</v>
      </c>
      <c r="Y35" s="117">
        <f t="shared" si="9"/>
        <v>5</v>
      </c>
      <c r="Z35" s="118">
        <f t="shared" si="9"/>
        <v>5</v>
      </c>
    </row>
    <row r="36" spans="1:26">
      <c r="A36" s="125" t="s">
        <v>112</v>
      </c>
      <c r="B36" s="125" t="s">
        <v>85</v>
      </c>
      <c r="C36" s="125" t="s">
        <v>104</v>
      </c>
      <c r="D36" s="124" t="s">
        <v>129</v>
      </c>
      <c r="F36" s="112"/>
      <c r="G36" s="116">
        <v>2</v>
      </c>
      <c r="H36" s="117">
        <v>2</v>
      </c>
      <c r="I36" s="117">
        <v>2</v>
      </c>
      <c r="J36" s="118">
        <v>2</v>
      </c>
      <c r="K36" s="116">
        <v>4</v>
      </c>
      <c r="L36" s="117">
        <v>4</v>
      </c>
      <c r="M36" s="117">
        <v>4</v>
      </c>
      <c r="N36" s="118">
        <v>4</v>
      </c>
      <c r="O36" s="116">
        <v>4</v>
      </c>
      <c r="P36" s="117">
        <v>4</v>
      </c>
      <c r="Q36" s="117">
        <v>4</v>
      </c>
      <c r="R36" s="118">
        <v>4</v>
      </c>
      <c r="S36" s="116">
        <v>4</v>
      </c>
      <c r="T36" s="117">
        <v>4</v>
      </c>
      <c r="U36" s="117">
        <v>4</v>
      </c>
      <c r="V36" s="118">
        <v>4</v>
      </c>
      <c r="W36" s="116">
        <v>4</v>
      </c>
      <c r="X36" s="117">
        <v>4</v>
      </c>
      <c r="Y36" s="117">
        <v>4</v>
      </c>
      <c r="Z36" s="118">
        <v>4</v>
      </c>
    </row>
    <row r="37" spans="1:26">
      <c r="A37" s="124" t="s">
        <v>113</v>
      </c>
      <c r="B37" s="93" t="s">
        <v>85</v>
      </c>
      <c r="C37" s="124" t="s">
        <v>114</v>
      </c>
      <c r="D37" s="124" t="s">
        <v>129</v>
      </c>
      <c r="F37" s="112">
        <v>1</v>
      </c>
      <c r="G37" s="116">
        <v>1</v>
      </c>
      <c r="H37" s="117">
        <v>1</v>
      </c>
      <c r="I37" s="117">
        <v>1</v>
      </c>
      <c r="J37" s="118">
        <v>1</v>
      </c>
      <c r="K37" s="116">
        <v>1</v>
      </c>
      <c r="L37" s="117">
        <v>1</v>
      </c>
      <c r="M37" s="117">
        <v>1</v>
      </c>
      <c r="N37" s="118">
        <v>1</v>
      </c>
      <c r="O37" s="116">
        <v>1</v>
      </c>
      <c r="P37" s="117">
        <v>1</v>
      </c>
      <c r="Q37" s="117">
        <v>1</v>
      </c>
      <c r="R37" s="118">
        <v>1</v>
      </c>
      <c r="S37" s="116">
        <v>1</v>
      </c>
      <c r="T37" s="117">
        <v>1</v>
      </c>
      <c r="U37" s="117">
        <v>1</v>
      </c>
      <c r="V37" s="118">
        <v>1</v>
      </c>
      <c r="W37" s="116">
        <v>1</v>
      </c>
      <c r="X37" s="117">
        <v>1</v>
      </c>
      <c r="Y37" s="117">
        <v>1</v>
      </c>
      <c r="Z37" s="118">
        <v>1</v>
      </c>
    </row>
    <row r="38" spans="1:26">
      <c r="A38" s="125" t="s">
        <v>115</v>
      </c>
      <c r="B38" s="125" t="s">
        <v>85</v>
      </c>
      <c r="C38" s="125" t="s">
        <v>104</v>
      </c>
      <c r="D38" s="124" t="s">
        <v>129</v>
      </c>
      <c r="F38" s="112"/>
      <c r="G38" s="116">
        <v>1</v>
      </c>
      <c r="H38" s="117">
        <v>1</v>
      </c>
      <c r="I38" s="117">
        <v>1</v>
      </c>
      <c r="J38" s="118">
        <v>1</v>
      </c>
      <c r="K38" s="116">
        <v>1</v>
      </c>
      <c r="L38" s="117">
        <v>1</v>
      </c>
      <c r="M38" s="117">
        <v>1</v>
      </c>
      <c r="N38" s="118">
        <v>1</v>
      </c>
      <c r="O38" s="116">
        <v>1</v>
      </c>
      <c r="P38" s="117">
        <v>1</v>
      </c>
      <c r="Q38" s="117">
        <v>1</v>
      </c>
      <c r="R38" s="118">
        <v>1</v>
      </c>
      <c r="S38" s="116">
        <v>1</v>
      </c>
      <c r="T38" s="117">
        <v>1</v>
      </c>
      <c r="U38" s="117">
        <v>1</v>
      </c>
      <c r="V38" s="118">
        <v>1</v>
      </c>
      <c r="W38" s="116">
        <v>1</v>
      </c>
      <c r="X38" s="117">
        <v>1</v>
      </c>
      <c r="Y38" s="117">
        <v>1</v>
      </c>
      <c r="Z38" s="118">
        <v>1</v>
      </c>
    </row>
    <row r="39" spans="1:26">
      <c r="A39" s="124" t="s">
        <v>81</v>
      </c>
      <c r="B39" s="124" t="s">
        <v>85</v>
      </c>
      <c r="C39" s="124" t="s">
        <v>114</v>
      </c>
      <c r="D39" s="124" t="s">
        <v>129</v>
      </c>
      <c r="F39" s="112">
        <v>1</v>
      </c>
      <c r="G39" s="116">
        <v>1</v>
      </c>
      <c r="H39" s="117">
        <v>1</v>
      </c>
      <c r="I39" s="117">
        <v>1</v>
      </c>
      <c r="J39" s="118">
        <v>1</v>
      </c>
      <c r="K39" s="116">
        <v>1</v>
      </c>
      <c r="L39" s="117">
        <v>1</v>
      </c>
      <c r="M39" s="117">
        <v>1</v>
      </c>
      <c r="N39" s="118">
        <v>1</v>
      </c>
      <c r="O39" s="116">
        <v>1</v>
      </c>
      <c r="P39" s="117">
        <v>1</v>
      </c>
      <c r="Q39" s="117">
        <v>1</v>
      </c>
      <c r="R39" s="118">
        <v>1</v>
      </c>
      <c r="S39" s="116">
        <v>1</v>
      </c>
      <c r="T39" s="117">
        <v>1</v>
      </c>
      <c r="U39" s="117">
        <v>1</v>
      </c>
      <c r="V39" s="118">
        <v>1</v>
      </c>
      <c r="W39" s="116">
        <v>1</v>
      </c>
      <c r="X39" s="117">
        <v>1</v>
      </c>
      <c r="Y39" s="117">
        <v>1</v>
      </c>
      <c r="Z39" s="118">
        <v>1</v>
      </c>
    </row>
    <row r="40" spans="1:26">
      <c r="A40" s="125" t="s">
        <v>116</v>
      </c>
      <c r="B40" s="125" t="s">
        <v>85</v>
      </c>
      <c r="C40" s="125" t="s">
        <v>104</v>
      </c>
      <c r="D40" s="124" t="s">
        <v>129</v>
      </c>
      <c r="F40" s="112"/>
      <c r="G40" s="116"/>
      <c r="H40" s="117"/>
      <c r="I40" s="117"/>
      <c r="J40" s="118">
        <v>1</v>
      </c>
      <c r="K40" s="116">
        <v>1</v>
      </c>
      <c r="L40" s="117">
        <v>1</v>
      </c>
      <c r="M40" s="117">
        <v>1</v>
      </c>
      <c r="N40" s="118">
        <v>1</v>
      </c>
      <c r="O40" s="116">
        <v>1</v>
      </c>
      <c r="P40" s="117">
        <v>1</v>
      </c>
      <c r="Q40" s="117">
        <v>1</v>
      </c>
      <c r="R40" s="118">
        <v>1</v>
      </c>
      <c r="S40" s="116">
        <v>1</v>
      </c>
      <c r="T40" s="117">
        <v>1</v>
      </c>
      <c r="U40" s="117">
        <v>1</v>
      </c>
      <c r="V40" s="118">
        <v>1</v>
      </c>
      <c r="W40" s="116">
        <v>1</v>
      </c>
      <c r="X40" s="117">
        <v>1</v>
      </c>
      <c r="Y40" s="117">
        <v>1</v>
      </c>
      <c r="Z40" s="118">
        <v>1</v>
      </c>
    </row>
    <row r="41" spans="1:26">
      <c r="A41" s="125" t="s">
        <v>117</v>
      </c>
      <c r="B41" s="125" t="s">
        <v>85</v>
      </c>
      <c r="C41" s="125" t="s">
        <v>104</v>
      </c>
      <c r="D41" s="124" t="s">
        <v>129</v>
      </c>
      <c r="F41" s="112"/>
      <c r="G41" s="116">
        <v>1</v>
      </c>
      <c r="H41" s="117">
        <v>1</v>
      </c>
      <c r="I41" s="117">
        <v>1</v>
      </c>
      <c r="J41" s="118">
        <v>1</v>
      </c>
      <c r="K41" s="116">
        <v>1</v>
      </c>
      <c r="L41" s="117">
        <v>1</v>
      </c>
      <c r="M41" s="117">
        <v>1</v>
      </c>
      <c r="N41" s="118">
        <v>1</v>
      </c>
      <c r="O41" s="116">
        <v>1</v>
      </c>
      <c r="P41" s="117">
        <v>1</v>
      </c>
      <c r="Q41" s="117">
        <v>1</v>
      </c>
      <c r="R41" s="118">
        <v>1</v>
      </c>
      <c r="S41" s="116">
        <v>1</v>
      </c>
      <c r="T41" s="117">
        <v>1</v>
      </c>
      <c r="U41" s="117">
        <v>1</v>
      </c>
      <c r="V41" s="118">
        <v>1</v>
      </c>
      <c r="W41" s="116">
        <v>1</v>
      </c>
      <c r="X41" s="117">
        <v>1</v>
      </c>
      <c r="Y41" s="117">
        <v>1</v>
      </c>
      <c r="Z41" s="118">
        <v>1</v>
      </c>
    </row>
    <row r="42" spans="1:26">
      <c r="D42" s="124"/>
      <c r="F42" s="112"/>
      <c r="G42" s="116"/>
      <c r="H42" s="117"/>
      <c r="I42" s="117"/>
      <c r="J42" s="118"/>
      <c r="K42" s="116"/>
      <c r="L42" s="117"/>
      <c r="M42" s="117"/>
      <c r="N42" s="118"/>
      <c r="O42" s="116"/>
      <c r="P42" s="117"/>
      <c r="Q42" s="117"/>
      <c r="R42" s="118"/>
      <c r="S42" s="116"/>
      <c r="T42" s="117"/>
      <c r="U42" s="117"/>
      <c r="V42" s="118"/>
      <c r="W42" s="116"/>
      <c r="X42" s="117"/>
      <c r="Y42" s="117"/>
      <c r="Z42" s="118"/>
    </row>
    <row r="43" spans="1:26">
      <c r="A43" s="119" t="s">
        <v>118</v>
      </c>
      <c r="B43" s="119"/>
      <c r="C43" s="119"/>
      <c r="D43" s="124"/>
      <c r="F43" s="120">
        <f>SUM(F44:F47)</f>
        <v>4</v>
      </c>
      <c r="G43" s="121">
        <f t="shared" ref="G43:Z43" si="10">SUM(G44:G47)</f>
        <v>5</v>
      </c>
      <c r="H43" s="122">
        <f t="shared" si="10"/>
        <v>6</v>
      </c>
      <c r="I43" s="122">
        <f t="shared" si="10"/>
        <v>8</v>
      </c>
      <c r="J43" s="123">
        <f t="shared" si="10"/>
        <v>8</v>
      </c>
      <c r="K43" s="121">
        <f t="shared" si="10"/>
        <v>12</v>
      </c>
      <c r="L43" s="122">
        <f t="shared" si="10"/>
        <v>12</v>
      </c>
      <c r="M43" s="122">
        <f t="shared" si="10"/>
        <v>12</v>
      </c>
      <c r="N43" s="123">
        <f t="shared" si="10"/>
        <v>12</v>
      </c>
      <c r="O43" s="121">
        <f t="shared" si="10"/>
        <v>12</v>
      </c>
      <c r="P43" s="122">
        <f t="shared" si="10"/>
        <v>12</v>
      </c>
      <c r="Q43" s="122">
        <f t="shared" si="10"/>
        <v>12</v>
      </c>
      <c r="R43" s="123">
        <f t="shared" si="10"/>
        <v>12</v>
      </c>
      <c r="S43" s="121">
        <f t="shared" si="10"/>
        <v>12</v>
      </c>
      <c r="T43" s="122">
        <f t="shared" si="10"/>
        <v>12</v>
      </c>
      <c r="U43" s="122">
        <f t="shared" si="10"/>
        <v>12</v>
      </c>
      <c r="V43" s="123">
        <f t="shared" si="10"/>
        <v>12</v>
      </c>
      <c r="W43" s="121">
        <f t="shared" si="10"/>
        <v>12</v>
      </c>
      <c r="X43" s="122">
        <f t="shared" si="10"/>
        <v>12</v>
      </c>
      <c r="Y43" s="122">
        <f t="shared" si="10"/>
        <v>12</v>
      </c>
      <c r="Z43" s="123">
        <f t="shared" si="10"/>
        <v>12</v>
      </c>
    </row>
    <row r="44" spans="1:26">
      <c r="A44" s="124" t="s">
        <v>119</v>
      </c>
      <c r="B44" s="124" t="s">
        <v>0</v>
      </c>
      <c r="C44" s="125" t="s">
        <v>104</v>
      </c>
      <c r="D44" s="124" t="s">
        <v>129</v>
      </c>
      <c r="F44" s="120"/>
      <c r="G44" s="116">
        <v>1</v>
      </c>
      <c r="H44" s="117">
        <v>1</v>
      </c>
      <c r="I44" s="117">
        <v>1</v>
      </c>
      <c r="J44" s="118">
        <v>1</v>
      </c>
      <c r="K44" s="116">
        <v>1</v>
      </c>
      <c r="L44" s="117">
        <v>1</v>
      </c>
      <c r="M44" s="117">
        <v>1</v>
      </c>
      <c r="N44" s="118">
        <v>1</v>
      </c>
      <c r="O44" s="116">
        <v>1</v>
      </c>
      <c r="P44" s="117">
        <v>1</v>
      </c>
      <c r="Q44" s="117">
        <v>1</v>
      </c>
      <c r="R44" s="118">
        <v>1</v>
      </c>
      <c r="S44" s="116">
        <v>1</v>
      </c>
      <c r="T44" s="117">
        <v>1</v>
      </c>
      <c r="U44" s="117">
        <v>1</v>
      </c>
      <c r="V44" s="118">
        <v>1</v>
      </c>
      <c r="W44" s="116">
        <v>1</v>
      </c>
      <c r="X44" s="117">
        <v>1</v>
      </c>
      <c r="Y44" s="117">
        <v>1</v>
      </c>
      <c r="Z44" s="118">
        <v>1</v>
      </c>
    </row>
    <row r="45" spans="1:26">
      <c r="A45" s="126" t="s">
        <v>71</v>
      </c>
      <c r="B45" s="126" t="s">
        <v>0</v>
      </c>
      <c r="C45" s="126" t="s">
        <v>106</v>
      </c>
      <c r="D45" s="124" t="s">
        <v>129</v>
      </c>
      <c r="F45" s="112">
        <v>2</v>
      </c>
      <c r="G45" s="116">
        <f t="shared" ref="G45:Z45" si="11">ROUND(G4/1.5,0)</f>
        <v>2</v>
      </c>
      <c r="H45" s="117">
        <f t="shared" si="11"/>
        <v>2</v>
      </c>
      <c r="I45" s="117">
        <f t="shared" si="11"/>
        <v>3</v>
      </c>
      <c r="J45" s="118">
        <f t="shared" si="11"/>
        <v>3</v>
      </c>
      <c r="K45" s="116">
        <f t="shared" si="11"/>
        <v>5</v>
      </c>
      <c r="L45" s="117">
        <f t="shared" si="11"/>
        <v>5</v>
      </c>
      <c r="M45" s="117">
        <f t="shared" si="11"/>
        <v>5</v>
      </c>
      <c r="N45" s="118">
        <f t="shared" si="11"/>
        <v>5</v>
      </c>
      <c r="O45" s="116">
        <f t="shared" si="11"/>
        <v>5</v>
      </c>
      <c r="P45" s="117">
        <f t="shared" si="11"/>
        <v>5</v>
      </c>
      <c r="Q45" s="117">
        <f t="shared" si="11"/>
        <v>5</v>
      </c>
      <c r="R45" s="118">
        <f t="shared" si="11"/>
        <v>5</v>
      </c>
      <c r="S45" s="116">
        <f t="shared" si="11"/>
        <v>5</v>
      </c>
      <c r="T45" s="117">
        <f t="shared" si="11"/>
        <v>5</v>
      </c>
      <c r="U45" s="117">
        <f t="shared" si="11"/>
        <v>5</v>
      </c>
      <c r="V45" s="118">
        <f t="shared" si="11"/>
        <v>5</v>
      </c>
      <c r="W45" s="116">
        <f t="shared" si="11"/>
        <v>5</v>
      </c>
      <c r="X45" s="117">
        <f t="shared" si="11"/>
        <v>5</v>
      </c>
      <c r="Y45" s="117">
        <f t="shared" si="11"/>
        <v>5</v>
      </c>
      <c r="Z45" s="118">
        <f t="shared" si="11"/>
        <v>5</v>
      </c>
    </row>
    <row r="46" spans="1:26">
      <c r="A46" s="126" t="s">
        <v>120</v>
      </c>
      <c r="B46" s="126" t="s">
        <v>0</v>
      </c>
      <c r="C46" s="126" t="s">
        <v>106</v>
      </c>
      <c r="D46" s="124" t="s">
        <v>129</v>
      </c>
      <c r="F46" s="112">
        <v>2</v>
      </c>
      <c r="G46" s="116">
        <f>G45</f>
        <v>2</v>
      </c>
      <c r="H46" s="117">
        <f t="shared" ref="H46:Z46" si="12">H45</f>
        <v>2</v>
      </c>
      <c r="I46" s="117">
        <f t="shared" si="12"/>
        <v>3</v>
      </c>
      <c r="J46" s="118">
        <f t="shared" si="12"/>
        <v>3</v>
      </c>
      <c r="K46" s="116">
        <f t="shared" si="12"/>
        <v>5</v>
      </c>
      <c r="L46" s="117">
        <f t="shared" si="12"/>
        <v>5</v>
      </c>
      <c r="M46" s="117">
        <f t="shared" si="12"/>
        <v>5</v>
      </c>
      <c r="N46" s="118">
        <f t="shared" si="12"/>
        <v>5</v>
      </c>
      <c r="O46" s="116">
        <f t="shared" si="12"/>
        <v>5</v>
      </c>
      <c r="P46" s="117">
        <f t="shared" si="12"/>
        <v>5</v>
      </c>
      <c r="Q46" s="117">
        <f t="shared" si="12"/>
        <v>5</v>
      </c>
      <c r="R46" s="118">
        <f t="shared" si="12"/>
        <v>5</v>
      </c>
      <c r="S46" s="116">
        <f t="shared" si="12"/>
        <v>5</v>
      </c>
      <c r="T46" s="117">
        <f t="shared" si="12"/>
        <v>5</v>
      </c>
      <c r="U46" s="117">
        <f t="shared" si="12"/>
        <v>5</v>
      </c>
      <c r="V46" s="118">
        <f t="shared" si="12"/>
        <v>5</v>
      </c>
      <c r="W46" s="116">
        <f t="shared" si="12"/>
        <v>5</v>
      </c>
      <c r="X46" s="117">
        <f t="shared" si="12"/>
        <v>5</v>
      </c>
      <c r="Y46" s="117">
        <f t="shared" si="12"/>
        <v>5</v>
      </c>
      <c r="Z46" s="118">
        <f t="shared" si="12"/>
        <v>5</v>
      </c>
    </row>
    <row r="47" spans="1:26">
      <c r="A47" s="124" t="s">
        <v>121</v>
      </c>
      <c r="B47" s="124" t="s">
        <v>0</v>
      </c>
      <c r="C47" s="125" t="s">
        <v>104</v>
      </c>
      <c r="D47" s="124" t="s">
        <v>129</v>
      </c>
      <c r="F47" s="112"/>
      <c r="G47" s="116"/>
      <c r="H47" s="117">
        <v>1</v>
      </c>
      <c r="I47" s="117">
        <v>1</v>
      </c>
      <c r="J47" s="118">
        <v>1</v>
      </c>
      <c r="K47" s="116">
        <v>1</v>
      </c>
      <c r="L47" s="117">
        <v>1</v>
      </c>
      <c r="M47" s="117">
        <v>1</v>
      </c>
      <c r="N47" s="118">
        <v>1</v>
      </c>
      <c r="O47" s="116">
        <v>1</v>
      </c>
      <c r="P47" s="117">
        <v>1</v>
      </c>
      <c r="Q47" s="117">
        <v>1</v>
      </c>
      <c r="R47" s="118">
        <v>1</v>
      </c>
      <c r="S47" s="116">
        <v>1</v>
      </c>
      <c r="T47" s="117">
        <v>1</v>
      </c>
      <c r="U47" s="117">
        <v>1</v>
      </c>
      <c r="V47" s="118">
        <v>1</v>
      </c>
      <c r="W47" s="116">
        <v>1</v>
      </c>
      <c r="X47" s="117">
        <v>1</v>
      </c>
      <c r="Y47" s="117">
        <v>1</v>
      </c>
      <c r="Z47" s="118">
        <v>1</v>
      </c>
    </row>
    <row r="48" spans="1:26">
      <c r="F48" s="112"/>
      <c r="G48" s="116"/>
      <c r="H48" s="117"/>
      <c r="I48" s="117"/>
      <c r="J48" s="118"/>
      <c r="K48" s="116"/>
      <c r="L48" s="117"/>
      <c r="M48" s="117"/>
      <c r="N48" s="118"/>
      <c r="O48" s="116"/>
      <c r="P48" s="117"/>
      <c r="Q48" s="117"/>
      <c r="R48" s="118"/>
      <c r="S48" s="116"/>
      <c r="T48" s="117"/>
      <c r="U48" s="117"/>
      <c r="V48" s="118"/>
      <c r="W48" s="116"/>
      <c r="X48" s="117"/>
      <c r="Y48" s="117"/>
      <c r="Z48" s="118"/>
    </row>
    <row r="49" spans="1:26" s="119" customFormat="1">
      <c r="A49" s="119" t="s">
        <v>122</v>
      </c>
      <c r="E49" s="127"/>
      <c r="F49" s="128">
        <f t="shared" ref="F49:Z49" si="13">F11+F17+F22+F29+F34+F43</f>
        <v>22</v>
      </c>
      <c r="G49" s="129">
        <f t="shared" si="13"/>
        <v>27</v>
      </c>
      <c r="H49" s="127">
        <f t="shared" si="13"/>
        <v>29</v>
      </c>
      <c r="I49" s="127">
        <f t="shared" si="13"/>
        <v>33</v>
      </c>
      <c r="J49" s="130">
        <f t="shared" si="13"/>
        <v>36</v>
      </c>
      <c r="K49" s="129">
        <f t="shared" si="13"/>
        <v>44</v>
      </c>
      <c r="L49" s="127">
        <f t="shared" si="13"/>
        <v>44</v>
      </c>
      <c r="M49" s="127">
        <f t="shared" si="13"/>
        <v>45</v>
      </c>
      <c r="N49" s="130">
        <f t="shared" si="13"/>
        <v>46</v>
      </c>
      <c r="O49" s="129">
        <f t="shared" si="13"/>
        <v>48</v>
      </c>
      <c r="P49" s="127">
        <f t="shared" si="13"/>
        <v>48</v>
      </c>
      <c r="Q49" s="127">
        <f t="shared" si="13"/>
        <v>50</v>
      </c>
      <c r="R49" s="130">
        <f t="shared" si="13"/>
        <v>50</v>
      </c>
      <c r="S49" s="129">
        <f t="shared" si="13"/>
        <v>52</v>
      </c>
      <c r="T49" s="127">
        <f t="shared" si="13"/>
        <v>52</v>
      </c>
      <c r="U49" s="127">
        <f t="shared" si="13"/>
        <v>53</v>
      </c>
      <c r="V49" s="130">
        <f t="shared" si="13"/>
        <v>54</v>
      </c>
      <c r="W49" s="129">
        <f t="shared" si="13"/>
        <v>54</v>
      </c>
      <c r="X49" s="127">
        <f t="shared" si="13"/>
        <v>54</v>
      </c>
      <c r="Y49" s="127">
        <f t="shared" si="13"/>
        <v>55</v>
      </c>
      <c r="Z49" s="130">
        <f t="shared" si="13"/>
        <v>56</v>
      </c>
    </row>
    <row r="50" spans="1:26">
      <c r="F50" s="112"/>
      <c r="G50" s="134"/>
      <c r="H50" s="117"/>
      <c r="I50" s="117"/>
      <c r="J50" s="118"/>
      <c r="K50" s="116"/>
      <c r="L50" s="117"/>
      <c r="M50" s="117"/>
      <c r="N50" s="118"/>
      <c r="O50" s="116"/>
      <c r="P50" s="117"/>
      <c r="Q50" s="117"/>
      <c r="R50" s="118"/>
      <c r="S50" s="116"/>
      <c r="T50" s="117"/>
      <c r="U50" s="117"/>
      <c r="V50" s="118"/>
      <c r="W50" s="116"/>
      <c r="X50" s="117"/>
      <c r="Y50" s="117"/>
      <c r="Z50" s="118"/>
    </row>
    <row r="52" spans="1:26">
      <c r="A52" s="119" t="s">
        <v>123</v>
      </c>
      <c r="B52" s="119"/>
      <c r="F52" s="119">
        <f>SUM(F53:F54)</f>
        <v>18</v>
      </c>
      <c r="G52" s="119">
        <f t="shared" ref="G52:Z52" si="14">SUM(G53:G54)</f>
        <v>24</v>
      </c>
      <c r="H52" s="119">
        <f t="shared" si="14"/>
        <v>24</v>
      </c>
      <c r="I52" s="119">
        <f t="shared" si="14"/>
        <v>27</v>
      </c>
      <c r="J52" s="119">
        <f t="shared" si="14"/>
        <v>30</v>
      </c>
      <c r="K52" s="119">
        <f t="shared" si="14"/>
        <v>30</v>
      </c>
      <c r="L52" s="119">
        <f t="shared" si="14"/>
        <v>36</v>
      </c>
      <c r="M52" s="119">
        <f t="shared" si="14"/>
        <v>39</v>
      </c>
      <c r="N52" s="119">
        <f t="shared" si="14"/>
        <v>45</v>
      </c>
      <c r="O52" s="119">
        <f t="shared" si="14"/>
        <v>48</v>
      </c>
      <c r="P52" s="119">
        <f t="shared" si="14"/>
        <v>51</v>
      </c>
      <c r="Q52" s="119">
        <f t="shared" si="14"/>
        <v>57</v>
      </c>
      <c r="R52" s="119">
        <f t="shared" si="14"/>
        <v>60</v>
      </c>
      <c r="S52" s="119">
        <f t="shared" si="14"/>
        <v>63</v>
      </c>
      <c r="T52" s="119">
        <f t="shared" si="14"/>
        <v>66</v>
      </c>
      <c r="U52" s="119">
        <f t="shared" si="14"/>
        <v>69</v>
      </c>
      <c r="V52" s="119">
        <f t="shared" si="14"/>
        <v>72</v>
      </c>
      <c r="W52" s="119">
        <f t="shared" si="14"/>
        <v>75</v>
      </c>
      <c r="X52" s="119">
        <f t="shared" si="14"/>
        <v>75</v>
      </c>
      <c r="Y52" s="119">
        <f t="shared" si="14"/>
        <v>78</v>
      </c>
      <c r="Z52" s="119">
        <f t="shared" si="14"/>
        <v>81</v>
      </c>
    </row>
    <row r="53" spans="1:26">
      <c r="A53" s="124" t="s">
        <v>124</v>
      </c>
      <c r="B53" s="124"/>
      <c r="C53" s="124" t="s">
        <v>125</v>
      </c>
      <c r="D53" s="124" t="s">
        <v>126</v>
      </c>
      <c r="F53" s="93">
        <v>8</v>
      </c>
      <c r="G53" s="93">
        <f t="shared" ref="G53:Z53" si="15">G3</f>
        <v>8</v>
      </c>
      <c r="H53" s="93">
        <f t="shared" si="15"/>
        <v>8</v>
      </c>
      <c r="I53" s="93">
        <f t="shared" si="15"/>
        <v>9</v>
      </c>
      <c r="J53" s="93">
        <f t="shared" si="15"/>
        <v>10</v>
      </c>
      <c r="K53" s="93">
        <f t="shared" si="15"/>
        <v>10</v>
      </c>
      <c r="L53" s="93">
        <f t="shared" si="15"/>
        <v>12</v>
      </c>
      <c r="M53" s="93">
        <f t="shared" si="15"/>
        <v>13</v>
      </c>
      <c r="N53" s="93">
        <f t="shared" si="15"/>
        <v>15</v>
      </c>
      <c r="O53" s="93">
        <f t="shared" si="15"/>
        <v>16</v>
      </c>
      <c r="P53" s="93">
        <f t="shared" si="15"/>
        <v>17</v>
      </c>
      <c r="Q53" s="93">
        <f t="shared" si="15"/>
        <v>19</v>
      </c>
      <c r="R53" s="93">
        <f t="shared" si="15"/>
        <v>20</v>
      </c>
      <c r="S53" s="93">
        <f t="shared" si="15"/>
        <v>21</v>
      </c>
      <c r="T53" s="93">
        <f t="shared" si="15"/>
        <v>22</v>
      </c>
      <c r="U53" s="93">
        <f t="shared" si="15"/>
        <v>23</v>
      </c>
      <c r="V53" s="93">
        <f t="shared" si="15"/>
        <v>24</v>
      </c>
      <c r="W53" s="93">
        <f t="shared" si="15"/>
        <v>25</v>
      </c>
      <c r="X53" s="93">
        <f t="shared" si="15"/>
        <v>25</v>
      </c>
      <c r="Y53" s="93">
        <f t="shared" si="15"/>
        <v>26</v>
      </c>
      <c r="Z53" s="93">
        <f t="shared" si="15"/>
        <v>27</v>
      </c>
    </row>
    <row r="54" spans="1:26">
      <c r="A54" s="124" t="s">
        <v>127</v>
      </c>
      <c r="B54" s="124"/>
      <c r="C54" s="124" t="s">
        <v>125</v>
      </c>
      <c r="D54" s="124" t="s">
        <v>126</v>
      </c>
      <c r="E54" s="93">
        <v>2</v>
      </c>
      <c r="F54" s="93">
        <v>10</v>
      </c>
      <c r="G54" s="93">
        <f t="shared" ref="G54:Z54" si="16">G53*$E$54</f>
        <v>16</v>
      </c>
      <c r="H54" s="93">
        <f t="shared" si="16"/>
        <v>16</v>
      </c>
      <c r="I54" s="93">
        <f t="shared" si="16"/>
        <v>18</v>
      </c>
      <c r="J54" s="93">
        <f t="shared" si="16"/>
        <v>20</v>
      </c>
      <c r="K54" s="93">
        <f t="shared" si="16"/>
        <v>20</v>
      </c>
      <c r="L54" s="93">
        <f t="shared" si="16"/>
        <v>24</v>
      </c>
      <c r="M54" s="93">
        <f t="shared" si="16"/>
        <v>26</v>
      </c>
      <c r="N54" s="93">
        <f t="shared" si="16"/>
        <v>30</v>
      </c>
      <c r="O54" s="93">
        <f t="shared" si="16"/>
        <v>32</v>
      </c>
      <c r="P54" s="93">
        <f t="shared" si="16"/>
        <v>34</v>
      </c>
      <c r="Q54" s="93">
        <f t="shared" si="16"/>
        <v>38</v>
      </c>
      <c r="R54" s="93">
        <f t="shared" si="16"/>
        <v>40</v>
      </c>
      <c r="S54" s="93">
        <f t="shared" si="16"/>
        <v>42</v>
      </c>
      <c r="T54" s="93">
        <f t="shared" si="16"/>
        <v>44</v>
      </c>
      <c r="U54" s="93">
        <f t="shared" si="16"/>
        <v>46</v>
      </c>
      <c r="V54" s="93">
        <f t="shared" si="16"/>
        <v>48</v>
      </c>
      <c r="W54" s="93">
        <f t="shared" si="16"/>
        <v>50</v>
      </c>
      <c r="X54" s="93">
        <f t="shared" si="16"/>
        <v>50</v>
      </c>
      <c r="Y54" s="93">
        <f t="shared" si="16"/>
        <v>52</v>
      </c>
      <c r="Z54" s="93">
        <f t="shared" si="16"/>
        <v>54</v>
      </c>
    </row>
    <row r="57" spans="1:26" s="119" customFormat="1">
      <c r="A57" s="119" t="s">
        <v>128</v>
      </c>
      <c r="F57" s="119">
        <f t="shared" ref="F57:Z57" si="17">F49+F52</f>
        <v>40</v>
      </c>
      <c r="G57" s="119">
        <f t="shared" si="17"/>
        <v>51</v>
      </c>
      <c r="H57" s="119">
        <f t="shared" si="17"/>
        <v>53</v>
      </c>
      <c r="I57" s="119">
        <f t="shared" si="17"/>
        <v>60</v>
      </c>
      <c r="J57" s="119">
        <f t="shared" si="17"/>
        <v>66</v>
      </c>
      <c r="K57" s="119">
        <f t="shared" si="17"/>
        <v>74</v>
      </c>
      <c r="L57" s="119">
        <f t="shared" si="17"/>
        <v>80</v>
      </c>
      <c r="M57" s="119">
        <f t="shared" si="17"/>
        <v>84</v>
      </c>
      <c r="N57" s="119">
        <f t="shared" si="17"/>
        <v>91</v>
      </c>
      <c r="O57" s="119">
        <f t="shared" si="17"/>
        <v>96</v>
      </c>
      <c r="P57" s="119">
        <f t="shared" si="17"/>
        <v>99</v>
      </c>
      <c r="Q57" s="119">
        <f t="shared" si="17"/>
        <v>107</v>
      </c>
      <c r="R57" s="119">
        <f t="shared" si="17"/>
        <v>110</v>
      </c>
      <c r="S57" s="119">
        <f t="shared" si="17"/>
        <v>115</v>
      </c>
      <c r="T57" s="119">
        <f t="shared" si="17"/>
        <v>118</v>
      </c>
      <c r="U57" s="119">
        <f t="shared" si="17"/>
        <v>122</v>
      </c>
      <c r="V57" s="119">
        <f t="shared" si="17"/>
        <v>126</v>
      </c>
      <c r="W57" s="119">
        <f t="shared" si="17"/>
        <v>129</v>
      </c>
      <c r="X57" s="119">
        <f t="shared" si="17"/>
        <v>129</v>
      </c>
      <c r="Y57" s="119">
        <f t="shared" si="17"/>
        <v>133</v>
      </c>
      <c r="Z57" s="119">
        <f t="shared" si="17"/>
        <v>137</v>
      </c>
    </row>
  </sheetData>
  <mergeCells count="5">
    <mergeCell ref="G8:J8"/>
    <mergeCell ref="K8:N8"/>
    <mergeCell ref="O8:R8"/>
    <mergeCell ref="S8:V8"/>
    <mergeCell ref="W8:Z8"/>
  </mergeCells>
  <pageMargins left="0.45" right="0.45" top="0.75" bottom="0.75" header="0.3" footer="0.3"/>
  <pageSetup paperSize="9" scale="70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B16"/>
  <sheetViews>
    <sheetView workbookViewId="0">
      <selection activeCell="C35" sqref="C35"/>
    </sheetView>
  </sheetViews>
  <sheetFormatPr baseColWidth="10" defaultColWidth="10.83203125" defaultRowHeight="14" x14ac:dyDescent="0"/>
  <cols>
    <col min="1" max="1" width="36.5" style="1" bestFit="1" customWidth="1"/>
    <col min="2" max="16384" width="10.83203125" style="1"/>
  </cols>
  <sheetData>
    <row r="1" spans="1:2" s="5" customFormat="1" ht="18">
      <c r="A1" s="7" t="s">
        <v>10</v>
      </c>
      <c r="B1" s="8"/>
    </row>
    <row r="2" spans="1:2" s="3" customFormat="1" ht="19" thickBot="1">
      <c r="A2" s="9"/>
      <c r="B2" s="10"/>
    </row>
    <row r="3" spans="1:2" ht="19" thickBot="1">
      <c r="A3" s="33" t="s">
        <v>17</v>
      </c>
      <c r="B3" s="139" t="s">
        <v>8</v>
      </c>
    </row>
    <row r="4" spans="1:2">
      <c r="A4" s="14" t="s">
        <v>1</v>
      </c>
      <c r="B4" s="140">
        <v>2500</v>
      </c>
    </row>
    <row r="5" spans="1:2">
      <c r="A5" s="15" t="s">
        <v>3</v>
      </c>
      <c r="B5" s="141">
        <v>0.85</v>
      </c>
    </row>
    <row r="6" spans="1:2">
      <c r="A6" s="15" t="s">
        <v>7</v>
      </c>
      <c r="B6" s="142">
        <v>0.22</v>
      </c>
    </row>
    <row r="7" spans="1:2" ht="15" thickBot="1">
      <c r="A7" s="17" t="s">
        <v>4</v>
      </c>
      <c r="B7" s="143">
        <v>0.02</v>
      </c>
    </row>
    <row r="10" spans="1:2" ht="15" thickBot="1"/>
    <row r="11" spans="1:2" ht="19" thickBot="1">
      <c r="A11" s="33" t="s">
        <v>18</v>
      </c>
      <c r="B11" s="139" t="s">
        <v>8</v>
      </c>
    </row>
    <row r="12" spans="1:2">
      <c r="A12" s="14" t="s">
        <v>83</v>
      </c>
      <c r="B12" s="140">
        <v>800</v>
      </c>
    </row>
    <row r="13" spans="1:2">
      <c r="A13" s="14" t="s">
        <v>84</v>
      </c>
      <c r="B13" s="140">
        <v>800</v>
      </c>
    </row>
    <row r="14" spans="1:2">
      <c r="A14" s="15"/>
      <c r="B14" s="144"/>
    </row>
    <row r="15" spans="1:2">
      <c r="A15" s="15"/>
      <c r="B15" s="142"/>
    </row>
    <row r="16" spans="1:2" ht="15" thickBot="1">
      <c r="A16" s="17"/>
      <c r="B16" s="1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Drivers</vt:lpstr>
      <vt:lpstr>UG Staffing Plan</vt:lpstr>
      <vt:lpstr>High-Level Assumptions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2014-08-27T21:30:28Z</cp:lastPrinted>
  <dcterms:created xsi:type="dcterms:W3CDTF">2013-03-11T05:47:55Z</dcterms:created>
  <dcterms:modified xsi:type="dcterms:W3CDTF">2014-12-01T02:40:10Z</dcterms:modified>
</cp:coreProperties>
</file>