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526"/>
  <workbookPr filterPrivacy="1" autoCompressPictures="0"/>
  <bookViews>
    <workbookView xWindow="0" yWindow="0" windowWidth="25600" windowHeight="16060"/>
  </bookViews>
  <sheets>
    <sheet name="Deaths Averted Cost Scenarios" sheetId="8" r:id="rId1"/>
    <sheet name=" Deaths Averted (calc)" sheetId="2" r:id="rId2"/>
    <sheet name="Pak Vax Sched." sheetId="4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1" i="2" l="1"/>
  <c r="I31" i="2"/>
  <c r="E3" i="2"/>
  <c r="F3" i="2"/>
  <c r="F4" i="2"/>
  <c r="F5" i="2"/>
  <c r="F6" i="2"/>
  <c r="E7" i="2"/>
  <c r="F7" i="2"/>
  <c r="L31" i="2"/>
  <c r="D31" i="2"/>
  <c r="G31" i="2"/>
  <c r="J31" i="2"/>
  <c r="F8" i="2"/>
  <c r="M31" i="2"/>
  <c r="H32" i="2"/>
  <c r="K32" i="2"/>
  <c r="N32" i="2"/>
  <c r="S4" i="2"/>
  <c r="K5" i="2"/>
  <c r="K4" i="2"/>
  <c r="S3" i="2"/>
  <c r="K3" i="2"/>
  <c r="S7" i="2"/>
  <c r="K8" i="2"/>
  <c r="S8" i="2"/>
  <c r="O32" i="2"/>
  <c r="O31" i="2"/>
</calcChain>
</file>

<file path=xl/comments1.xml><?xml version="1.0" encoding="utf-8"?>
<comments xmlns="http://schemas.openxmlformats.org/spreadsheetml/2006/main">
  <authors>
    <author>Author</author>
  </authors>
  <commentList>
    <comment ref="E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Subhash will send incidence number.</t>
        </r>
      </text>
    </comment>
  </commentList>
</comments>
</file>

<file path=xl/sharedStrings.xml><?xml version="1.0" encoding="utf-8"?>
<sst xmlns="http://schemas.openxmlformats.org/spreadsheetml/2006/main" count="155" uniqueCount="96">
  <si>
    <t>Total</t>
  </si>
  <si>
    <t>Measles</t>
  </si>
  <si>
    <t>Effectiveness</t>
  </si>
  <si>
    <t>Pertusis</t>
  </si>
  <si>
    <t>Diptheria</t>
  </si>
  <si>
    <t>Vaccine Effectiveness</t>
  </si>
  <si>
    <t>CFR</t>
  </si>
  <si>
    <t>WHO Position papers</t>
  </si>
  <si>
    <t>Median in many studies</t>
  </si>
  <si>
    <t>0.1 in US, India may be much higher, as high as 0.4</t>
  </si>
  <si>
    <t>In infants, WHO</t>
  </si>
  <si>
    <t>#deaths in Haryana/CFR/((1-mcv rate)*population of infants in 2005). # deaths from the Million death study http://www.sciencedirect.com/science/article/pii/S0264410X13009341, mcv rate from DLHS 2, population from NRHM estimates in https://nrhm-mis.nic.in/Part%20B%20Demographic%20and%20Vital%20Indicators/Population%20Projection%20Report%202006%20by%20RGI.pdf</t>
  </si>
  <si>
    <t>#infections in India in 2011/((1-mcv rate)*population of infants in 2011). #infections data from "WHO vaccine preventable disease monitoring system", mcv rate from DLHS 3, population from census 2011</t>
  </si>
  <si>
    <t xml:space="preserve"> </t>
  </si>
  <si>
    <t>Source</t>
  </si>
  <si>
    <t>Incidence rates</t>
  </si>
  <si>
    <t>Tetanus</t>
  </si>
  <si>
    <t>Incidence</t>
  </si>
  <si>
    <t>Jamison as source</t>
  </si>
  <si>
    <t>http://www.ncbi.nlm.nih.gov/books/NBK11768/#A2666</t>
  </si>
  <si>
    <t># deaths</t>
  </si>
  <si>
    <t>mortality/unvaccinated pop</t>
  </si>
  <si>
    <t>*Numbers are for age-group 0-4 where appropriate</t>
  </si>
  <si>
    <t>Age</t>
  </si>
  <si>
    <t>Vaccinations</t>
  </si>
  <si>
    <t>New schedule (2010 onwards)</t>
  </si>
  <si>
    <t xml:space="preserve">At birth </t>
  </si>
  <si>
    <t>BCG + Polio 0</t>
  </si>
  <si>
    <t xml:space="preserve">6 Weeks </t>
  </si>
  <si>
    <t>DPT 1 + HBV 1 + Polio 1</t>
  </si>
  <si>
    <t>Pentavalent + Polio 1</t>
  </si>
  <si>
    <t xml:space="preserve">10 Weeks </t>
  </si>
  <si>
    <t xml:space="preserve">DPT 2 + HBV 2 + Polio 2 </t>
  </si>
  <si>
    <t>Pentavalent + Polio 2</t>
  </si>
  <si>
    <t xml:space="preserve">14 Weeks </t>
  </si>
  <si>
    <t xml:space="preserve">DPT 3 + HBV 3 + Polio 3 </t>
  </si>
  <si>
    <t>Pentavalent + Polio 3</t>
  </si>
  <si>
    <t xml:space="preserve">9 months </t>
  </si>
  <si>
    <t xml:space="preserve">Measles </t>
  </si>
  <si>
    <t>12-15 months</t>
  </si>
  <si>
    <t>Measles 2</t>
  </si>
  <si>
    <t>Pakistan uses a vaccine group called Pentavalent which includes: Haemophilus Influenza type B (the bacteria that causes meningitis, pneumonia and otitis), Whooping Cough (or Pertussis), Tetanus, Hepatitis B and Diphtheria. It is a conjugate of five vaccines DTPw-HepB-Hib (the DPT shot plus Hepatitis B and Haemophilus influenzae).</t>
  </si>
  <si>
    <t>Hepatitis B</t>
  </si>
  <si>
    <t>Penta-3</t>
  </si>
  <si>
    <t>Haemophilus Influenzae</t>
  </si>
  <si>
    <t>Scenario based i.e. presumed impact (percetnage points over control).</t>
  </si>
  <si>
    <t>WHO, GRADE Table 1: Level of clinical protection conferred by a complete primary series of Haemophilus influenzae type b (Hib) vaccination, from: &lt;http://www.who.int/immunization/position_papers/Hib_effectiveness.pdf?ua=1&gt;</t>
  </si>
  <si>
    <t>0.03 - 0.06</t>
  </si>
  <si>
    <t>CDC on Haemophilus influenzae Disease (Including Hib), from &lt;http://www.cdc.gov/hi-disease/clinicians.html&gt;</t>
  </si>
  <si>
    <t>Burden of Haemophilus influenzae type b disease in Pakistani children, East Mediterr Health J. 2010 Jun;16(6):590-4, from &lt;http://www.ncbi.nlm.nih.gov/pubmed/20799584&gt;</t>
  </si>
  <si>
    <t>CDC Wesbite, Hepatitis B Epidemiology and Prevention of Vaccine-Preventable Diseases, The Pink Book: Course Textbook - 12th Edition, Second Printing (May 2012) from &lt;http://www.cdc.gov/vaccines/pubs/pinkbook/hepb.html&gt;</t>
  </si>
  <si>
    <t>Hepatitis B and hepatitis C in Pakistan: prevalence and risk factors, Ali, Syed Asad et al., International Journal of Infectious Diseases , Volume 13 , Issue 1 , 9 - 19, from &lt;http://www.ijidonline.com/article/S1201-9712(08)01420-3/abstract&gt;</t>
  </si>
  <si>
    <t xml:space="preserve">Other sources: </t>
  </si>
  <si>
    <t>Brenzel L, Wolfson LJ, Fox-Rushby J, et al. Vaccine-preventable Diseases. In: Jamison DT, Breman JG, Measham AR, et al., editors. Disease Control Priorities in Developing Countries. 2nd edition. Washington (DC): World Bank; 2006. Chapter 20.Available from: http://www.ncbi.nlm.nih.gov/books/NBK11768/</t>
  </si>
  <si>
    <t>World Bank, % of children vaccinated against measles, from &lt;http://data.worldbank.org/indicator/SH.IMM.MEAS/countries&gt;</t>
  </si>
  <si>
    <t>(#infections in Pakistan in 2012)/((1-mcv rate in 2012)*population of infants in 2012). 
# infections in Pakistan in 2012 = 98; from &lt;http://apps.who.int/immunization_monitoring/globalsummary/incidences?c=PAK&gt;
mcv rate (% of children vaccinated against measles) in 2012 = 61%; World Bank, from &lt;http://data.worldbank.org/indicator/SH.IMM.MEAS/countries&gt;
population of infants in 2012 (ages 0 - 4) = 21469000; WHO Health statistics and information systems, from &lt;http://www.who.int/healthinfo/global_burden_disease/estimates/en/index1.html&gt;</t>
  </si>
  <si>
    <t>Death database from WHO (from &lt;http://apps.who.int/immunization_monitoring/globalsummary/incidences?c=PAK&gt;)</t>
  </si>
  <si>
    <t>Total Deaths Averted (%)</t>
  </si>
  <si>
    <t>Immunization for Public Health website, from &lt;http://immunizationinfo.com/diseases-prevented-by-vaccines/hepatitis-b/&gt;</t>
  </si>
  <si>
    <t>Immunization for Public Health website, from &lt;http://immunizationinfo.com/diseases-prevented-by-vaccines/diphtheria/&gt;</t>
  </si>
  <si>
    <t>Treatment (most effective arm)</t>
  </si>
  <si>
    <t>Sindh (urban)</t>
  </si>
  <si>
    <t>Assumptions</t>
  </si>
  <si>
    <t>Calculations</t>
  </si>
  <si>
    <t>Children per arm</t>
  </si>
  <si>
    <t>Karachi birth cohort</t>
  </si>
  <si>
    <t>Shopkeeper</t>
  </si>
  <si>
    <t>Treatment Costs</t>
  </si>
  <si>
    <t>High-incentives arm</t>
  </si>
  <si>
    <t>Incentive</t>
  </si>
  <si>
    <t>Other</t>
  </si>
  <si>
    <t>Low-incentives arm</t>
  </si>
  <si>
    <t>Lives Saved</t>
  </si>
  <si>
    <t>Patients</t>
  </si>
  <si>
    <t>Vaccinator</t>
  </si>
  <si>
    <t xml:space="preserve">Monitoring </t>
  </si>
  <si>
    <t>Cost per Death Averted</t>
  </si>
  <si>
    <t>Sindh (overall)</t>
  </si>
  <si>
    <t>Sindh (rural)</t>
  </si>
  <si>
    <t>Control (based on DHS)</t>
  </si>
  <si>
    <t>Effect Size Penta-3</t>
  </si>
  <si>
    <t>Effect Size Measles</t>
  </si>
  <si>
    <t>Average</t>
  </si>
  <si>
    <t>Sindh (as per budget)</t>
  </si>
  <si>
    <t>.</t>
  </si>
  <si>
    <t>Effect Size Overall</t>
  </si>
  <si>
    <t>All Vax</t>
  </si>
  <si>
    <t>Effect Sizes</t>
  </si>
  <si>
    <t>Overall</t>
  </si>
  <si>
    <t>Total deaths averted</t>
  </si>
  <si>
    <t>Additional lives saved</t>
  </si>
  <si>
    <t>Total children vaccinated in treatment</t>
  </si>
  <si>
    <t>Additional Deaths Averted</t>
  </si>
  <si>
    <t>Gain in Vaccination Rate 
(effect size as PPt increase)</t>
  </si>
  <si>
    <t>Cost per Death Averted 
(High Incentive)</t>
  </si>
  <si>
    <t>Cost per Death Averted 
(Low Incentive)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</si>
</sst>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$&quot;#,##0.00;[Red]\-&quot;$&quot;#,##0.00"/>
    <numFmt numFmtId="164" formatCode="_(* #,##0.00_);_(* \(#,##0.00\);_(* &quot;-&quot;??_);_(@_)"/>
    <numFmt numFmtId="165" formatCode="0.000"/>
    <numFmt numFmtId="166" formatCode="0.00000"/>
    <numFmt numFmtId="167" formatCode="_(* #,##0_);_(* \(#,##0\);_(* &quot;-&quot;??_);_(@_)"/>
    <numFmt numFmtId="168" formatCode="#,##0.00000000_);\(#,##0.00000000\)"/>
    <numFmt numFmtId="169" formatCode="0.00000000"/>
    <numFmt numFmtId="170" formatCode="0.0000"/>
    <numFmt numFmtId="171" formatCode="&quot;$&quot;#,##0.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2"/>
    <xf numFmtId="0" fontId="3" fillId="0" borderId="0" xfId="0" applyFont="1"/>
    <xf numFmtId="0" fontId="3" fillId="0" borderId="2" xfId="0" applyFont="1" applyBorder="1"/>
    <xf numFmtId="0" fontId="0" fillId="0" borderId="2" xfId="0" applyBorder="1"/>
    <xf numFmtId="166" fontId="0" fillId="0" borderId="0" xfId="0" applyNumberFormat="1"/>
    <xf numFmtId="167" fontId="4" fillId="0" borderId="0" xfId="3" applyNumberFormat="1" applyFont="1" applyBorder="1" applyAlignment="1">
      <alignment horizontal="right" vertical="center" wrapText="1"/>
    </xf>
    <xf numFmtId="3" fontId="6" fillId="0" borderId="0" xfId="3" applyNumberFormat="1" applyFont="1" applyBorder="1" applyAlignment="1">
      <alignment horizontal="right" vertical="center" wrapText="1"/>
    </xf>
    <xf numFmtId="3" fontId="5" fillId="0" borderId="0" xfId="0" applyNumberFormat="1" applyFont="1"/>
    <xf numFmtId="168" fontId="4" fillId="0" borderId="0" xfId="3" applyNumberFormat="1" applyFont="1" applyBorder="1" applyAlignment="1">
      <alignment horizontal="right" vertical="center" wrapText="1"/>
    </xf>
    <xf numFmtId="169" fontId="0" fillId="0" borderId="0" xfId="0" applyNumberFormat="1"/>
    <xf numFmtId="170" fontId="0" fillId="0" borderId="0" xfId="0" applyNumberFormat="1"/>
    <xf numFmtId="0" fontId="7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0" fontId="7" fillId="0" borderId="0" xfId="0" applyFont="1" applyAlignment="1"/>
    <xf numFmtId="170" fontId="0" fillId="2" borderId="0" xfId="0" applyNumberFormat="1" applyFill="1"/>
    <xf numFmtId="0" fontId="7" fillId="2" borderId="0" xfId="0" applyFont="1" applyFill="1"/>
    <xf numFmtId="164" fontId="0" fillId="0" borderId="0" xfId="0" applyNumberFormat="1"/>
    <xf numFmtId="0" fontId="0" fillId="0" borderId="0" xfId="0" applyFont="1"/>
    <xf numFmtId="0" fontId="0" fillId="0" borderId="0" xfId="0" applyBorder="1"/>
    <xf numFmtId="0" fontId="0" fillId="0" borderId="3" xfId="0" applyBorder="1"/>
    <xf numFmtId="0" fontId="3" fillId="0" borderId="3" xfId="0" applyFont="1" applyBorder="1"/>
    <xf numFmtId="0" fontId="8" fillId="0" borderId="3" xfId="0" applyFont="1" applyBorder="1"/>
    <xf numFmtId="0" fontId="3" fillId="0" borderId="0" xfId="0" applyFont="1" applyBorder="1"/>
    <xf numFmtId="0" fontId="3" fillId="0" borderId="1" xfId="0" applyFont="1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0" fillId="0" borderId="0" xfId="0" applyFont="1"/>
    <xf numFmtId="0" fontId="11" fillId="0" borderId="0" xfId="0" applyFont="1"/>
    <xf numFmtId="166" fontId="10" fillId="0" borderId="0" xfId="0" applyNumberFormat="1" applyFont="1"/>
    <xf numFmtId="0" fontId="9" fillId="0" borderId="0" xfId="0" applyFont="1" applyBorder="1"/>
    <xf numFmtId="10" fontId="0" fillId="0" borderId="0" xfId="0" applyNumberFormat="1" applyBorder="1"/>
    <xf numFmtId="165" fontId="0" fillId="0" borderId="0" xfId="0" applyNumberFormat="1" applyBorder="1"/>
    <xf numFmtId="0" fontId="7" fillId="0" borderId="0" xfId="0" applyFont="1" applyBorder="1"/>
    <xf numFmtId="0" fontId="8" fillId="0" borderId="0" xfId="0" applyFont="1" applyBorder="1"/>
    <xf numFmtId="0" fontId="0" fillId="0" borderId="0" xfId="0" applyFont="1" applyBorder="1"/>
    <xf numFmtId="0" fontId="12" fillId="0" borderId="0" xfId="0" applyFont="1" applyBorder="1"/>
    <xf numFmtId="0" fontId="12" fillId="0" borderId="4" xfId="0" applyFont="1" applyBorder="1"/>
    <xf numFmtId="165" fontId="12" fillId="0" borderId="0" xfId="0" applyNumberFormat="1" applyFont="1" applyBorder="1"/>
    <xf numFmtId="10" fontId="0" fillId="2" borderId="0" xfId="0" applyNumberFormat="1" applyFill="1"/>
    <xf numFmtId="165" fontId="0" fillId="2" borderId="4" xfId="0" applyNumberFormat="1" applyFill="1" applyBorder="1"/>
    <xf numFmtId="165" fontId="9" fillId="2" borderId="4" xfId="0" applyNumberFormat="1" applyFont="1" applyFill="1" applyBorder="1"/>
    <xf numFmtId="0" fontId="0" fillId="2" borderId="4" xfId="0" applyFill="1" applyBorder="1"/>
    <xf numFmtId="0" fontId="0" fillId="2" borderId="0" xfId="0" applyFill="1" applyBorder="1"/>
    <xf numFmtId="0" fontId="7" fillId="0" borderId="4" xfId="0" applyFont="1" applyBorder="1"/>
    <xf numFmtId="0" fontId="9" fillId="0" borderId="4" xfId="0" applyFont="1" applyBorder="1"/>
    <xf numFmtId="0" fontId="13" fillId="0" borderId="0" xfId="0" applyFont="1"/>
    <xf numFmtId="10" fontId="13" fillId="0" borderId="0" xfId="0" applyNumberFormat="1" applyFont="1" applyBorder="1"/>
    <xf numFmtId="169" fontId="0" fillId="2" borderId="0" xfId="0" applyNumberFormat="1" applyFill="1"/>
    <xf numFmtId="0" fontId="16" fillId="0" borderId="1" xfId="0" applyFont="1" applyBorder="1"/>
    <xf numFmtId="9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center" wrapText="1"/>
    </xf>
    <xf numFmtId="171" fontId="5" fillId="0" borderId="0" xfId="0" applyNumberFormat="1" applyFont="1" applyAlignment="1">
      <alignment horizontal="center"/>
    </xf>
    <xf numFmtId="8" fontId="0" fillId="0" borderId="0" xfId="0" applyNumberFormat="1"/>
    <xf numFmtId="0" fontId="0" fillId="0" borderId="2" xfId="0" applyBorder="1" applyAlignment="1">
      <alignment horizontal="left" wrapText="1"/>
    </xf>
  </cellXfs>
  <cellStyles count="9">
    <cellStyle name="Comma_India summary 2002" xfId="3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cbi.nlm.nih.gov/books/NBK11768/" TargetMode="Externa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/>
  </sheetViews>
  <sheetFormatPr baseColWidth="10" defaultColWidth="8.83203125" defaultRowHeight="14" x14ac:dyDescent="0"/>
  <cols>
    <col min="1" max="1" width="22.5" bestFit="1" customWidth="1"/>
    <col min="2" max="2" width="22.1640625" bestFit="1" customWidth="1"/>
    <col min="3" max="4" width="19.83203125" bestFit="1" customWidth="1"/>
  </cols>
  <sheetData>
    <row r="1" spans="1:4" s="2" customFormat="1" ht="28">
      <c r="A1" s="55" t="s">
        <v>93</v>
      </c>
      <c r="B1" s="52" t="s">
        <v>92</v>
      </c>
      <c r="C1" s="55" t="s">
        <v>94</v>
      </c>
      <c r="D1" s="55" t="s">
        <v>95</v>
      </c>
    </row>
    <row r="2" spans="1:4">
      <c r="A2" s="53">
        <v>0.05</v>
      </c>
      <c r="B2" s="54">
        <v>6.6435771256279565</v>
      </c>
      <c r="C2" s="56">
        <v>5153.9902303404842</v>
      </c>
      <c r="D2" s="56">
        <v>3828.9962047509994</v>
      </c>
    </row>
    <row r="3" spans="1:4">
      <c r="A3" s="53">
        <v>0.1</v>
      </c>
      <c r="B3" s="54">
        <v>13.287154251255899</v>
      </c>
      <c r="C3" s="56">
        <v>2664.9371965146793</v>
      </c>
      <c r="D3" s="56">
        <v>1943.8121294903133</v>
      </c>
    </row>
    <row r="4" spans="1:4">
      <c r="A4" s="53">
        <v>0.2</v>
      </c>
      <c r="B4" s="54">
        <v>26.574308502511812</v>
      </c>
      <c r="C4" s="56">
        <v>1420.4106796017736</v>
      </c>
      <c r="D4" s="56">
        <v>1001.2200918599677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8"/>
  <sheetViews>
    <sheetView workbookViewId="0">
      <selection activeCell="C2" sqref="C2"/>
    </sheetView>
  </sheetViews>
  <sheetFormatPr baseColWidth="10" defaultColWidth="8.83203125" defaultRowHeight="14" x14ac:dyDescent="0"/>
  <cols>
    <col min="1" max="1" width="12.5" bestFit="1" customWidth="1"/>
    <col min="2" max="2" width="22.33203125" customWidth="1"/>
    <col min="3" max="11" width="18.1640625" customWidth="1"/>
    <col min="12" max="12" width="13.5" customWidth="1"/>
    <col min="13" max="13" width="12.5" customWidth="1"/>
    <col min="16" max="16" width="20.5" bestFit="1" customWidth="1"/>
    <col min="17" max="17" width="6.6640625" customWidth="1"/>
    <col min="19" max="19" width="12.83203125" bestFit="1" customWidth="1"/>
    <col min="20" max="20" width="14.5" customWidth="1"/>
    <col min="21" max="21" width="7.1640625" customWidth="1"/>
  </cols>
  <sheetData>
    <row r="1" spans="1:20">
      <c r="A1" s="2" t="s">
        <v>62</v>
      </c>
      <c r="K1" t="s">
        <v>56</v>
      </c>
    </row>
    <row r="2" spans="1:20" s="21" customFormat="1">
      <c r="C2" s="22" t="s">
        <v>2</v>
      </c>
      <c r="D2" s="22" t="s">
        <v>6</v>
      </c>
      <c r="E2" s="22" t="s">
        <v>17</v>
      </c>
      <c r="F2" s="22" t="s">
        <v>57</v>
      </c>
      <c r="J2" s="21" t="s">
        <v>20</v>
      </c>
      <c r="K2" s="21" t="s">
        <v>21</v>
      </c>
      <c r="O2" s="22" t="s">
        <v>5</v>
      </c>
      <c r="P2" s="23" t="s">
        <v>14</v>
      </c>
      <c r="Q2" s="22" t="s">
        <v>6</v>
      </c>
      <c r="R2" s="23" t="s">
        <v>14</v>
      </c>
      <c r="S2" s="22" t="s">
        <v>15</v>
      </c>
      <c r="T2" s="23" t="s">
        <v>14</v>
      </c>
    </row>
    <row r="3" spans="1:20">
      <c r="B3" s="2" t="s">
        <v>4</v>
      </c>
      <c r="C3" s="5">
        <v>0.95</v>
      </c>
      <c r="D3" s="5">
        <v>0.1</v>
      </c>
      <c r="E3" s="10">
        <f>15/100000</f>
        <v>1.4999999999999999E-4</v>
      </c>
      <c r="F3" s="10">
        <f t="shared" ref="F3:F8" si="0">C3*D3*E3</f>
        <v>1.4249999999999999E-5</v>
      </c>
      <c r="H3" t="s">
        <v>13</v>
      </c>
      <c r="J3">
        <v>98</v>
      </c>
      <c r="K3" s="10">
        <f>J3/((1-0.61)*21469000)</f>
        <v>1.1704413399881285E-5</v>
      </c>
      <c r="O3">
        <v>0.95</v>
      </c>
      <c r="P3" s="13" t="s">
        <v>7</v>
      </c>
      <c r="Q3" s="11">
        <v>0.1</v>
      </c>
      <c r="R3" s="12" t="s">
        <v>9</v>
      </c>
      <c r="S3" s="10">
        <f>98/((1-0.61)*21469000)</f>
        <v>1.1704413399881285E-5</v>
      </c>
      <c r="T3" s="15" t="s">
        <v>55</v>
      </c>
    </row>
    <row r="4" spans="1:20">
      <c r="B4" s="2" t="s">
        <v>3</v>
      </c>
      <c r="C4" s="5">
        <v>0.88700000000000001</v>
      </c>
      <c r="D4" s="5">
        <v>3.6999999999999998E-2</v>
      </c>
      <c r="E4" s="51">
        <v>0.8</v>
      </c>
      <c r="F4" s="10">
        <f t="shared" si="0"/>
        <v>2.6255200000000003E-2</v>
      </c>
      <c r="H4" t="s">
        <v>13</v>
      </c>
      <c r="J4">
        <v>60</v>
      </c>
      <c r="K4" s="10">
        <f>J4/((1-0.61)*21469000)</f>
        <v>7.1659673876824189E-6</v>
      </c>
      <c r="O4">
        <v>0.88700000000000001</v>
      </c>
      <c r="P4" s="13" t="s">
        <v>7</v>
      </c>
      <c r="Q4" s="11">
        <v>0.04</v>
      </c>
      <c r="R4" s="12" t="s">
        <v>10</v>
      </c>
      <c r="S4" s="10">
        <f>60/((1-0.61)*21469000)</f>
        <v>7.1659673876824189E-6</v>
      </c>
      <c r="T4" s="12" t="s">
        <v>12</v>
      </c>
    </row>
    <row r="5" spans="1:20">
      <c r="B5" s="2" t="s">
        <v>16</v>
      </c>
      <c r="C5" s="5">
        <v>0.9</v>
      </c>
      <c r="D5" s="5">
        <v>0.6</v>
      </c>
      <c r="E5" s="10">
        <v>3.8249999999999999E-2</v>
      </c>
      <c r="F5" s="10">
        <f t="shared" si="0"/>
        <v>2.0655E-2</v>
      </c>
      <c r="J5">
        <v>20082</v>
      </c>
      <c r="K5" s="10">
        <f>J5/((1-0.635)*112806778)</f>
        <v>4.8772936394116123E-4</v>
      </c>
      <c r="O5">
        <v>0.9</v>
      </c>
      <c r="P5" s="13" t="s">
        <v>7</v>
      </c>
      <c r="Q5" s="11">
        <v>0.05</v>
      </c>
      <c r="R5" s="12" t="s">
        <v>59</v>
      </c>
      <c r="S5" s="10"/>
      <c r="T5" s="12"/>
    </row>
    <row r="6" spans="1:20">
      <c r="B6" s="2" t="s">
        <v>42</v>
      </c>
      <c r="C6" s="5">
        <v>0.95</v>
      </c>
      <c r="D6" s="5">
        <v>0.25</v>
      </c>
      <c r="E6" s="10">
        <v>2.4E-2</v>
      </c>
      <c r="F6" s="10">
        <f t="shared" si="0"/>
        <v>5.7000000000000002E-3</v>
      </c>
      <c r="K6" s="10"/>
      <c r="O6">
        <v>0.95</v>
      </c>
      <c r="P6" s="13" t="s">
        <v>50</v>
      </c>
      <c r="Q6" s="16">
        <v>0.25</v>
      </c>
      <c r="R6" s="17" t="s">
        <v>58</v>
      </c>
      <c r="S6" s="10">
        <v>2.4E-2</v>
      </c>
      <c r="T6" s="12" t="s">
        <v>51</v>
      </c>
    </row>
    <row r="7" spans="1:20">
      <c r="B7" s="2" t="s">
        <v>44</v>
      </c>
      <c r="C7" s="5">
        <v>0.95</v>
      </c>
      <c r="D7" s="5">
        <v>4.4999999999999998E-2</v>
      </c>
      <c r="E7" s="10">
        <f>45/1481</f>
        <v>3.0384875084402432E-2</v>
      </c>
      <c r="F7" s="10">
        <f t="shared" si="0"/>
        <v>1.2989534098582038E-3</v>
      </c>
      <c r="J7">
        <v>371000</v>
      </c>
      <c r="K7" s="10"/>
      <c r="O7">
        <v>0.95</v>
      </c>
      <c r="P7" s="13" t="s">
        <v>46</v>
      </c>
      <c r="Q7" s="11" t="s">
        <v>47</v>
      </c>
      <c r="R7" s="12" t="s">
        <v>48</v>
      </c>
      <c r="S7" s="10">
        <f>45/1481</f>
        <v>3.0384875084402432E-2</v>
      </c>
      <c r="T7" s="12" t="s">
        <v>49</v>
      </c>
    </row>
    <row r="8" spans="1:20">
      <c r="B8" s="2" t="s">
        <v>1</v>
      </c>
      <c r="C8" s="5">
        <v>0.89600000000000002</v>
      </c>
      <c r="D8" s="5">
        <v>3.5000000000000003E-2</v>
      </c>
      <c r="E8" s="10">
        <v>1</v>
      </c>
      <c r="F8" s="10">
        <f t="shared" si="0"/>
        <v>3.1360000000000006E-2</v>
      </c>
      <c r="H8" t="s">
        <v>13</v>
      </c>
      <c r="J8">
        <v>42347</v>
      </c>
      <c r="K8" s="10">
        <f>J8/((1-0.652)*112806778)</f>
        <v>1.0787187061507546E-3</v>
      </c>
      <c r="O8">
        <v>0.89600000000000002</v>
      </c>
      <c r="P8" s="13" t="s">
        <v>7</v>
      </c>
      <c r="Q8" s="11">
        <v>3.5000000000000003E-2</v>
      </c>
      <c r="R8" s="12" t="s">
        <v>8</v>
      </c>
      <c r="S8" s="10">
        <f>1900/Q8/((1-0.652)*2379000)</f>
        <v>6.557100960718823E-2</v>
      </c>
      <c r="T8" s="12" t="s">
        <v>11</v>
      </c>
    </row>
    <row r="9" spans="1:20">
      <c r="B9" t="s">
        <v>22</v>
      </c>
    </row>
    <row r="10" spans="1:20">
      <c r="J10" s="7"/>
      <c r="R10" t="s">
        <v>52</v>
      </c>
    </row>
    <row r="11" spans="1:20">
      <c r="B11" s="2" t="s">
        <v>64</v>
      </c>
      <c r="C11" s="5">
        <v>1558</v>
      </c>
      <c r="J11" s="8"/>
      <c r="K11" s="6"/>
      <c r="L11" s="18"/>
      <c r="R11" t="s">
        <v>53</v>
      </c>
    </row>
    <row r="12" spans="1:20">
      <c r="B12" s="31" t="s">
        <v>65</v>
      </c>
      <c r="C12" s="32">
        <v>500000</v>
      </c>
      <c r="K12" s="9"/>
      <c r="R12" t="s">
        <v>18</v>
      </c>
      <c r="T12" s="1" t="s">
        <v>19</v>
      </c>
    </row>
    <row r="13" spans="1:20">
      <c r="R13" t="s">
        <v>54</v>
      </c>
    </row>
    <row r="14" spans="1:20">
      <c r="B14" s="37" t="s">
        <v>67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20">
      <c r="C15" t="s">
        <v>69</v>
      </c>
      <c r="D15" t="s">
        <v>74</v>
      </c>
      <c r="E15" t="s">
        <v>66</v>
      </c>
      <c r="F15" t="s">
        <v>75</v>
      </c>
      <c r="G15" t="s">
        <v>70</v>
      </c>
      <c r="H15" t="s">
        <v>73</v>
      </c>
      <c r="I15" t="s">
        <v>0</v>
      </c>
    </row>
    <row r="16" spans="1:20">
      <c r="B16" t="s">
        <v>68</v>
      </c>
      <c r="C16">
        <v>15</v>
      </c>
      <c r="D16">
        <v>9975</v>
      </c>
      <c r="E16">
        <v>899</v>
      </c>
      <c r="F16">
        <v>8074.2816000000021</v>
      </c>
      <c r="G16">
        <v>2088.6</v>
      </c>
      <c r="H16" s="5">
        <v>1558</v>
      </c>
      <c r="I16" s="28">
        <v>21036.881600000001</v>
      </c>
    </row>
    <row r="17" spans="1:15">
      <c r="B17" t="s">
        <v>71</v>
      </c>
      <c r="C17">
        <v>5</v>
      </c>
      <c r="D17">
        <v>9975</v>
      </c>
      <c r="E17">
        <v>899</v>
      </c>
      <c r="F17">
        <v>8074.2816000000021</v>
      </c>
      <c r="G17">
        <v>2088.6</v>
      </c>
      <c r="H17" s="5">
        <v>1558</v>
      </c>
      <c r="I17" s="29">
        <v>21036.881600000001</v>
      </c>
    </row>
    <row r="19" spans="1:15" s="26" customFormat="1">
      <c r="A19" s="25" t="s">
        <v>63</v>
      </c>
    </row>
    <row r="20" spans="1:15">
      <c r="B20" t="s">
        <v>45</v>
      </c>
    </row>
    <row r="22" spans="1:15" s="20" customFormat="1">
      <c r="A22" s="24"/>
      <c r="B22" s="37" t="s">
        <v>87</v>
      </c>
    </row>
    <row r="23" spans="1:15">
      <c r="A23" s="2"/>
      <c r="B23" s="14"/>
      <c r="C23" s="12" t="s">
        <v>80</v>
      </c>
      <c r="D23" s="12" t="s">
        <v>81</v>
      </c>
      <c r="E23" s="12" t="s">
        <v>85</v>
      </c>
    </row>
    <row r="24" spans="1:15">
      <c r="A24" s="2"/>
      <c r="B24" s="49" t="s">
        <v>77</v>
      </c>
      <c r="C24" s="50">
        <v>0.05</v>
      </c>
      <c r="D24" s="50">
        <v>0.05</v>
      </c>
      <c r="E24" s="49" t="s">
        <v>84</v>
      </c>
    </row>
    <row r="25" spans="1:15">
      <c r="A25" s="2"/>
      <c r="B25" s="49" t="s">
        <v>61</v>
      </c>
      <c r="C25" s="50">
        <v>0.05</v>
      </c>
      <c r="D25" s="50">
        <v>0.05</v>
      </c>
      <c r="E25" s="49" t="s">
        <v>84</v>
      </c>
    </row>
    <row r="26" spans="1:15">
      <c r="A26" s="2"/>
      <c r="B26" s="49" t="s">
        <v>78</v>
      </c>
      <c r="C26" s="50">
        <v>0.05</v>
      </c>
      <c r="D26" s="50">
        <v>0.05</v>
      </c>
      <c r="E26" s="49" t="s">
        <v>84</v>
      </c>
    </row>
    <row r="27" spans="1:15">
      <c r="A27" s="2"/>
      <c r="B27" s="19" t="s">
        <v>83</v>
      </c>
      <c r="C27" s="34" t="s">
        <v>84</v>
      </c>
      <c r="D27" s="34" t="s">
        <v>84</v>
      </c>
      <c r="E27" s="42">
        <v>0.2</v>
      </c>
    </row>
    <row r="29" spans="1:15">
      <c r="B29" s="37" t="s">
        <v>72</v>
      </c>
      <c r="C29" s="36" t="s">
        <v>79</v>
      </c>
      <c r="D29" s="36"/>
      <c r="E29" s="36"/>
      <c r="F29" s="36" t="s">
        <v>60</v>
      </c>
      <c r="G29" s="36"/>
      <c r="H29" s="36"/>
      <c r="I29" s="36" t="s">
        <v>91</v>
      </c>
      <c r="J29" s="38"/>
      <c r="K29" s="38"/>
      <c r="L29" s="36" t="s">
        <v>90</v>
      </c>
      <c r="M29" s="38"/>
      <c r="N29" s="38"/>
      <c r="O29" s="20"/>
    </row>
    <row r="30" spans="1:15">
      <c r="B30" s="20"/>
      <c r="C30" s="20" t="s">
        <v>43</v>
      </c>
      <c r="D30" s="20" t="s">
        <v>1</v>
      </c>
      <c r="E30" s="27" t="s">
        <v>86</v>
      </c>
      <c r="F30" s="20" t="s">
        <v>43</v>
      </c>
      <c r="G30" s="20" t="s">
        <v>1</v>
      </c>
      <c r="H30" s="27" t="s">
        <v>86</v>
      </c>
      <c r="I30" s="20" t="s">
        <v>43</v>
      </c>
      <c r="J30" s="20" t="s">
        <v>1</v>
      </c>
      <c r="K30" s="27" t="s">
        <v>86</v>
      </c>
      <c r="L30" s="20" t="s">
        <v>43</v>
      </c>
      <c r="M30" s="20" t="s">
        <v>1</v>
      </c>
      <c r="N30" s="27" t="s">
        <v>86</v>
      </c>
      <c r="O30" s="20" t="s">
        <v>89</v>
      </c>
    </row>
    <row r="31" spans="1:15">
      <c r="B31" s="39" t="s">
        <v>77</v>
      </c>
      <c r="C31" s="39">
        <v>0.38600000000000001</v>
      </c>
      <c r="D31" s="39">
        <f>C31*0.91743119266</f>
        <v>0.35412844036676</v>
      </c>
      <c r="E31" s="40" t="s">
        <v>84</v>
      </c>
      <c r="F31" s="41">
        <f t="shared" ref="F31:G31" si="1">C31+C24</f>
        <v>0.436</v>
      </c>
      <c r="G31" s="41">
        <f t="shared" si="1"/>
        <v>0.40412844036675999</v>
      </c>
      <c r="H31" s="40" t="s">
        <v>84</v>
      </c>
      <c r="I31" s="39">
        <f>(F31*$C$11)</f>
        <v>679.28800000000001</v>
      </c>
      <c r="J31" s="39">
        <f>(G31*$C$11)</f>
        <v>629.63211009141207</v>
      </c>
      <c r="K31" s="40" t="s">
        <v>84</v>
      </c>
      <c r="L31" s="39">
        <f>I31*(F3+F4+F5+F6+F7)-((C31*$C$11)*(F3+F4+F5+F6+F7))</f>
        <v>4.2006331256279523</v>
      </c>
      <c r="M31" s="39">
        <f>J31*($F$8)-((D31*$C$11)*$F$8)</f>
        <v>2.4429440000000007</v>
      </c>
      <c r="N31" s="40" t="s">
        <v>84</v>
      </c>
      <c r="O31" s="39">
        <f>L31+M31</f>
        <v>6.643577125627953</v>
      </c>
    </row>
    <row r="32" spans="1:15">
      <c r="B32" s="38" t="s">
        <v>83</v>
      </c>
      <c r="C32" s="33" t="s">
        <v>84</v>
      </c>
      <c r="D32" s="33" t="s">
        <v>84</v>
      </c>
      <c r="E32" s="43">
        <v>0.51500000000000001</v>
      </c>
      <c r="F32" s="35" t="s">
        <v>84</v>
      </c>
      <c r="G32" s="33" t="s">
        <v>84</v>
      </c>
      <c r="H32" s="44">
        <f>E32+E27</f>
        <v>0.71500000000000008</v>
      </c>
      <c r="I32" s="33" t="s">
        <v>84</v>
      </c>
      <c r="J32" s="20" t="s">
        <v>84</v>
      </c>
      <c r="K32" s="45">
        <f>(C11*H32)</f>
        <v>1113.97</v>
      </c>
      <c r="L32" s="20" t="s">
        <v>84</v>
      </c>
      <c r="M32" s="20" t="s">
        <v>84</v>
      </c>
      <c r="N32" s="45">
        <f>K32*SUM(F3:F8)-((E32*C11)*SUM(F3:F8))</f>
        <v>26.574308502511812</v>
      </c>
      <c r="O32" s="46">
        <f>N32</f>
        <v>26.574308502511812</v>
      </c>
    </row>
    <row r="33" spans="2:13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2:13">
      <c r="B34" s="14" t="s">
        <v>76</v>
      </c>
    </row>
    <row r="35" spans="2:13">
      <c r="C35" s="12" t="s">
        <v>43</v>
      </c>
      <c r="D35" s="12"/>
      <c r="E35" s="47"/>
      <c r="F35" s="12" t="s">
        <v>1</v>
      </c>
      <c r="G35" s="12"/>
      <c r="H35" s="47"/>
      <c r="I35" s="12" t="s">
        <v>88</v>
      </c>
      <c r="J35" s="12"/>
      <c r="K35" s="12"/>
    </row>
    <row r="36" spans="2:13">
      <c r="B36" s="30"/>
      <c r="C36" s="20" t="s">
        <v>68</v>
      </c>
      <c r="D36" s="20" t="s">
        <v>71</v>
      </c>
      <c r="E36" s="48" t="s">
        <v>82</v>
      </c>
      <c r="F36" s="20" t="s">
        <v>68</v>
      </c>
      <c r="G36" s="20" t="s">
        <v>71</v>
      </c>
      <c r="H36" s="48" t="s">
        <v>82</v>
      </c>
      <c r="I36" s="20" t="s">
        <v>68</v>
      </c>
      <c r="J36" s="20" t="s">
        <v>71</v>
      </c>
      <c r="K36" s="33" t="s">
        <v>82</v>
      </c>
    </row>
    <row r="37" spans="2:13">
      <c r="B37" t="s">
        <v>77</v>
      </c>
      <c r="C37" s="57">
        <v>4188.97</v>
      </c>
      <c r="D37" s="57">
        <v>3507.32</v>
      </c>
      <c r="E37">
        <v>3848.148036</v>
      </c>
      <c r="F37" s="57">
        <v>4662.84</v>
      </c>
      <c r="G37" s="57">
        <v>3665.28</v>
      </c>
      <c r="H37">
        <v>4164.0582240000003</v>
      </c>
      <c r="I37" t="s">
        <v>84</v>
      </c>
      <c r="J37" t="s">
        <v>84</v>
      </c>
      <c r="K37" t="s">
        <v>84</v>
      </c>
    </row>
    <row r="38" spans="2:13">
      <c r="B38" t="s">
        <v>83</v>
      </c>
      <c r="C38" t="s">
        <v>84</v>
      </c>
      <c r="D38" t="s">
        <v>84</v>
      </c>
      <c r="E38" t="s">
        <v>84</v>
      </c>
      <c r="F38" t="s">
        <v>84</v>
      </c>
      <c r="G38" t="s">
        <v>84</v>
      </c>
      <c r="H38" t="s">
        <v>84</v>
      </c>
      <c r="I38" s="57">
        <v>1420.41</v>
      </c>
      <c r="J38" s="57">
        <v>1001.22</v>
      </c>
      <c r="K38">
        <v>1210.815386</v>
      </c>
    </row>
  </sheetData>
  <hyperlinks>
    <hyperlink ref="T12" r:id="rId1" location="A2666"/>
  </hyperlinks>
  <pageMargins left="0.7" right="0.7" top="0.75" bottom="0.75" header="0.3" footer="0.3"/>
  <pageSetup orientation="portrait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7" sqref="B7"/>
    </sheetView>
  </sheetViews>
  <sheetFormatPr baseColWidth="10" defaultColWidth="8.83203125" defaultRowHeight="14" x14ac:dyDescent="0"/>
  <cols>
    <col min="1" max="2" width="12.83203125" customWidth="1"/>
    <col min="3" max="3" width="27.1640625" customWidth="1"/>
  </cols>
  <sheetData>
    <row r="1" spans="1:3" ht="87.75" customHeight="1">
      <c r="A1" s="58" t="s">
        <v>41</v>
      </c>
      <c r="B1" s="58"/>
      <c r="C1" s="58"/>
    </row>
    <row r="3" spans="1:3">
      <c r="A3" s="3" t="s">
        <v>23</v>
      </c>
      <c r="B3" s="3" t="s">
        <v>24</v>
      </c>
      <c r="C3" s="3" t="s">
        <v>25</v>
      </c>
    </row>
    <row r="4" spans="1:3">
      <c r="A4" s="3" t="s">
        <v>26</v>
      </c>
      <c r="B4" s="4" t="s">
        <v>27</v>
      </c>
      <c r="C4" s="4" t="s">
        <v>27</v>
      </c>
    </row>
    <row r="5" spans="1:3">
      <c r="A5" s="3" t="s">
        <v>28</v>
      </c>
      <c r="B5" s="4" t="s">
        <v>29</v>
      </c>
      <c r="C5" s="4" t="s">
        <v>30</v>
      </c>
    </row>
    <row r="6" spans="1:3">
      <c r="A6" s="3" t="s">
        <v>31</v>
      </c>
      <c r="B6" s="4" t="s">
        <v>32</v>
      </c>
      <c r="C6" s="4" t="s">
        <v>33</v>
      </c>
    </row>
    <row r="7" spans="1:3">
      <c r="A7" s="3" t="s">
        <v>34</v>
      </c>
      <c r="B7" s="4" t="s">
        <v>35</v>
      </c>
      <c r="C7" s="4" t="s">
        <v>36</v>
      </c>
    </row>
    <row r="8" spans="1:3">
      <c r="A8" s="3" t="s">
        <v>37</v>
      </c>
      <c r="B8" s="4" t="s">
        <v>38</v>
      </c>
      <c r="C8" s="4" t="s">
        <v>1</v>
      </c>
    </row>
    <row r="9" spans="1:3">
      <c r="A9" s="3" t="s">
        <v>39</v>
      </c>
      <c r="B9" s="4"/>
      <c r="C9" s="4" t="s">
        <v>40</v>
      </c>
    </row>
  </sheetData>
  <mergeCells count="1">
    <mergeCell ref="A1:C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Deaths Averted Cost Scenarios</vt:lpstr>
      <vt:lpstr> Deaths Averted (calc)</vt:lpstr>
      <vt:lpstr>Pak Vax Sched.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2015-03-05T20:04:21Z</cp:lastPrinted>
  <dcterms:created xsi:type="dcterms:W3CDTF">2012-08-06T14:58:11Z</dcterms:created>
  <dcterms:modified xsi:type="dcterms:W3CDTF">2015-10-02T01:31:18Z</dcterms:modified>
</cp:coreProperties>
</file>