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525" windowWidth="22695" windowHeight="11445"/>
  </bookViews>
  <sheets>
    <sheet name="Notes" sheetId="1" r:id="rId1"/>
    <sheet name="SMS for immunization" sheetId="2" r:id="rId2"/>
    <sheet name="Results" sheetId="3" r:id="rId3"/>
    <sheet name="Related Studies" sheetId="4" r:id="rId4"/>
  </sheets>
  <calcPr calcId="145621"/>
</workbook>
</file>

<file path=xl/calcChain.xml><?xml version="1.0" encoding="utf-8"?>
<calcChain xmlns="http://schemas.openxmlformats.org/spreadsheetml/2006/main">
  <c r="A8" i="4" l="1"/>
  <c r="P7" i="4"/>
  <c r="A7" i="4"/>
  <c r="A6" i="4"/>
  <c r="A5" i="4"/>
  <c r="A4" i="4"/>
  <c r="A2" i="4"/>
  <c r="F52" i="3"/>
  <c r="H49" i="3"/>
  <c r="F42" i="3"/>
  <c r="H40" i="3"/>
  <c r="D36" i="3"/>
  <c r="C36" i="3"/>
  <c r="D30" i="3"/>
  <c r="C30" i="3"/>
  <c r="B30" i="3"/>
  <c r="D24" i="3"/>
  <c r="D16" i="3"/>
  <c r="C16" i="3"/>
  <c r="B16" i="3"/>
  <c r="D10" i="3"/>
  <c r="C10" i="3"/>
  <c r="F4" i="3"/>
  <c r="E4" i="3"/>
  <c r="D4" i="3"/>
  <c r="C4" i="3"/>
  <c r="B4" i="3"/>
  <c r="R11" i="2"/>
  <c r="Q11" i="2"/>
  <c r="I11" i="2"/>
  <c r="A11" i="2"/>
  <c r="R10" i="2"/>
  <c r="Q10" i="2"/>
  <c r="I10" i="2"/>
  <c r="A10" i="2"/>
  <c r="Q8" i="2"/>
  <c r="R8" i="2" s="1"/>
  <c r="S8" i="2" s="1"/>
  <c r="A8" i="2"/>
  <c r="Q6" i="2"/>
  <c r="A6" i="2"/>
  <c r="R5" i="2"/>
  <c r="Q5" i="2"/>
  <c r="S5" i="2" s="1"/>
  <c r="A5" i="2"/>
  <c r="AG4" i="2"/>
  <c r="Q4" i="2"/>
  <c r="R4" i="2" s="1"/>
  <c r="A4" i="2"/>
  <c r="Q3" i="2"/>
  <c r="A3" i="2"/>
  <c r="S2" i="2"/>
  <c r="R2" i="2"/>
  <c r="Q2" i="2"/>
  <c r="A2" i="2"/>
  <c r="A2" i="1"/>
</calcChain>
</file>

<file path=xl/comments1.xml><?xml version="1.0" encoding="utf-8"?>
<comments xmlns="http://schemas.openxmlformats.org/spreadsheetml/2006/main">
  <authors>
    <author>Author</author>
  </authors>
  <commentList>
    <comment ref="Q2" authorId="0">
      <text>
        <r>
          <rPr>
            <sz val="10"/>
            <color rgb="FF000000"/>
            <rFont val="Arial"/>
          </rPr>
          <t>2018 in full 4-armed study. Here we report control + SMS-only arm.</t>
        </r>
      </text>
    </comment>
    <comment ref="R2" authorId="0">
      <text>
        <r>
          <rPr>
            <sz val="10"/>
            <color rgb="FF000000"/>
            <rFont val="Arial"/>
          </rPr>
          <t>1600 of the full 2018 included in analysis.</t>
        </r>
      </text>
    </comment>
    <comment ref="W2" authorId="0">
      <text>
        <r>
          <rPr>
            <sz val="10"/>
            <color rgb="FF000000"/>
            <rFont val="Arial"/>
          </rPr>
          <t>Logs show that 97% of treatment group was sent at least 1 SMS. 93% of treatment group reported receiving at least 1 SMS.</t>
        </r>
      </text>
    </comment>
    <comment ref="AB2" authorId="0">
      <text>
        <r>
          <rPr>
            <sz val="10"/>
            <color rgb="FF000000"/>
            <rFont val="Arial"/>
          </rPr>
          <t>Community interviewers did household follow-up visits when children reached 12 months of age to document the child’s immunisation status with the maternal and child health (MCH) booklet.</t>
        </r>
      </text>
    </comment>
    <comment ref="I3" authorId="0">
      <text>
        <r>
          <rPr>
            <sz val="10"/>
            <color rgb="FF000000"/>
            <rFont val="Arial"/>
          </rPr>
          <t>Note that full immunization (reported by other studies) is generally notably lower than PENTA3 immunization due to drop-out between PENTA3 and measles.</t>
        </r>
      </text>
    </comment>
    <comment ref="L3" authorId="0">
      <text>
        <r>
          <rPr>
            <sz val="10"/>
            <color rgb="FF000000"/>
            <rFont val="Arial"/>
          </rPr>
          <t>"If a care giver took the child to another facility for second or third pentavalent dose, the system considered the child unvaccinated,leading to misclassification, however, a sensitivity analysis that assumed that these children were actually vaccinated had no effect on the general ob- served difference between the inteventions."</t>
        </r>
      </text>
    </comment>
    <comment ref="R5" authorId="0">
      <text>
        <r>
          <rPr>
            <sz val="10"/>
            <color rgb="FF000000"/>
            <rFont val="Arial"/>
          </rPr>
          <t>Problem with randomization: "Some respondents,who did not have mobile phones but were randomized into the Interventional group initially, were eventually matched for age and sex and swapped with persons who ownmobile phones and were randomized into the Control group." p. 5.</t>
        </r>
      </text>
    </comment>
    <comment ref="A6" authorId="0">
      <text>
        <r>
          <rPr>
            <sz val="10"/>
            <color rgb="FF000000"/>
            <rFont val="Arial"/>
          </rPr>
          <t>Charity Science Health's translation notes: 
https://drive.google.com/drive/u/0/folders/0B3lpvu9ww5atZEpYek9VVVY2ZTg</t>
        </r>
      </text>
    </comment>
    <comment ref="G10" authorId="0">
      <text>
        <r>
          <rPr>
            <sz val="10"/>
            <color rgb="FF000000"/>
            <rFont val="Arial"/>
          </rPr>
          <t>"In intervention areas, children surveyed at endline included those registered and not registered with mTika in order to evaluate community-wide vaccination coverage."</t>
        </r>
      </text>
    </comment>
    <comment ref="H10" authorId="0">
      <text>
        <r>
          <rPr>
            <sz val="10"/>
            <color rgb="FF000000"/>
            <rFont val="Arial"/>
          </rPr>
          <t>Study participants were selected by health workers. As health workers were provided phones by the program, they may have felt incentivized to select participants they believed would be receptive to vaccination.</t>
        </r>
      </text>
    </comment>
    <comment ref="L10" authorId="0">
      <text>
        <r>
          <rPr>
            <sz val="10"/>
            <color rgb="FF000000"/>
            <rFont val="Arial"/>
          </rPr>
          <t>The intervention effect on age-appropriate vaccination was positive for all age groups, with DIDs ranging from +13.1% to +30.5% and ORs ranging from 2.5 to 4.6 (p &lt; 0.001 across all rural versus urban comparisons per age group).</t>
        </r>
      </text>
    </comment>
    <comment ref="Q10" authorId="0">
      <text>
        <r>
          <rPr>
            <sz val="10"/>
            <color rgb="FF000000"/>
            <rFont val="Arial"/>
          </rPr>
          <t>Control + treatment, number surveyed at endline.</t>
        </r>
      </text>
    </comment>
    <comment ref="G11" authorId="0">
      <text>
        <r>
          <rPr>
            <sz val="10"/>
            <color rgb="FF000000"/>
            <rFont val="Arial"/>
          </rPr>
          <t>"In intervention areas, children surveyed at endline included those registered and not registered with mTika in order to evaluate community-wide vaccination coverage."</t>
        </r>
      </text>
    </comment>
    <comment ref="H11" authorId="0">
      <text>
        <r>
          <rPr>
            <sz val="10"/>
            <color rgb="FF000000"/>
            <rFont val="Arial"/>
          </rPr>
          <t>Study participants were selected by health workers. As health workers were provided phones by the program, they may have felt incentivized to select participants they believed would be receptive to vaccination.</t>
        </r>
      </text>
    </comment>
    <comment ref="L11" authorId="0">
      <text>
        <r>
          <rPr>
            <sz val="10"/>
            <color rgb="FF000000"/>
            <rFont val="Arial"/>
          </rPr>
          <t>The intervention effect on age-appropriate vaccination was positive for all age groups, with DIDs ranging from +13.1% to +30.5% and ORs ranging from 2.5 to 4.6 (p &lt; 0.001 across all rural versus urban comparisons per age group).</t>
        </r>
      </text>
    </comment>
    <comment ref="Q11" authorId="0">
      <text>
        <r>
          <rPr>
            <sz val="10"/>
            <color rgb="FF000000"/>
            <rFont val="Arial"/>
          </rPr>
          <t>Control + treatment, number surveyed at endline.</t>
        </r>
      </text>
    </comment>
  </commentList>
</comments>
</file>

<file path=xl/sharedStrings.xml><?xml version="1.0" encoding="utf-8"?>
<sst xmlns="http://schemas.openxmlformats.org/spreadsheetml/2006/main" count="403" uniqueCount="246">
  <si>
    <t>Study, Author, Year</t>
  </si>
  <si>
    <t>This document relies heavily on and updates previous work by Charity Science Health.</t>
  </si>
  <si>
    <t>Gibson 2017</t>
  </si>
  <si>
    <t>GiveWell internal link</t>
  </si>
  <si>
    <t>Visit 1</t>
  </si>
  <si>
    <t>Visit 2</t>
  </si>
  <si>
    <t>Visit 3</t>
  </si>
  <si>
    <t>Measles</t>
  </si>
  <si>
    <t>Full</t>
  </si>
  <si>
    <t>Control</t>
  </si>
  <si>
    <t>Location</t>
  </si>
  <si>
    <t>Environment</t>
  </si>
  <si>
    <t>Publication Year</t>
  </si>
  <si>
    <t>Study Start Year</t>
  </si>
  <si>
    <t>Design</t>
  </si>
  <si>
    <t>Recruitment</t>
  </si>
  <si>
    <t>Baseline</t>
  </si>
  <si>
    <t>Intervention</t>
  </si>
  <si>
    <t>Endline data collection method</t>
  </si>
  <si>
    <t>Effect</t>
  </si>
  <si>
    <t>Measles included in study?</t>
  </si>
  <si>
    <t>Treatment (ITT)</t>
  </si>
  <si>
    <t>Effect on timeliness?</t>
  </si>
  <si>
    <t>Power</t>
  </si>
  <si>
    <t>Balanced at baseline?</t>
  </si>
  <si>
    <t>Sample size (Control + Experiment)</t>
  </si>
  <si>
    <t>Analysis sample (Control + Experiment)</t>
  </si>
  <si>
    <t>Loss to follow-up</t>
  </si>
  <si>
    <t>Reasons for loss to follow-up</t>
  </si>
  <si>
    <t>Difference</t>
  </si>
  <si>
    <t>Dead infants included in analysis?</t>
  </si>
  <si>
    <t>Implementation: difference between per-protocol and ITT effects?</t>
  </si>
  <si>
    <t>Implementation: at least 1 SMS received</t>
  </si>
  <si>
    <t>Blinding</t>
  </si>
  <si>
    <t>Time of Reminder(s) in Days Before Appointment</t>
  </si>
  <si>
    <t>Control Group with Health Information</t>
  </si>
  <si>
    <t>Other interventions?</t>
  </si>
  <si>
    <t>Time Between Last Vaccination and Final Data Collection</t>
  </si>
  <si>
    <t>Strength (1-3) Katherine (Charity Science Health)</t>
  </si>
  <si>
    <t>Message Text</t>
  </si>
  <si>
    <t>CSH Notes</t>
  </si>
  <si>
    <t>GiveWell Notes</t>
  </si>
  <si>
    <t>Costs Per Message Sent (USD)</t>
  </si>
  <si>
    <t>Other Costs in USD (name)</t>
  </si>
  <si>
    <t>p-value</t>
  </si>
  <si>
    <t>Haji 2016</t>
  </si>
  <si>
    <t>N/A</t>
  </si>
  <si>
    <t>Citation</t>
  </si>
  <si>
    <t>Note that Charity Science Health's review of evidence includes Gibson 2015, a dissertation which presents analysis from the first 107 infants that had 12 month follow-up visits in the M-SIMU trial. (Gibson 2015, p. 200). At the time of Charity Science Health's review, results from the full M-SIMU trial were not available. As they are now available, we disregard Gibson 2015.</t>
  </si>
  <si>
    <t>https://givewell.box.com/s/tnv83164w5zd147rzvd7p1ys27dz9lfo</t>
  </si>
  <si>
    <t>95% CI</t>
  </si>
  <si>
    <t>0.3%–14%</t>
  </si>
  <si>
    <t>5.6%–21.26%</t>
  </si>
  <si>
    <t>Bangure 2015</t>
  </si>
  <si>
    <t>&lt;0.001</t>
  </si>
  <si>
    <t>8.5-21.6</t>
  </si>
  <si>
    <t>9.2-23.4</t>
  </si>
  <si>
    <t>12.5-28.0</t>
  </si>
  <si>
    <t>p. 4</t>
  </si>
  <si>
    <t>Eze 2015</t>
  </si>
  <si>
    <t>Not reported.</t>
  </si>
  <si>
    <t>Figure 3, p. 7.</t>
  </si>
  <si>
    <t>Schlumberger 2015</t>
  </si>
  <si>
    <t>Domek 2016</t>
  </si>
  <si>
    <t>Study Author Year</t>
  </si>
  <si>
    <t>Table 3, p. 2441.</t>
  </si>
  <si>
    <t>Uddin 2016 (EPI card + maternal recall)</t>
  </si>
  <si>
    <t>70+ days age-appropriate vaccination</t>
  </si>
  <si>
    <t>98+ days age-appropriate vaccination</t>
  </si>
  <si>
    <t>126+ days age-appropriate vaccination</t>
  </si>
  <si>
    <t>298+ days age-appropriate vaccination</t>
  </si>
  <si>
    <t>298+ days fully vaccinated</t>
  </si>
  <si>
    <t>Rural Control (pre)</t>
  </si>
  <si>
    <t>compare 1</t>
  </si>
  <si>
    <t>Study Name</t>
  </si>
  <si>
    <t>Experiment type</t>
  </si>
  <si>
    <t>Baseline immunization rate</t>
  </si>
  <si>
    <t>Rural Control (post)</t>
  </si>
  <si>
    <t>Rural Control (diff)</t>
  </si>
  <si>
    <t>Strength (1-3) Katherine</t>
  </si>
  <si>
    <t>Alternative Link</t>
  </si>
  <si>
    <t>Notes</t>
  </si>
  <si>
    <t>Rural Treatment (pre)</t>
  </si>
  <si>
    <t>Rural Treatment (post)</t>
  </si>
  <si>
    <t>Rural Treatment (diff)</t>
  </si>
  <si>
    <t>18.8% (95% CI 5.7–31.9)</t>
  </si>
  <si>
    <t>Diff-in-diff</t>
  </si>
  <si>
    <t>Odds ratio adjusted for factors</t>
  </si>
  <si>
    <t>3.8 (95% CI 1.5–9.2)</t>
  </si>
  <si>
    <t>4.1% point increase ITT, not stat sig if don't control for age</t>
  </si>
  <si>
    <t>Did you get your shots? Experimental evidence on the role of reminders</t>
  </si>
  <si>
    <t>Guatemala</t>
  </si>
  <si>
    <t>Urban Control (pre)</t>
  </si>
  <si>
    <t>RCT (cluster-randomized)</t>
  </si>
  <si>
    <t>Urban Control (post)</t>
  </si>
  <si>
    <t>CHW reminder with automated lists of patients needing vaccination (cluster-randomized)</t>
  </si>
  <si>
    <t>Urban Control (diff)</t>
  </si>
  <si>
    <t>7.50 (full cost per additional child immunized, estimate, ITT), 0.17 (full cost per child up to 6 months)</t>
  </si>
  <si>
    <t>Varied based on CHW's initiative.</t>
  </si>
  <si>
    <t>No</t>
  </si>
  <si>
    <t>1 month or more (inferred)</t>
  </si>
  <si>
    <t>LATE vs ITT. Poor adherence (only 64% of treatment group says received patient lists and 14% in control group reports receiving lists). This has a CEA. Used administrative records to generate specific reminders for existing patients. Electronic records of healthcare system used for study results data. Dropped 37 of 167 initial clinics beacuse of software retrieval problems and lack of data at baseline, which is an obvious potential source of bias.</t>
  </si>
  <si>
    <t>Urban Treatment (pre)</t>
  </si>
  <si>
    <t>Thiaw et al 2015</t>
  </si>
  <si>
    <t>Urban Treatment (post)</t>
  </si>
  <si>
    <t>Urban Treatment (diff)</t>
  </si>
  <si>
    <t>16.5% (95% CI 3.9–29.0)</t>
  </si>
  <si>
    <t>3.0 (95% CI 1.4–6.4)</t>
  </si>
  <si>
    <t>59.9% point increase in VAS; background rate 8.8%</t>
  </si>
  <si>
    <t>Routine Delivery of Vitamin A Supplementation at Six Months in Senegal Using SMS Reminder Messages</t>
  </si>
  <si>
    <t>Senegal</t>
  </si>
  <si>
    <t>RCT (clustered, 6 districts, 180 clusters)</t>
  </si>
  <si>
    <t>SMS reminder for Vitamin A</t>
  </si>
  <si>
    <t>Kenya</t>
  </si>
  <si>
    <t>3 months</t>
  </si>
  <si>
    <t>Rural</t>
  </si>
  <si>
    <t>VAS; targeted evaluation of VAS at 6 months; used Telerivet; overall, study included many strategies to increase VAS coverage; distrubted phones in intervention (for patients too?); Table 3 (pg 12) lays out limitations of their data collection, longer discussion of all issues with program in Discussion section (pg 25); for total population estimate, health facilities could add children by text. This might bend towards those included in population being more likely to get VAS because they at least visited a health facility once.;</t>
  </si>
  <si>
    <t>Newborns prior to PENTA 1 visit.</t>
  </si>
  <si>
    <t>98% PENTA3 (82% Full)</t>
  </si>
  <si>
    <t>SMS reminder</t>
  </si>
  <si>
    <t>"Community interviewers did household follow-up visits when children reached 12 months of age to document the child’s immunisation status with the maternal and child health (MCH) booklet. If the MCH booklet was not available, a verbal report of immunisation history was taken." p. e430-e431.</t>
  </si>
  <si>
    <t>Not statistically significant. Measles +3% at p=.28.</t>
  </si>
  <si>
    <t>Yes, no effect</t>
  </si>
  <si>
    <t>Yes. Significant effect of SMS on full immunization within 2 weeks of measles due date: RR 1.18, 95% CI 1.01–1.39, p=0.045</t>
  </si>
  <si>
    <t>Powered to detect a 15% difference in fully immunized children. "The following assumptions were made for sample size calculations: a baseline coverage of fully immunised children of 70% at 12 months, village birth cohort with harmonic mean of 16 newborns, a between-cluster coefficient of variation (k) of 0·25, a 25% loss to follow-up, a type I error (α) of 0·05, and power (1-beta) of 0·80."</t>
  </si>
  <si>
    <t>No clear concerns</t>
  </si>
  <si>
    <t>Cochrane Review</t>
  </si>
  <si>
    <t>Outmigration, death, excluding caregivers who verbally reported their child’s immunisation history (i.e. no immunization booklet at 12mo follow-up). "Approximately 1600 (94%) of 1707 children who were alive and had not outmigrated had an MCH booklet present at 12-month follow-up."</t>
  </si>
  <si>
    <t>No. Infant–caregiver pairs were considered lost to follow-up if the infant died before 12 months of age.</t>
  </si>
  <si>
    <t>No difference. "Per-protocol analyses for delivering SMS reminders found similar estimates of vaccination coverage and associations with study groups as intention-to-treat analyses (appendix)."</t>
  </si>
  <si>
    <t>Cochrane review of automated telephone communication systems for preventive healthcare and management of long-term conditions</t>
  </si>
  <si>
    <t>Lester RT, Ritvo P, Mills EJ, et al. Effects of a mobile phone short message service on antiretroviral treatment adherence in Kenya (WelTel Kenya1): a randomised trial. Lancet 2010; 376: 1838–45.</t>
  </si>
  <si>
    <t>Pop-Eleches C, Thirumurthy H, Habyarimana JP, et al. Mobile phone technologies improve adherence to antiretroviral treatment in a resource-limited setting: a randomized controlled trial of text message reminders. AIDS 2011; 25: 825–34.</t>
  </si>
  <si>
    <t>Interviewers were not masked. "Field staff were not informed of a village’s allocation, but this could be inferred from some enrolment and follow-up survey questions." p. e430.</t>
  </si>
  <si>
    <t>Odeny TA, Bailey RC, Bukusi EA, et al. Text messaging to improve attendance at post-operative clinic visits after adult male circumcision for HIV prevention: a randomized controlled trial. PLoS One 2012; 7: e43832.</t>
  </si>
  <si>
    <t>3,1</t>
  </si>
  <si>
    <t>Odeny TA, Bukusi EA, Cohen CR, Yuhas K, Camlin CS,
McClelland RS. Texting improves testing: a randomized trial of two-way SMS to increase postpartum prevention of mother-to-child transmission retention and infant HIV testing. AIDS 2014;
28: 2307–12.</t>
  </si>
  <si>
    <t>Zurovac D, Sudoi RK, Akhwale WS, et al. The effect of mobile phone text-message reminders on Kenyan health workers’ adherence to malaria treatment guidelines: a cluster randomised trial. Lancet 2011; 378: 795–803.</t>
  </si>
  <si>
    <t>Mugo PM, Wahome EW, Gichuru EN, et al. Effect of text message, phone call, and in-person appointment reminders on uptake of repeat HIV testing among outpatients screened for acute HIV infection in Kenya: a randomized controlled trial. PLoS One 2016; 11: e0153612.</t>
  </si>
  <si>
    <t>(Not available at time of CSH evidence evaluation.)</t>
  </si>
  <si>
    <t>https://givewell.box.com/s/9lic1d3jfdi8hknybi3z7m5cnzmehj03</t>
  </si>
  <si>
    <t>Mixed/unclear; included urban</t>
  </si>
  <si>
    <t>RCT (cluster-randomized, 9 groups, 3 in SMS arm, 3 in sticker arm)</t>
  </si>
  <si>
    <t>Children aged &lt;12 months presenting for their first dose of pentavalent vaccine were enrolled.</t>
  </si>
  <si>
    <t>83% PENTA3</t>
  </si>
  <si>
    <t>In person at clinic. "Data were collected by study nurse and principal investigator during routine working hours at the maternal child health clinic on a daily basis. Caretakers were interviewed face to face using a pretested standard questionnaire." p. 4. and "Any caretaker who failed to return the child for vaccinations two weeks or more after the expected completion of third pentavalent dose was contacted by the investigator to establish reasons for missed vaccinations." p. 4. This did not capture vaccinations that took place at a different clinic. "If a care giver took the child to another facility for second or third pentavalent dose, the system considered the child unvaccinated,leading to misclassification, however, a sensitivity analysis that assumed that these children were actually vaccinated had no effect on the general observed difference between the inteventions." p. 7.</t>
  </si>
  <si>
    <t>13% point increase in PENTA3 (CSH: "or 8.45% point if take into account people who took child to different clinic")</t>
  </si>
  <si>
    <t>Only 1-2 day significant effect; however this difference in delay is not clinically significant in terms of susceptibility to disease. "The mean delay in receiv- ing second dose of pentavalent vaccine on the sched- uled date in the SMS intervention group was 0 days (standard deviation (SD): 1.2), in the control group the mean delay was one day (SD: 4.3), while in the sticker group, the mean delay was one day (SD: 6.3). There was a significant difference in the mean delay in days between the SMS and Control group (p &lt; 0.001)," and "The mean delay in receiving the third pentavalent dose on the scheduled date in the SMS intervention group was 0 days (SD: 2), in the control group, two days (SD: 7) and in the sticker group, two days (SD 6). There was a significant difference in the mean delay in days between the SMS and Control group (p &lt; 0.001),"</t>
  </si>
  <si>
    <t>"Sample size calculation was done using Casagrande et al. [27] formula for comparing two proportions to detect a 15 % decrease in the drop-out vaccination rate for each of the three intervention groups, assuming a dropout rate for the third dose of pentavalent of 15.6 % [28], study power of 80 %, and confidence level of 95 %. The minimum sample size was 372 participants per interven- tion arm."</t>
  </si>
  <si>
    <t>Not discussed</t>
  </si>
  <si>
    <t>Yes, counted as non-vaccinated (rather than as lost to followup).</t>
  </si>
  <si>
    <t>Unclear. Probably not. "Data were collected by study nurse and principal investi- gator during routine working hours at the maternal child health clinic on a daily basis."</t>
  </si>
  <si>
    <t>2,0</t>
  </si>
  <si>
    <t>0.5 months</t>
  </si>
  <si>
    <t>Compared text messages to stickers to control. This has a CEA; prior vaccination rates (and dropout rates) given for each district in trial; "Dropout was defined as any child who failed to return for the third dose of pentavalent vaccine [which takes place at 14 weeks] two weeks or more after the scheduled date."; majority (77%) unemployed; "If a care giver took the child to another facility for second or third pentavalent dose, the system considered the child unvaccinated,leading to misclassification, however, a sensitivity analysis that assumed that these children were actually vaccinated had no effect on the general observed difference between the inteventions." Only included regions with &gt;10% dropout rates. Women without phones weren't included (0.9%). Followed up with people who didn't show up &gt;2 weeks after appointment to find out why didn't come. Called and asked why didn't go, said child taken to another facility 39 (35 %); travelled out of town 33 (30 %); forgot 17 (15 %); child was sick 16 (15 %); or child died 2 (2 %)</t>
  </si>
  <si>
    <t>0.27 (full cost per child reminded up to 6 months)</t>
  </si>
  <si>
    <t>https://givewell.box.com/s/ygylkjnb8sxv4qpxtcalqw26i90peqds</t>
  </si>
  <si>
    <t>Zimbabwe</t>
  </si>
  <si>
    <t>Urban</t>
  </si>
  <si>
    <t>RCT</t>
  </si>
  <si>
    <t>Woman or caregiver was recruited into the study soon after delivery or during the 3rd and 7th day visits after delivery of the baby.</t>
  </si>
  <si>
    <t>75% PENTA3</t>
  </si>
  <si>
    <t>"All the respondents in both intervention and non intervention groups were followed up at 14 weeks." p. 3. Presumably by phone, so data collection relied on caregiver report. None were lost to followup.</t>
  </si>
  <si>
    <t>20% point increase in 3rd visit, p. 3.</t>
  </si>
  <si>
    <t>Yes. "The respondents who received short message services reminders were 89% less likely to delay in having their children immunized at 6 weeks than those who were in the control group (p &lt; 0.001). The respondents who re- ceived short message services reminders were 81% less likely to delay in having their children immunized at 10 weeks than those who did not receive short message services (p &lt; 0.001). The respondents who received short message reminders were 75% less likely to delay than those who did not receive the messages (p &lt; 0.001)." p. 5. See pp. 3-4: Median delay for visit 1 in days (treatment, control) was 0, 2. Visit 2: 0, 5. Visit 3: 0, 10.</t>
  </si>
  <si>
    <t>Not discussed.</t>
  </si>
  <si>
    <t>"All the respondents who were enrolled into the study at the beginning of the study were all followed up and none were lost to follow up." p. 5.</t>
  </si>
  <si>
    <t>N/A or Yes. "All the respondents who were enrolled into the study at the beginning of the study were all followed up and none were lost to follow up." p. 5.</t>
  </si>
  <si>
    <t>Not discussed. "all [SMS messages] were delivered to the study respondents". p.3. It is unclear how this was measured.</t>
  </si>
  <si>
    <t>Unclear, not discussed.</t>
  </si>
  <si>
    <t>7,3,1</t>
  </si>
  <si>
    <t>Unclear. Minimum 17 days past day due because quartiles referenced ) Study also says "All the respondents in both intervention and non intervention groups were followed up at 14 weeks." p. 3.</t>
  </si>
  <si>
    <t>The translated messages were as follows; A week before appointment date: − “Immunization protects your child against killer diseases such as polio, whooping cough, diphtheria, measles, pneumonia and tuberculosis. You are reminded that the vaccination appointment will be due in 7 days time from today.” Three days before appointment: − “You are reminded that the vaccination appointment will be due in 3 days from today.” A day before appointment: − “Your vaccination appointment is due tomorrow, visit the nearest clinic”.</t>
  </si>
  <si>
    <t>Coverage estimated by following up with people over the phone, potential source of over-estimtation, 100% preferred single language which could have kept costs down; majority unemployed in control and intervention group. While the sample size is fairly small, Katherine did a power calculation and it would've need only half of the used sample size to detect the effect it did. 64% prefer SMS 1 day before appointment, 27% prefer 3 days before, practically nobody wants further out reminders. Nobody lost to followup which is pretty impressive.</t>
  </si>
  <si>
    <t>0.99 (full cost per child up to 18 months, with 3 messages per visit, estimate), 0.33 ("Capturing of data per message", estimate)</t>
  </si>
  <si>
    <t>https://givewell.box.com/s/vh5bysoztkx135rswqam2qugnu8nuutx</t>
  </si>
  <si>
    <t>Nigeria (South-South)</t>
  </si>
  <si>
    <t>"Selection criteria wasbringing child for routine immunisation for the first or second schedules of RI,and consenting to participating in the study. The second schedule was added because some babies get their first shots at their bedside and as such, at their first visits to the RI centre they are given the second schedule of vaccines." p. 5. ... "Each child recruited into the study at its first immunisation session (BCG) was followed-up for 18 weeks while those who were recruited at their second session (DPT1) were followed up for 12 weeks." p. 5.</t>
  </si>
  <si>
    <t>57.9% PENTA3</t>
  </si>
  <si>
    <t>SMS reminder, recall as well</t>
  </si>
  <si>
    <t>Immunization registers. "Weekly, updates of immunization data were collected by research assis- tants from immunization registers at all 8 health facilities included in the study." p. 5. And phone follow-up with those who did not show up. "When study duration elapsed, SMS messages were sent from a phone with an identifiable number to all study participants who had not shown up for vaccination for greater than 2 cycles of each facility’s schedule. Some clients responded and phone calls were made to those who did not respond to the SMS messages. All those who could not be reached, or followed were excluded from the analysis." p. 5.</t>
  </si>
  <si>
    <t>8.7% point increase, no p-value given</t>
  </si>
  <si>
    <t>Yes. "Logistic regression showed that receiving SMS reminders resulted in an earlier receipt of DPT3 in the intervention group, OR 1.47 (95% CI: 1.1 – 2.0) (Table 2)" p. 6.</t>
  </si>
  <si>
    <t>"Ninety-six clients (9.6%) were lost to follow up through infant deaths, family relocation, change of preferred health facility for immunisation uptake, and other unknown reasons." p. 5.</t>
  </si>
  <si>
    <t>No.</t>
  </si>
  <si>
    <t>Unknown. Discussed as a limitation of study. p. 6.</t>
  </si>
  <si>
    <t>Yes. "Data for both intervention and control groups were collected together in the same collection forms to prevent bias on the minds of the data collectors. Data collectors could not tell if a client was in the intervention or control group." p. 5.</t>
  </si>
  <si>
    <t>1, with additional messages for those who miss appointments: "Reminder messages were sent a day before clients’ appointments while recall message were sent one day to the next immunization session each time babies in the intervention group defaulted from appointments." p. 5.</t>
  </si>
  <si>
    <t>1 month pass reccommended DPT3 dosage (14 weeks) or 1.5 (?) months past third recommended vaccination (pp. 5-6)</t>
  </si>
  <si>
    <t>Example message: "Dear client, your child is due for his/her next dose of vaccines tomorrow Tuesday 20/7/10. Kindly bring your child to Hospital X for vaccination at 8am. Please come with immunization card. Thank you."</t>
  </si>
  <si>
    <t>Includes CEA. "Some respondants" were initially randomized in control group but later swapped with members of the control group who did have phones. No figure is given for how many (but very likely less than 50, since 95% of people had phones). This could obviously result in selection bias.; Data collection and analysis was blinded to treatment/control. Acknowledged limitations: no known delivery success rate, 9.6% dropout rate, inconsistent DPT vaccine supply, no knowledge of literacy rates of participants, no adjustment for those lost to follow-up getting vaccinated anyway.</t>
  </si>
  <si>
    <t>0.15 (full cost per additional child immunized, estimate, originally in Naira 27.47)</t>
  </si>
  <si>
    <t>https://givewell.box.com/s/6huhgi0warn4ewi8jpaysnkgw1hyyveo</t>
  </si>
  <si>
    <t>Burkina Faso</t>
  </si>
  <si>
    <t>Recruited after birth in an urban health clinic. "Les nouveau-nés du CSPS de Colma 1 étaient inclus dans l’étude lors du premier contact PEV à leur naissance (Tableau 1), à partir de février 2014."</t>
  </si>
  <si>
    <t>42.3% PENTA3</t>
  </si>
  <si>
    <t>Immunization records at clinic. "Sur les 523 enfants enregistrés pour l’étude dans le RIV, 77 (14,6 %) enfants n’ont pu être retrouvés sur les registres papier, remplis à la main, du CSPS." p. 352. 101 Intervention group infants not found in immunization records were followed-up with by phone. "Cent un (39,6 %) des 255 enfants du groupe avec envoi des SMS de rappel, et qui étaient en retard pour le PEV sur le RIV, ont fait l’objet d’un interrogatoire téléphonique, grâce au numéro de téléphone portable fourni par la mère." Of these, 19 (19%) could not be reached for follow-up. (See Table 4, p. 352.)</t>
  </si>
  <si>
    <t>18% points</t>
  </si>
  <si>
    <t>Yes, for 1st and 2nd visit, but not for 3rd. See Table 3, p. 352.</t>
  </si>
  <si>
    <t>Unclear. In the intervention group, of 255 infants (253 mothers), 101 were followed-up via phone because they were late for vaccination, 19 could not be reached for follow-up. (7.4% of intervention infants.)</t>
  </si>
  <si>
    <t>Unclear.</t>
  </si>
  <si>
    <t>Not reached by phone (number deactivated, number does not belong to enrollee). 2 dead infants. p. 352. Unable to find child's record in clinic records: "77 (14,6 %) enfants n’ont pu être retrouvés sur les registres papier, remplis à la main, du CSPS."</t>
  </si>
  <si>
    <t>Not specified.</t>
  </si>
  <si>
    <t>The clinic was provided with a computerized/digital vaccination register, which it did not previously have. See the beginning of the abstract: "L’impact dans le Programme élargi de vaccination (PEV) d’un registre informatisé de vaccination (RIV), avec l’envoi de SMS aux parents avant les sessions vaccinales, n’a jamais été estimé en Afrique sub-saharienne. Un Centre de santé et de promotion sociale (CSPS) urbain prodiguant le PEV a été tiré au sort (Colma 1, district de Do) à Bobo- Dioulasso (Burkina Faso), puis a été doté d’un RIV." p. 349.</t>
  </si>
  <si>
    <t>1 to 8 months (inferred from sign up dates and data collection date)</t>
  </si>
  <si>
    <t>In French. Ask Katherine if have questions. It found ~17.5% point increase for 2nd, 3rd, and 4th vaccination. Followed up with those who received SMS but didn't get vaccinated. 66% of them had gone to different clinic, 19% couldn't be contacted, 18% were on a long voyage, 13% forgotten, 3% said message wasn't sent, 2% children passed away. ~20% of numbers were fake or disactivated over time. 96% of women understood messages even though 42% couldn't read it on screen themselves (unclear whether illiteracy or not owning phone themselves)</t>
  </si>
  <si>
    <t>In French. Ask Sophie if have questions.</t>
  </si>
  <si>
    <t>https://givewell.box.com/s/rdzyreqtgavpybskf9tn5mdrp47ah96h</t>
  </si>
  <si>
    <t>Urban, low-income</t>
  </si>
  <si>
    <t>RCT, pilot</t>
  </si>
  <si>
    <t>"Parents of infants between the ages of 8 and 14 weeks presenting for the first dose of the 3-dose infant primary immunization series were eligible if they owned a mobile phone with SMS text messaging capability. At least one parent had to be literate and able to use SMS technology." p. 2438.</t>
  </si>
  <si>
    <t>80.7% PENTA3</t>
  </si>
  <si>
    <t>"Research nurses collected data at visits 2 and 3, including information regarding family mobile phone use, receipt of SMS reminders, and vaccines given. Immunization records were able to be confirmed for children who returned to either of the two study sites." pp. 2438. "We experienced another limitation when we were unable to track childhood vac- cination records outside of the study clinics." p. 2441.</t>
  </si>
  <si>
    <t>Not statistically significant, visit 2 +4.9% at p = .12, visit 3 + 3.7% at p =.69.</t>
  </si>
  <si>
    <t>None. See Table 3, p. 2441.</t>
  </si>
  <si>
    <t>"Upon unlocking the database, it was noted that a disproportionate number of participants were randomized into the intervention group during the first month and the usual care group during the second month of the enrollment period." p. 2438. "Parents in the usual care group had significantly higher income with more fathers working; otherwise, there were no significant differences between the baseline demographics of intervention and usual care children and their parents (Table 1)." p. 2439.</t>
  </si>
  <si>
    <t>"Per protocol analyses were consistent with intention to treat." p. 2439.</t>
  </si>
  <si>
    <t>Asked parents whether they had received messages. Data not presented. Mobile carrier report of SMS messages sent, and challenges, discussed on p. 2439.</t>
  </si>
  <si>
    <t>"Participants were allocated to either an intervention or usual care group using a computer-generated randomization scheme with the investigators being blind to the allocation." p. 2438.</t>
  </si>
  <si>
    <t>6,4,2 See p. 2438.</t>
  </si>
  <si>
    <t>2 months. p. 2438.</t>
  </si>
  <si>
    <t>"Your child [autopopulate child's name] is due on [autopopulate date] at [autopopulate clinic name] for vaccines." p. 2438.</t>
  </si>
  <si>
    <t>"Not adequately powered to assess efficacy". If baseline vaccination rate is 80% it would have to have a sample size of 150 to detect 15% point change with 80% probability. To detect a 8% point increase, the lowest increase of the good quality studies, it would've had to have a 656 sample size. The baseline rate was at a pretty high starting point, so is likely to have a smaller effect because the people still not getting vaccinated might have something else stopping them. To participate at least one parent had to be "literate and able to use SMS technology", and be 18 or older.; No data on messages being delivered. SMS system problems inlcuding "power outages and delays in recharging the server that either resulted in missed messages or repeat messages being delivered upon reactivation of the delivery platform."; Usual care included a written reminder of next appointment date at each clinic. Parents of infants between the ages of 8 and 14 weeks presenting for the first dose of the 3-dose infant primary immunization series were eligible if they owned a mobile phone with SMS text messaging capability. Last relevant vaccine is at 6 months old. 17.4% people lost to follow-up.</t>
  </si>
  <si>
    <t>https://givewell.box.com/s/twnbsqswmz8jrm2u5dp7seh21u0hu7np</t>
  </si>
  <si>
    <t>Bangladesh</t>
  </si>
  <si>
    <t>Rural hard-to-reach population</t>
  </si>
  <si>
    <t>Quasi-experimental, pre-post (clustered, 160 clusters), cross-sectional baseline and endline cluster-sampled surveys</t>
  </si>
  <si>
    <t>Women who gave birth within 1 year prior to data collection. (Retrospective.)</t>
  </si>
  <si>
    <t>Mobile registration and SMS reminder and remind health workers and provide info to health worker supervisors. 12-month program (pre/post evaluation).</t>
  </si>
  <si>
    <t>29.5% point increase in full vaccination rate</t>
  </si>
  <si>
    <t>Yes</t>
  </si>
  <si>
    <t>a 10% increase in full vaccination coverage from a baseline of 56%, with 80% power, 0·05 level of significance, and cluster effect size of 1·5.</t>
  </si>
  <si>
    <t>No clear concerns with baseline balance. However, as different populations were surveyed pre- and post-intervention, we note that characteristics of those surveyed pre/post differed significantly. In rural control areas, mothers surveyed at endline were younger, more educated, owned phones.</t>
  </si>
  <si>
    <t>N/A, pre/post</t>
  </si>
  <si>
    <t>N/A, pre/post, no analysis of effect on treated</t>
  </si>
  <si>
    <t>5,537 children registered for SMS. Unknown proportion received at least 1 SMS. Unknown total age-cohort population of the area of study.</t>
  </si>
  <si>
    <t>Unclear whether post-intervention interviewers were blinded to which were intervention or control areas.</t>
  </si>
  <si>
    <t>1, 0 (opening of clinic), 0 (2 hours before closing of clinic)</t>
  </si>
  <si>
    <t>Health worker intervention: "Android smart phones with mTika were provided to all health assistants/vaccinators and supervisors in intervention areas." "Health Assistants (HAs)/vaccinators under the MOHFW rou- tinely list pregnant women in their catchment areas for health outreach. We provided HAs/vaccinators and supervisors with Android smart phones and mTika training," Participant intervention: mothers were "taught how to send SMS text messages from a reg- ular mobile phone to mTika after childbirth". "Symbols taught to mothers at registration were used in SMS messages for mothers who were illiterate."</t>
  </si>
  <si>
    <t>1 month</t>
  </si>
  <si>
    <t>Differences in differences; very, very weak; used original software for CHW; sampled different street children at endline and baseline and didn't restrict to just those registered with original software; "Upon registration, mothers were assigned a unique code and taught how to send SMS text messages from a regular mobile phone to mTika after childbirth". Included children 0-11 months old at beginning of study. Sent reminders to mothers and health workers, as well as monitoring for supervisors of health workers. Symbols taught to mothers at registration were used in SMS messages for mothers who were illiterate. Did based on maternal recall</t>
  </si>
  <si>
    <t>Vaccination rates fell in control areas in both the rural study and the urban study. Unclear why.</t>
  </si>
  <si>
    <t>Urban street-dwelling population (Dhaka slums)</t>
  </si>
  <si>
    <t>27.1% point increase in full vaccination rate</t>
  </si>
  <si>
    <t>No clear concerns wiht baseline balance. However, as different populations were surveyed pre- and post-intervention, we note that characteristics of those surveyed pre/post differed significantly. In urban control areas, mothers surveyed at endline were more educated, morelikely to have a male child. In urban intervention areas, mothers surveyed at endline were more educated, owned phones.</t>
  </si>
  <si>
    <t>2,823 children registered for SMS. Unknown proportion received at least 1 SMS. Unknown total age-cohort population of the area of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</si>
</sst>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rgb="FF000000"/>
      <name val="Arial"/>
    </font>
    <font>
      <b/>
      <sz val="11"/>
      <color rgb="FFFFFFFF"/>
      <name val="Arial"/>
    </font>
    <font>
      <b/>
      <sz val="10"/>
      <name val="Arial"/>
    </font>
    <font>
      <sz val="10"/>
      <name val="Arial"/>
    </font>
    <font>
      <sz val="10"/>
      <name val="Arial"/>
    </font>
    <font>
      <u/>
      <sz val="10"/>
      <color rgb="FF0000FF"/>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sz val="10"/>
      <color rgb="FF000000"/>
      <name val="Arial"/>
    </font>
    <font>
      <u/>
      <sz val="10"/>
      <color rgb="FF1155CC"/>
      <name val="Arial"/>
    </font>
    <font>
      <u/>
      <sz val="10"/>
      <color rgb="FF1155CC"/>
      <name val="Open Sans"/>
    </font>
    <font>
      <u/>
      <sz val="10"/>
      <color rgb="FF1155CC"/>
      <name val="Arial"/>
    </font>
  </fonts>
  <fills count="7">
    <fill>
      <patternFill patternType="none"/>
    </fill>
    <fill>
      <patternFill patternType="gray125"/>
    </fill>
    <fill>
      <patternFill patternType="solid">
        <fgColor rgb="FF3D85C6"/>
        <bgColor rgb="FF3D85C6"/>
      </patternFill>
    </fill>
    <fill>
      <patternFill patternType="solid">
        <fgColor rgb="FFE6B8AF"/>
        <bgColor rgb="FFE6B8AF"/>
      </patternFill>
    </fill>
    <fill>
      <patternFill patternType="solid">
        <fgColor rgb="FFD9EAD3"/>
        <bgColor rgb="FFD9EAD3"/>
      </patternFill>
    </fill>
    <fill>
      <patternFill patternType="solid">
        <fgColor rgb="FFFFFFFF"/>
        <bgColor rgb="FFFFFFFF"/>
      </patternFill>
    </fill>
    <fill>
      <patternFill patternType="solid">
        <fgColor rgb="FFFFF2CC"/>
        <bgColor rgb="FFFFF2CC"/>
      </patternFill>
    </fill>
  </fills>
  <borders count="1">
    <border>
      <left/>
      <right/>
      <top/>
      <bottom/>
      <diagonal/>
    </border>
  </borders>
  <cellStyleXfs count="1">
    <xf numFmtId="0" fontId="0" fillId="0" borderId="0"/>
  </cellStyleXfs>
  <cellXfs count="57">
    <xf numFmtId="0" fontId="0" fillId="0" borderId="0" xfId="0" applyFont="1" applyAlignment="1"/>
    <xf numFmtId="0" fontId="1" fillId="2" borderId="0" xfId="0" applyFont="1" applyFill="1" applyAlignment="1">
      <alignment horizontal="center" wrapText="1"/>
    </xf>
    <xf numFmtId="0" fontId="2" fillId="0" borderId="0" xfId="0" applyFont="1" applyAlignment="1"/>
    <xf numFmtId="0" fontId="3" fillId="0" borderId="0" xfId="0" applyFont="1" applyAlignment="1"/>
    <xf numFmtId="0" fontId="1" fillId="2" borderId="0" xfId="0" applyFont="1" applyFill="1" applyAlignment="1">
      <alignment horizontal="center" wrapText="1"/>
    </xf>
    <xf numFmtId="9" fontId="3" fillId="0" borderId="0" xfId="0" applyNumberFormat="1" applyFont="1" applyAlignment="1"/>
    <xf numFmtId="0" fontId="1" fillId="2" borderId="0" xfId="0" applyFont="1" applyFill="1" applyAlignment="1">
      <alignment horizontal="center" wrapText="1"/>
    </xf>
    <xf numFmtId="0" fontId="4" fillId="2" borderId="0" xfId="0" applyFont="1" applyFill="1" applyAlignment="1">
      <alignment horizontal="center"/>
    </xf>
    <xf numFmtId="9" fontId="3" fillId="3" borderId="0" xfId="0" applyNumberFormat="1" applyFont="1" applyFill="1" applyAlignment="1"/>
    <xf numFmtId="0" fontId="5" fillId="0" borderId="0" xfId="0" applyFont="1" applyAlignment="1"/>
    <xf numFmtId="0" fontId="6" fillId="0" borderId="0" xfId="0" applyFont="1" applyAlignment="1">
      <alignment horizontal="left"/>
    </xf>
    <xf numFmtId="9" fontId="3" fillId="4" borderId="0" xfId="0" applyNumberFormat="1" applyFont="1" applyFill="1" applyAlignment="1"/>
    <xf numFmtId="9" fontId="3" fillId="4" borderId="0" xfId="0" applyNumberFormat="1" applyFont="1" applyFill="1"/>
    <xf numFmtId="10" fontId="3" fillId="0" borderId="0" xfId="0" applyNumberFormat="1" applyFont="1" applyAlignment="1"/>
    <xf numFmtId="10" fontId="3" fillId="4" borderId="0" xfId="0" applyNumberFormat="1" applyFont="1" applyFill="1"/>
    <xf numFmtId="164" fontId="3" fillId="0" borderId="0" xfId="0" applyNumberFormat="1" applyFont="1" applyAlignment="1"/>
    <xf numFmtId="164" fontId="3" fillId="4" borderId="0" xfId="0" applyNumberFormat="1" applyFont="1" applyFill="1"/>
    <xf numFmtId="9" fontId="3" fillId="0" borderId="0" xfId="0" applyNumberFormat="1" applyFont="1"/>
    <xf numFmtId="10" fontId="3" fillId="0" borderId="0" xfId="0" applyNumberFormat="1" applyFont="1"/>
    <xf numFmtId="0" fontId="1" fillId="2" borderId="0" xfId="0" applyFont="1" applyFill="1" applyAlignment="1">
      <alignment wrapText="1"/>
    </xf>
    <xf numFmtId="164" fontId="1" fillId="2" borderId="0" xfId="0" applyNumberFormat="1" applyFont="1" applyFill="1" applyAlignment="1">
      <alignment wrapText="1"/>
    </xf>
    <xf numFmtId="0" fontId="1" fillId="2" borderId="0" xfId="0" applyFont="1" applyFill="1" applyAlignment="1">
      <alignment wrapText="1"/>
    </xf>
    <xf numFmtId="0" fontId="4" fillId="2" borderId="0" xfId="0" applyFont="1" applyFill="1" applyAlignment="1"/>
    <xf numFmtId="10" fontId="2" fillId="0" borderId="0" xfId="0" applyNumberFormat="1" applyFont="1" applyAlignment="1"/>
    <xf numFmtId="0" fontId="2" fillId="0" borderId="0" xfId="0" applyFont="1"/>
    <xf numFmtId="0" fontId="7" fillId="5" borderId="0" xfId="0" applyFont="1" applyFill="1" applyAlignment="1"/>
    <xf numFmtId="0" fontId="4" fillId="5" borderId="0" xfId="0" applyFont="1" applyFill="1" applyAlignment="1"/>
    <xf numFmtId="0" fontId="4" fillId="5" borderId="0" xfId="0" applyFont="1" applyFill="1" applyAlignment="1">
      <alignment horizontal="right"/>
    </xf>
    <xf numFmtId="9" fontId="4" fillId="5" borderId="0" xfId="0" applyNumberFormat="1" applyFont="1" applyFill="1" applyAlignment="1">
      <alignment horizontal="right"/>
    </xf>
    <xf numFmtId="0" fontId="8" fillId="0" borderId="0" xfId="0" applyFont="1" applyAlignment="1">
      <alignment horizontal="left"/>
    </xf>
    <xf numFmtId="164" fontId="4" fillId="5" borderId="0" xfId="0" applyNumberFormat="1" applyFont="1" applyFill="1" applyAlignment="1"/>
    <xf numFmtId="0" fontId="4" fillId="0" borderId="0" xfId="0" applyFont="1" applyAlignment="1">
      <alignment horizontal="left"/>
    </xf>
    <xf numFmtId="0" fontId="4" fillId="3" borderId="0" xfId="0" applyFont="1" applyFill="1" applyAlignment="1">
      <alignment horizontal="left"/>
    </xf>
    <xf numFmtId="0" fontId="4" fillId="4" borderId="0" xfId="0" applyFont="1" applyFill="1" applyAlignment="1">
      <alignment horizontal="left"/>
    </xf>
    <xf numFmtId="0" fontId="4" fillId="5" borderId="0" xfId="0" applyFont="1" applyFill="1" applyAlignment="1">
      <alignment horizontal="left"/>
    </xf>
    <xf numFmtId="0" fontId="4" fillId="0" borderId="0" xfId="0" applyFont="1" applyAlignment="1">
      <alignment horizontal="left"/>
    </xf>
    <xf numFmtId="0" fontId="9" fillId="0" borderId="0" xfId="0" applyFont="1" applyAlignment="1"/>
    <xf numFmtId="0" fontId="4" fillId="0" borderId="0" xfId="0" applyFont="1" applyAlignment="1"/>
    <xf numFmtId="164" fontId="4" fillId="0" borderId="0" xfId="0" applyNumberFormat="1" applyFont="1" applyAlignment="1"/>
    <xf numFmtId="9" fontId="4" fillId="3" borderId="0" xfId="0" applyNumberFormat="1" applyFont="1" applyFill="1" applyAlignment="1">
      <alignment horizontal="left"/>
    </xf>
    <xf numFmtId="9" fontId="4" fillId="0" borderId="0" xfId="0" applyNumberFormat="1" applyFont="1" applyAlignment="1">
      <alignment horizontal="left"/>
    </xf>
    <xf numFmtId="0" fontId="10" fillId="0" borderId="0" xfId="0" applyFont="1" applyAlignment="1">
      <alignment horizontal="left"/>
    </xf>
    <xf numFmtId="0" fontId="3" fillId="0" borderId="0" xfId="0" applyFont="1" applyAlignment="1">
      <alignment horizontal="left"/>
    </xf>
    <xf numFmtId="0" fontId="4" fillId="6" borderId="0" xfId="0" applyFont="1" applyFill="1" applyAlignment="1">
      <alignment horizontal="left"/>
    </xf>
    <xf numFmtId="2" fontId="4" fillId="0" borderId="0" xfId="0" applyNumberFormat="1" applyFont="1" applyAlignment="1">
      <alignment horizontal="left"/>
    </xf>
    <xf numFmtId="0" fontId="11" fillId="5" borderId="0" xfId="0" applyFont="1" applyFill="1" applyAlignment="1">
      <alignment horizontal="left"/>
    </xf>
    <xf numFmtId="0" fontId="12" fillId="0" borderId="0" xfId="0" applyFont="1" applyAlignment="1">
      <alignment horizontal="left"/>
    </xf>
    <xf numFmtId="164" fontId="4" fillId="0" borderId="0" xfId="0" applyNumberFormat="1" applyFont="1" applyAlignment="1">
      <alignment horizontal="left"/>
    </xf>
    <xf numFmtId="0" fontId="4" fillId="3" borderId="0" xfId="0" applyFont="1" applyFill="1" applyAlignment="1">
      <alignment horizontal="left"/>
    </xf>
    <xf numFmtId="0" fontId="13" fillId="5" borderId="0" xfId="0" applyFont="1" applyFill="1" applyAlignment="1">
      <alignment horizontal="left" wrapText="1"/>
    </xf>
    <xf numFmtId="0" fontId="14" fillId="5" borderId="0" xfId="0" applyFont="1" applyFill="1" applyAlignment="1">
      <alignment horizontal="left"/>
    </xf>
    <xf numFmtId="0" fontId="4" fillId="5" borderId="0" xfId="0" applyFont="1" applyFill="1" applyAlignment="1">
      <alignment horizontal="left"/>
    </xf>
    <xf numFmtId="0" fontId="3" fillId="5" borderId="0" xfId="0" applyFont="1" applyFill="1" applyAlignment="1">
      <alignment horizontal="left"/>
    </xf>
    <xf numFmtId="10" fontId="4" fillId="5" borderId="0" xfId="0" applyNumberFormat="1" applyFont="1" applyFill="1" applyAlignment="1">
      <alignment horizontal="left"/>
    </xf>
    <xf numFmtId="164" fontId="4" fillId="3" borderId="0" xfId="0" applyNumberFormat="1" applyFont="1" applyFill="1" applyAlignment="1">
      <alignment horizontal="left"/>
    </xf>
    <xf numFmtId="0" fontId="3" fillId="0" borderId="0" xfId="0" applyFont="1" applyAlignment="1">
      <alignment horizontal="left"/>
    </xf>
    <xf numFmtId="164" fontId="4"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419100</xdr:colOff>
      <xdr:row>52</xdr:row>
      <xdr:rowOff>0</xdr:rowOff>
    </xdr:to>
    <xdr:sp macro="" textlink="">
      <xdr:nvSpPr>
        <xdr:cNvPr id="1041" name="Rectangle 1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ivewell.box.com/s/twnbsqswmz8jrm2u5dp7seh21u0hu7np" TargetMode="External"/><Relationship Id="rId3" Type="http://schemas.openxmlformats.org/officeDocument/2006/relationships/hyperlink" Target="https://givewell.box.com/s/ygylkjnb8sxv4qpxtcalqw26i90peqds" TargetMode="External"/><Relationship Id="rId7" Type="http://schemas.openxmlformats.org/officeDocument/2006/relationships/hyperlink" Target="https://givewell.box.com/s/twnbsqswmz8jrm2u5dp7seh21u0hu7np" TargetMode="External"/><Relationship Id="rId12" Type="http://schemas.openxmlformats.org/officeDocument/2006/relationships/comments" Target="../comments1.xml"/><Relationship Id="rId2" Type="http://schemas.openxmlformats.org/officeDocument/2006/relationships/hyperlink" Target="https://givewell.box.com/s/9lic1d3jfdi8hknybi3z7m5cnzmehj03" TargetMode="External"/><Relationship Id="rId1" Type="http://schemas.openxmlformats.org/officeDocument/2006/relationships/hyperlink" Target="https://givewell.box.com/s/tnv83164w5zd147rzvd7p1ys27dz9lfo" TargetMode="External"/><Relationship Id="rId6" Type="http://schemas.openxmlformats.org/officeDocument/2006/relationships/hyperlink" Target="https://givewell.box.com/s/rdzyreqtgavpybskf9tn5mdrp47ah96h" TargetMode="External"/><Relationship Id="rId11" Type="http://schemas.openxmlformats.org/officeDocument/2006/relationships/vmlDrawing" Target="../drawings/vmlDrawing1.vml"/><Relationship Id="rId5" Type="http://schemas.openxmlformats.org/officeDocument/2006/relationships/hyperlink" Target="https://givewell.box.com/s/6huhgi0warn4ewi8jpaysnkgw1hyyveo" TargetMode="External"/><Relationship Id="rId10" Type="http://schemas.openxmlformats.org/officeDocument/2006/relationships/drawing" Target="../drawings/drawing1.xml"/><Relationship Id="rId4" Type="http://schemas.openxmlformats.org/officeDocument/2006/relationships/hyperlink" Target="https://givewell.box.com/s/vh5bysoztkx135rswqam2qugnu8nuut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arch.proquest.com/openview/ad42ef9aa7df2809e3ff91061a6b9942/1?pq-origsite=gscho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heetViews>
  <sheetFormatPr defaultColWidth="14.42578125" defaultRowHeight="15.75" customHeight="1" x14ac:dyDescent="0.2"/>
  <sheetData>
    <row r="1" spans="1:1" ht="15.75" customHeight="1" x14ac:dyDescent="0.2">
      <c r="A1" s="3" t="s">
        <v>1</v>
      </c>
    </row>
    <row r="2" spans="1:1" ht="15.75" customHeight="1" x14ac:dyDescent="0.2">
      <c r="A2" s="9" t="str">
        <f>HYPERLINK("https://docs.google.com/spreadsheets/d/11eNrNbkSJbIjYsLZTxwgi1g68m7081wTW3JaFnO7WY8/edit#gid=0","Charity Science Health's previously-published table of characteristics of studies.")</f>
        <v>Charity Science Health's previously-published table of characteristics of studies.</v>
      </c>
    </row>
    <row r="3" spans="1:1" ht="15.75" customHeight="1" x14ac:dyDescent="0.2">
      <c r="A3" s="3" t="s">
        <v>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00"/>
  <sheetViews>
    <sheetView workbookViewId="0"/>
  </sheetViews>
  <sheetFormatPr defaultColWidth="14.42578125" defaultRowHeight="15.75" customHeight="1" x14ac:dyDescent="0.2"/>
  <cols>
    <col min="1" max="1" width="30.7109375" customWidth="1"/>
    <col min="2" max="2" width="10" customWidth="1"/>
    <col min="3" max="3" width="12.42578125" customWidth="1"/>
    <col min="4" max="4" width="7.7109375" customWidth="1"/>
    <col min="5" max="5" width="5.85546875" customWidth="1"/>
    <col min="6" max="6" width="6.5703125" customWidth="1"/>
    <col min="7" max="7" width="9" customWidth="1"/>
    <col min="8" max="8" width="14" customWidth="1"/>
    <col min="9" max="9" width="10.7109375" customWidth="1"/>
    <col min="10" max="10" width="13.28515625" customWidth="1"/>
    <col min="11" max="12" width="8.140625" customWidth="1"/>
    <col min="13" max="14" width="13" customWidth="1"/>
    <col min="15" max="15" width="8.140625" customWidth="1"/>
    <col min="16" max="16" width="13.28515625" customWidth="1"/>
    <col min="18" max="18" width="14" customWidth="1"/>
    <col min="21" max="21" width="13.85546875" customWidth="1"/>
    <col min="24" max="24" width="10.42578125" customWidth="1"/>
    <col min="25" max="25" width="8.5703125" customWidth="1"/>
    <col min="26" max="26" width="7.28515625" customWidth="1"/>
    <col min="27" max="28" width="15.7109375" customWidth="1"/>
  </cols>
  <sheetData>
    <row r="1" spans="1:51" x14ac:dyDescent="0.25">
      <c r="A1" s="1" t="s">
        <v>0</v>
      </c>
      <c r="B1" s="4" t="s">
        <v>3</v>
      </c>
      <c r="C1" s="1" t="s">
        <v>10</v>
      </c>
      <c r="D1" s="4" t="s">
        <v>11</v>
      </c>
      <c r="E1" s="4" t="s">
        <v>12</v>
      </c>
      <c r="F1" s="4" t="s">
        <v>13</v>
      </c>
      <c r="G1" s="4" t="s">
        <v>14</v>
      </c>
      <c r="H1" s="4" t="s">
        <v>15</v>
      </c>
      <c r="I1" s="4" t="s">
        <v>16</v>
      </c>
      <c r="J1" s="1" t="s">
        <v>17</v>
      </c>
      <c r="K1" s="4" t="s">
        <v>18</v>
      </c>
      <c r="L1" s="1" t="s">
        <v>19</v>
      </c>
      <c r="M1" s="4" t="s">
        <v>20</v>
      </c>
      <c r="N1" s="4" t="s">
        <v>22</v>
      </c>
      <c r="O1" s="4" t="s">
        <v>23</v>
      </c>
      <c r="P1" s="4" t="s">
        <v>24</v>
      </c>
      <c r="Q1" s="1" t="s">
        <v>25</v>
      </c>
      <c r="R1" s="4" t="s">
        <v>26</v>
      </c>
      <c r="S1" s="4" t="s">
        <v>27</v>
      </c>
      <c r="T1" s="4" t="s">
        <v>28</v>
      </c>
      <c r="U1" s="4" t="s">
        <v>30</v>
      </c>
      <c r="V1" s="4" t="s">
        <v>31</v>
      </c>
      <c r="W1" s="4" t="s">
        <v>32</v>
      </c>
      <c r="X1" s="4" t="s">
        <v>33</v>
      </c>
      <c r="Y1" s="1" t="s">
        <v>34</v>
      </c>
      <c r="Z1" s="1" t="s">
        <v>35</v>
      </c>
      <c r="AA1" s="4" t="s">
        <v>36</v>
      </c>
      <c r="AB1" s="1" t="s">
        <v>37</v>
      </c>
      <c r="AC1" s="4" t="s">
        <v>38</v>
      </c>
      <c r="AD1" s="1" t="s">
        <v>39</v>
      </c>
      <c r="AE1" s="6" t="s">
        <v>40</v>
      </c>
      <c r="AF1" s="4" t="s">
        <v>41</v>
      </c>
      <c r="AG1" s="1" t="s">
        <v>42</v>
      </c>
      <c r="AH1" s="1" t="s">
        <v>43</v>
      </c>
      <c r="AI1" s="7"/>
      <c r="AJ1" s="7"/>
      <c r="AK1" s="7"/>
      <c r="AL1" s="7"/>
      <c r="AM1" s="7"/>
      <c r="AN1" s="7"/>
      <c r="AO1" s="7"/>
      <c r="AP1" s="7"/>
      <c r="AQ1" s="7"/>
      <c r="AR1" s="7"/>
      <c r="AS1" s="7"/>
      <c r="AT1" s="7"/>
      <c r="AU1" s="7"/>
      <c r="AV1" s="7"/>
      <c r="AW1" s="7"/>
      <c r="AX1" s="7"/>
      <c r="AY1" s="7"/>
    </row>
    <row r="2" spans="1:51" ht="15.75" customHeight="1" x14ac:dyDescent="0.2">
      <c r="A2" s="10" t="str">
        <f>HYPERLINK("http://www.sciencedirect.com/science/article/pii/S2214109X17300724","Gibson et al. 2017 (M-SIMU study)")</f>
        <v>Gibson et al. 2017 (M-SIMU study)</v>
      </c>
      <c r="B2" s="29" t="s">
        <v>49</v>
      </c>
      <c r="C2" s="31" t="s">
        <v>113</v>
      </c>
      <c r="D2" s="32" t="s">
        <v>115</v>
      </c>
      <c r="E2" s="31">
        <v>2017</v>
      </c>
      <c r="F2" s="31">
        <v>2013</v>
      </c>
      <c r="G2" s="31" t="s">
        <v>93</v>
      </c>
      <c r="H2" s="33" t="s">
        <v>117</v>
      </c>
      <c r="I2" s="34" t="s">
        <v>118</v>
      </c>
      <c r="J2" s="35" t="s">
        <v>119</v>
      </c>
      <c r="K2" s="34" t="s">
        <v>120</v>
      </c>
      <c r="L2" s="32" t="s">
        <v>121</v>
      </c>
      <c r="M2" s="34" t="s">
        <v>122</v>
      </c>
      <c r="N2" s="33" t="s">
        <v>123</v>
      </c>
      <c r="O2" s="31" t="s">
        <v>124</v>
      </c>
      <c r="P2" s="33" t="s">
        <v>125</v>
      </c>
      <c r="Q2" s="31">
        <f>489+476</f>
        <v>965</v>
      </c>
      <c r="R2" s="31">
        <f>360+388</f>
        <v>748</v>
      </c>
      <c r="S2" s="39">
        <f>(Q2-R2)/Q2</f>
        <v>0.22487046632124352</v>
      </c>
      <c r="T2" s="31" t="s">
        <v>127</v>
      </c>
      <c r="U2" s="34" t="s">
        <v>128</v>
      </c>
      <c r="V2" s="31" t="s">
        <v>129</v>
      </c>
      <c r="W2" s="40">
        <v>0.93</v>
      </c>
      <c r="X2" s="32" t="s">
        <v>133</v>
      </c>
      <c r="Y2" s="31" t="s">
        <v>135</v>
      </c>
      <c r="Z2" s="31" t="s">
        <v>99</v>
      </c>
      <c r="AA2" s="31" t="s">
        <v>99</v>
      </c>
      <c r="AB2" s="31" t="s">
        <v>114</v>
      </c>
      <c r="AC2" s="31" t="s">
        <v>139</v>
      </c>
      <c r="AD2" s="31" t="s">
        <v>46</v>
      </c>
      <c r="AE2" s="31" t="s">
        <v>139</v>
      </c>
      <c r="AF2" s="31"/>
      <c r="AG2" s="31" t="s">
        <v>46</v>
      </c>
      <c r="AH2" s="31" t="s">
        <v>46</v>
      </c>
      <c r="AI2" s="35"/>
      <c r="AJ2" s="35"/>
      <c r="AK2" s="35"/>
      <c r="AL2" s="35"/>
      <c r="AM2" s="35"/>
      <c r="AN2" s="35"/>
      <c r="AO2" s="35"/>
      <c r="AP2" s="35"/>
      <c r="AQ2" s="35"/>
      <c r="AR2" s="35"/>
      <c r="AS2" s="35"/>
      <c r="AT2" s="35"/>
      <c r="AU2" s="35"/>
      <c r="AV2" s="35"/>
      <c r="AW2" s="35"/>
      <c r="AX2" s="35"/>
      <c r="AY2" s="35"/>
    </row>
    <row r="3" spans="1:51" ht="15.75" customHeight="1" x14ac:dyDescent="0.2">
      <c r="A3" s="41" t="str">
        <f>HYPERLINK("http://bmcpublichealth.biomedcentral.com/articles/10.1186/s12889-016-2823-5","Haji et al. 2016")</f>
        <v>Haji et al. 2016</v>
      </c>
      <c r="B3" s="29" t="s">
        <v>140</v>
      </c>
      <c r="C3" s="35" t="s">
        <v>113</v>
      </c>
      <c r="D3" s="33" t="s">
        <v>141</v>
      </c>
      <c r="E3" s="31">
        <v>2016</v>
      </c>
      <c r="F3" s="42">
        <v>2014</v>
      </c>
      <c r="G3" s="35" t="s">
        <v>142</v>
      </c>
      <c r="H3" s="32" t="s">
        <v>143</v>
      </c>
      <c r="I3" s="34" t="s">
        <v>144</v>
      </c>
      <c r="J3" s="34" t="s">
        <v>119</v>
      </c>
      <c r="K3" s="32" t="s">
        <v>145</v>
      </c>
      <c r="L3" s="33" t="s">
        <v>146</v>
      </c>
      <c r="M3" s="34" t="s">
        <v>99</v>
      </c>
      <c r="N3" s="34" t="s">
        <v>147</v>
      </c>
      <c r="O3" s="31" t="s">
        <v>148</v>
      </c>
      <c r="P3" s="33" t="s">
        <v>125</v>
      </c>
      <c r="Q3" s="35">
        <f>372+372</f>
        <v>744</v>
      </c>
      <c r="R3" s="43" t="s">
        <v>149</v>
      </c>
      <c r="S3" s="43" t="s">
        <v>149</v>
      </c>
      <c r="T3" s="43" t="s">
        <v>149</v>
      </c>
      <c r="U3" s="31" t="s">
        <v>150</v>
      </c>
      <c r="V3" s="34" t="s">
        <v>149</v>
      </c>
      <c r="W3" s="34" t="s">
        <v>149</v>
      </c>
      <c r="X3" s="32" t="s">
        <v>151</v>
      </c>
      <c r="Y3" s="35" t="s">
        <v>152</v>
      </c>
      <c r="Z3" s="35" t="s">
        <v>99</v>
      </c>
      <c r="AA3" s="31" t="s">
        <v>99</v>
      </c>
      <c r="AB3" s="35" t="s">
        <v>153</v>
      </c>
      <c r="AC3" s="35">
        <v>3</v>
      </c>
      <c r="AD3" s="35" t="s">
        <v>46</v>
      </c>
      <c r="AE3" s="35" t="s">
        <v>154</v>
      </c>
      <c r="AF3" s="44"/>
      <c r="AG3" s="44">
        <v>2.224462E-2</v>
      </c>
      <c r="AH3" s="45" t="s">
        <v>155</v>
      </c>
      <c r="AI3" s="35"/>
      <c r="AJ3" s="35"/>
      <c r="AK3" s="35"/>
      <c r="AL3" s="35"/>
      <c r="AM3" s="35"/>
      <c r="AN3" s="35"/>
      <c r="AO3" s="35"/>
      <c r="AP3" s="35"/>
      <c r="AQ3" s="35"/>
      <c r="AR3" s="35"/>
      <c r="AS3" s="35"/>
      <c r="AT3" s="35"/>
      <c r="AU3" s="35"/>
      <c r="AV3" s="35"/>
      <c r="AW3" s="35"/>
      <c r="AX3" s="35"/>
      <c r="AY3" s="35"/>
    </row>
    <row r="4" spans="1:51" ht="15.75" customHeight="1" x14ac:dyDescent="0.2">
      <c r="A4" s="10" t="str">
        <f>HYPERLINK("https://bmcpublichealth.biomedcentral.com/articles/10.1186/s12889-015-1470-6","Bangure et al. 2015")</f>
        <v>Bangure et al. 2015</v>
      </c>
      <c r="B4" s="29" t="s">
        <v>156</v>
      </c>
      <c r="C4" s="35" t="s">
        <v>157</v>
      </c>
      <c r="D4" s="33" t="s">
        <v>158</v>
      </c>
      <c r="E4" s="31">
        <v>2015</v>
      </c>
      <c r="F4" s="42">
        <v>2013</v>
      </c>
      <c r="G4" s="35" t="s">
        <v>159</v>
      </c>
      <c r="H4" s="43" t="s">
        <v>160</v>
      </c>
      <c r="I4" s="31" t="s">
        <v>161</v>
      </c>
      <c r="J4" s="35" t="s">
        <v>119</v>
      </c>
      <c r="K4" s="32" t="s">
        <v>162</v>
      </c>
      <c r="L4" s="33" t="s">
        <v>163</v>
      </c>
      <c r="M4" s="31" t="s">
        <v>99</v>
      </c>
      <c r="N4" s="33" t="s">
        <v>164</v>
      </c>
      <c r="O4" s="31" t="s">
        <v>165</v>
      </c>
      <c r="P4" s="33" t="s">
        <v>125</v>
      </c>
      <c r="Q4" s="35">
        <f>152+152</f>
        <v>304</v>
      </c>
      <c r="R4" s="35">
        <f>Q4</f>
        <v>304</v>
      </c>
      <c r="S4" s="40">
        <v>0</v>
      </c>
      <c r="T4" s="31" t="s">
        <v>166</v>
      </c>
      <c r="U4" s="31" t="s">
        <v>167</v>
      </c>
      <c r="V4" s="34" t="s">
        <v>149</v>
      </c>
      <c r="W4" s="34" t="s">
        <v>168</v>
      </c>
      <c r="X4" s="32" t="s">
        <v>169</v>
      </c>
      <c r="Y4" s="35" t="s">
        <v>170</v>
      </c>
      <c r="Z4" s="31" t="s">
        <v>99</v>
      </c>
      <c r="AA4" s="31" t="s">
        <v>99</v>
      </c>
      <c r="AB4" s="31" t="s">
        <v>171</v>
      </c>
      <c r="AC4" s="35">
        <v>3</v>
      </c>
      <c r="AD4" s="35" t="s">
        <v>172</v>
      </c>
      <c r="AE4" s="35" t="s">
        <v>173</v>
      </c>
      <c r="AF4" s="44"/>
      <c r="AG4" s="44">
        <f>0.71/9</f>
        <v>7.8888888888888883E-2</v>
      </c>
      <c r="AH4" s="35" t="s">
        <v>174</v>
      </c>
      <c r="AI4" s="35"/>
      <c r="AJ4" s="35"/>
      <c r="AK4" s="35"/>
      <c r="AL4" s="35"/>
      <c r="AM4" s="35"/>
      <c r="AN4" s="35"/>
      <c r="AO4" s="35"/>
      <c r="AP4" s="35"/>
      <c r="AQ4" s="35"/>
      <c r="AR4" s="35"/>
      <c r="AS4" s="35"/>
      <c r="AT4" s="35"/>
      <c r="AU4" s="35"/>
      <c r="AV4" s="35"/>
      <c r="AW4" s="35"/>
      <c r="AX4" s="35"/>
      <c r="AY4" s="35"/>
    </row>
    <row r="5" spans="1:51" ht="15.75" customHeight="1" x14ac:dyDescent="0.2">
      <c r="A5" s="46" t="str">
        <f>HYPERLINK("https://www.ncbi.nlm.nih.gov/pubmed/26902809","Eze et al. 2015")</f>
        <v>Eze et al. 2015</v>
      </c>
      <c r="B5" s="29" t="s">
        <v>175</v>
      </c>
      <c r="C5" s="31" t="s">
        <v>176</v>
      </c>
      <c r="D5" s="33" t="s">
        <v>158</v>
      </c>
      <c r="E5" s="31">
        <v>2015</v>
      </c>
      <c r="F5" s="42">
        <v>2010</v>
      </c>
      <c r="G5" s="35" t="s">
        <v>159</v>
      </c>
      <c r="H5" s="32" t="s">
        <v>177</v>
      </c>
      <c r="I5" s="31" t="s">
        <v>178</v>
      </c>
      <c r="J5" s="35" t="s">
        <v>179</v>
      </c>
      <c r="K5" s="32" t="s">
        <v>180</v>
      </c>
      <c r="L5" s="43" t="s">
        <v>181</v>
      </c>
      <c r="M5" s="31" t="s">
        <v>99</v>
      </c>
      <c r="N5" s="31" t="s">
        <v>182</v>
      </c>
      <c r="O5" s="31" t="s">
        <v>165</v>
      </c>
      <c r="P5" s="43" t="s">
        <v>165</v>
      </c>
      <c r="Q5" s="35">
        <f>500+501</f>
        <v>1001</v>
      </c>
      <c r="R5" s="31">
        <f>452+453</f>
        <v>905</v>
      </c>
      <c r="S5" s="47">
        <f>(Q5-R5)/Q5</f>
        <v>9.5904095904095904E-2</v>
      </c>
      <c r="T5" s="31" t="s">
        <v>183</v>
      </c>
      <c r="U5" s="31" t="s">
        <v>184</v>
      </c>
      <c r="V5" s="34" t="s">
        <v>149</v>
      </c>
      <c r="W5" s="34" t="s">
        <v>185</v>
      </c>
      <c r="X5" s="33" t="s">
        <v>186</v>
      </c>
      <c r="Y5" s="31" t="s">
        <v>187</v>
      </c>
      <c r="Z5" s="35" t="s">
        <v>99</v>
      </c>
      <c r="AA5" s="31" t="s">
        <v>99</v>
      </c>
      <c r="AB5" s="31" t="s">
        <v>188</v>
      </c>
      <c r="AC5" s="35">
        <v>3</v>
      </c>
      <c r="AD5" s="35" t="s">
        <v>189</v>
      </c>
      <c r="AE5" s="48" t="s">
        <v>190</v>
      </c>
      <c r="AF5" s="35"/>
      <c r="AG5" s="35" t="s">
        <v>46</v>
      </c>
      <c r="AH5" s="35" t="s">
        <v>191</v>
      </c>
      <c r="AI5" s="35"/>
      <c r="AJ5" s="35"/>
      <c r="AK5" s="35"/>
      <c r="AL5" s="35"/>
      <c r="AM5" s="35"/>
      <c r="AN5" s="35"/>
      <c r="AO5" s="35"/>
      <c r="AP5" s="35"/>
      <c r="AQ5" s="35"/>
      <c r="AR5" s="35"/>
      <c r="AS5" s="35"/>
      <c r="AT5" s="35"/>
      <c r="AU5" s="35"/>
      <c r="AV5" s="35"/>
      <c r="AW5" s="35"/>
      <c r="AX5" s="35"/>
      <c r="AY5" s="35"/>
    </row>
    <row r="6" spans="1:51" ht="15.75" customHeight="1" x14ac:dyDescent="0.3">
      <c r="A6" s="49" t="str">
        <f>HYPERLINK("https://www.researchgate.net/publication/283266699_Positive_impact_on_the_expanded_program_on_immunization_when_sending_call-back_SMS_through_a_computerized_immunization_register_Bobo_Dioulasso_Burkina_Faso","Schlumberger et al. 2015")</f>
        <v>Schlumberger et al. 2015</v>
      </c>
      <c r="B6" s="29" t="s">
        <v>192</v>
      </c>
      <c r="C6" s="31" t="s">
        <v>193</v>
      </c>
      <c r="D6" s="33" t="s">
        <v>158</v>
      </c>
      <c r="E6" s="31">
        <v>2015</v>
      </c>
      <c r="F6" s="42">
        <v>2014</v>
      </c>
      <c r="G6" s="35" t="s">
        <v>159</v>
      </c>
      <c r="H6" s="43" t="s">
        <v>194</v>
      </c>
      <c r="I6" s="31" t="s">
        <v>195</v>
      </c>
      <c r="J6" s="35" t="s">
        <v>119</v>
      </c>
      <c r="K6" s="32" t="s">
        <v>196</v>
      </c>
      <c r="L6" s="33" t="s">
        <v>197</v>
      </c>
      <c r="M6" s="31" t="s">
        <v>99</v>
      </c>
      <c r="N6" s="31" t="s">
        <v>198</v>
      </c>
      <c r="O6" s="31" t="s">
        <v>165</v>
      </c>
      <c r="P6" s="43" t="s">
        <v>165</v>
      </c>
      <c r="Q6" s="35">
        <f>268+253</f>
        <v>521</v>
      </c>
      <c r="R6" s="31" t="s">
        <v>199</v>
      </c>
      <c r="S6" s="31" t="s">
        <v>200</v>
      </c>
      <c r="T6" s="31" t="s">
        <v>201</v>
      </c>
      <c r="U6" s="31" t="s">
        <v>200</v>
      </c>
      <c r="V6" s="34" t="s">
        <v>149</v>
      </c>
      <c r="W6" s="34" t="s">
        <v>149</v>
      </c>
      <c r="X6" s="32" t="s">
        <v>165</v>
      </c>
      <c r="Y6" s="31" t="s">
        <v>202</v>
      </c>
      <c r="Z6" s="35" t="s">
        <v>99</v>
      </c>
      <c r="AA6" s="31" t="s">
        <v>203</v>
      </c>
      <c r="AB6" s="35" t="s">
        <v>204</v>
      </c>
      <c r="AC6" s="35">
        <v>3</v>
      </c>
      <c r="AD6" s="35" t="s">
        <v>46</v>
      </c>
      <c r="AE6" s="35" t="s">
        <v>205</v>
      </c>
      <c r="AF6" s="31" t="s">
        <v>206</v>
      </c>
      <c r="AG6" s="35" t="s">
        <v>46</v>
      </c>
      <c r="AH6" s="35" t="s">
        <v>46</v>
      </c>
      <c r="AI6" s="35"/>
      <c r="AJ6" s="35"/>
      <c r="AK6" s="35"/>
      <c r="AL6" s="35"/>
      <c r="AM6" s="35"/>
      <c r="AN6" s="35"/>
      <c r="AO6" s="35"/>
      <c r="AP6" s="35"/>
      <c r="AQ6" s="35"/>
      <c r="AR6" s="35"/>
      <c r="AS6" s="35"/>
      <c r="AT6" s="35"/>
      <c r="AU6" s="35"/>
      <c r="AV6" s="35"/>
      <c r="AW6" s="35"/>
      <c r="AX6" s="35"/>
      <c r="AY6" s="35"/>
    </row>
    <row r="7" spans="1:51" ht="15.75" customHeight="1" x14ac:dyDescent="0.2">
      <c r="A7" s="50"/>
      <c r="B7" s="34"/>
      <c r="C7" s="51"/>
      <c r="D7" s="34"/>
      <c r="E7" s="34"/>
      <c r="F7" s="52"/>
      <c r="G7" s="51"/>
      <c r="H7" s="34"/>
      <c r="I7" s="53"/>
      <c r="J7" s="51"/>
      <c r="K7" s="51"/>
      <c r="L7" s="51"/>
      <c r="M7" s="34"/>
      <c r="N7" s="51"/>
      <c r="O7" s="51"/>
      <c r="P7" s="51"/>
      <c r="Q7" s="51"/>
      <c r="R7" s="51"/>
      <c r="S7" s="51"/>
      <c r="T7" s="51"/>
      <c r="U7" s="53"/>
      <c r="V7" s="51"/>
      <c r="W7" s="51"/>
      <c r="X7" s="53"/>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row>
    <row r="8" spans="1:51" ht="15.75" customHeight="1" x14ac:dyDescent="0.2">
      <c r="A8" s="41" t="str">
        <f>HYPERLINK("http://www.sciencedirect.com/science/article/pii/S0264410X16300615","Domek et al. 2016 (pilot)")</f>
        <v>Domek et al. 2016 (pilot)</v>
      </c>
      <c r="B8" s="29" t="s">
        <v>207</v>
      </c>
      <c r="C8" s="35" t="s">
        <v>91</v>
      </c>
      <c r="D8" s="33" t="s">
        <v>208</v>
      </c>
      <c r="E8" s="31">
        <v>2016</v>
      </c>
      <c r="F8" s="42">
        <v>2013</v>
      </c>
      <c r="G8" s="31" t="s">
        <v>209</v>
      </c>
      <c r="H8" s="32" t="s">
        <v>210</v>
      </c>
      <c r="I8" s="31" t="s">
        <v>211</v>
      </c>
      <c r="J8" s="35" t="s">
        <v>119</v>
      </c>
      <c r="K8" s="31" t="s">
        <v>212</v>
      </c>
      <c r="L8" s="32" t="s">
        <v>213</v>
      </c>
      <c r="M8" s="31" t="s">
        <v>99</v>
      </c>
      <c r="N8" s="31" t="s">
        <v>214</v>
      </c>
      <c r="O8" s="31" t="s">
        <v>165</v>
      </c>
      <c r="P8" s="43" t="s">
        <v>215</v>
      </c>
      <c r="Q8" s="35">
        <f>161+160</f>
        <v>321</v>
      </c>
      <c r="R8" s="35">
        <f>Q8-56</f>
        <v>265</v>
      </c>
      <c r="S8" s="54">
        <f>(Q8-R8)/Q8</f>
        <v>0.17445482866043613</v>
      </c>
      <c r="T8" s="31" t="s">
        <v>165</v>
      </c>
      <c r="U8" s="31" t="s">
        <v>184</v>
      </c>
      <c r="V8" s="31" t="s">
        <v>216</v>
      </c>
      <c r="W8" s="31" t="s">
        <v>217</v>
      </c>
      <c r="X8" s="31" t="s">
        <v>218</v>
      </c>
      <c r="Y8" s="31" t="s">
        <v>219</v>
      </c>
      <c r="Z8" s="35" t="s">
        <v>99</v>
      </c>
      <c r="AA8" s="31" t="s">
        <v>99</v>
      </c>
      <c r="AB8" s="31" t="s">
        <v>220</v>
      </c>
      <c r="AC8" s="35">
        <v>2</v>
      </c>
      <c r="AD8" s="31" t="s">
        <v>221</v>
      </c>
      <c r="AE8" s="35" t="s">
        <v>222</v>
      </c>
      <c r="AF8" s="35"/>
      <c r="AG8" s="35" t="s">
        <v>46</v>
      </c>
      <c r="AH8" s="35" t="s">
        <v>46</v>
      </c>
      <c r="AI8" s="35"/>
      <c r="AJ8" s="35"/>
      <c r="AK8" s="35"/>
      <c r="AL8" s="35"/>
      <c r="AM8" s="35"/>
      <c r="AN8" s="35"/>
      <c r="AO8" s="35"/>
      <c r="AP8" s="35"/>
      <c r="AQ8" s="35"/>
      <c r="AR8" s="35"/>
      <c r="AS8" s="35"/>
      <c r="AT8" s="35"/>
      <c r="AU8" s="35"/>
      <c r="AV8" s="35"/>
      <c r="AW8" s="35"/>
      <c r="AX8" s="35"/>
      <c r="AY8" s="35"/>
    </row>
    <row r="9" spans="1:51" ht="15.75"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row>
    <row r="10" spans="1:51" ht="15.75" customHeight="1" x14ac:dyDescent="0.2">
      <c r="A10" s="10" t="str">
        <f>HYPERLINK("http://www.sciencedirect.com/science/article/pii/S0264410X15016667","Uddin et al 2016 (a), rural")</f>
        <v>Uddin et al 2016 (a), rural</v>
      </c>
      <c r="B10" s="29" t="s">
        <v>223</v>
      </c>
      <c r="C10" s="35" t="s">
        <v>224</v>
      </c>
      <c r="D10" s="32" t="s">
        <v>225</v>
      </c>
      <c r="E10" s="31">
        <v>2016</v>
      </c>
      <c r="F10" s="31">
        <v>2013</v>
      </c>
      <c r="G10" s="31" t="s">
        <v>226</v>
      </c>
      <c r="H10" s="31" t="s">
        <v>227</v>
      </c>
      <c r="I10" s="56">
        <f>Results!H40</f>
        <v>0.624</v>
      </c>
      <c r="J10" s="31" t="s">
        <v>228</v>
      </c>
      <c r="K10" s="31"/>
      <c r="L10" s="31" t="s">
        <v>229</v>
      </c>
      <c r="M10" s="31" t="s">
        <v>230</v>
      </c>
      <c r="N10" s="31" t="s">
        <v>46</v>
      </c>
      <c r="O10" s="31" t="s">
        <v>231</v>
      </c>
      <c r="P10" s="33" t="s">
        <v>232</v>
      </c>
      <c r="Q10" s="35">
        <f>520+520</f>
        <v>1040</v>
      </c>
      <c r="R10" s="35">
        <f t="shared" ref="R10:R11" si="0">Q10</f>
        <v>1040</v>
      </c>
      <c r="S10" s="31" t="s">
        <v>233</v>
      </c>
      <c r="T10" s="31" t="s">
        <v>233</v>
      </c>
      <c r="U10" s="42" t="s">
        <v>99</v>
      </c>
      <c r="V10" s="31" t="s">
        <v>234</v>
      </c>
      <c r="W10" s="31" t="s">
        <v>235</v>
      </c>
      <c r="X10" s="32" t="s">
        <v>236</v>
      </c>
      <c r="Y10" s="35" t="s">
        <v>237</v>
      </c>
      <c r="Z10" s="35" t="s">
        <v>99</v>
      </c>
      <c r="AA10" s="31" t="s">
        <v>238</v>
      </c>
      <c r="AB10" s="35" t="s">
        <v>239</v>
      </c>
      <c r="AC10" s="35">
        <v>1</v>
      </c>
      <c r="AD10" s="35" t="s">
        <v>46</v>
      </c>
      <c r="AE10" s="35" t="s">
        <v>240</v>
      </c>
      <c r="AF10" s="31" t="s">
        <v>241</v>
      </c>
      <c r="AG10" s="35" t="s">
        <v>46</v>
      </c>
      <c r="AH10" s="35" t="s">
        <v>46</v>
      </c>
      <c r="AI10" s="35"/>
      <c r="AJ10" s="35"/>
      <c r="AK10" s="35"/>
      <c r="AL10" s="35"/>
      <c r="AM10" s="35"/>
      <c r="AN10" s="35"/>
      <c r="AO10" s="35"/>
      <c r="AP10" s="35"/>
      <c r="AQ10" s="35"/>
      <c r="AR10" s="35"/>
      <c r="AS10" s="35"/>
      <c r="AT10" s="35"/>
      <c r="AU10" s="35"/>
      <c r="AV10" s="35"/>
      <c r="AW10" s="35"/>
      <c r="AX10" s="35"/>
      <c r="AY10" s="35"/>
    </row>
    <row r="11" spans="1:51" ht="15.75" customHeight="1" x14ac:dyDescent="0.2">
      <c r="A11" s="10" t="str">
        <f>HYPERLINK("http://www.sciencedirect.com/science/article/pii/S0264410X15016667","Uddin et al 2016 (b), urban")</f>
        <v>Uddin et al 2016 (b), urban</v>
      </c>
      <c r="B11" s="29" t="s">
        <v>223</v>
      </c>
      <c r="C11" s="35" t="s">
        <v>224</v>
      </c>
      <c r="D11" s="32" t="s">
        <v>242</v>
      </c>
      <c r="E11" s="31">
        <v>2016</v>
      </c>
      <c r="F11" s="31">
        <v>2013</v>
      </c>
      <c r="G11" s="31" t="s">
        <v>226</v>
      </c>
      <c r="H11" s="31" t="s">
        <v>227</v>
      </c>
      <c r="I11" s="56">
        <f>Results!H49</f>
        <v>0.42599999999999999</v>
      </c>
      <c r="J11" s="31" t="s">
        <v>228</v>
      </c>
      <c r="K11" s="31"/>
      <c r="L11" s="31" t="s">
        <v>243</v>
      </c>
      <c r="M11" s="31" t="s">
        <v>230</v>
      </c>
      <c r="N11" s="31" t="s">
        <v>46</v>
      </c>
      <c r="O11" s="31" t="s">
        <v>231</v>
      </c>
      <c r="P11" s="33" t="s">
        <v>244</v>
      </c>
      <c r="Q11" s="35">
        <f>522+520</f>
        <v>1042</v>
      </c>
      <c r="R11" s="35">
        <f t="shared" si="0"/>
        <v>1042</v>
      </c>
      <c r="S11" s="31" t="s">
        <v>233</v>
      </c>
      <c r="T11" s="31" t="s">
        <v>233</v>
      </c>
      <c r="U11" s="42" t="s">
        <v>99</v>
      </c>
      <c r="V11" s="31" t="s">
        <v>234</v>
      </c>
      <c r="W11" s="31" t="s">
        <v>245</v>
      </c>
      <c r="X11" s="32" t="s">
        <v>236</v>
      </c>
      <c r="Y11" s="35" t="s">
        <v>237</v>
      </c>
      <c r="Z11" s="35" t="s">
        <v>99</v>
      </c>
      <c r="AA11" s="31" t="s">
        <v>238</v>
      </c>
      <c r="AB11" s="35" t="s">
        <v>239</v>
      </c>
      <c r="AC11" s="35">
        <v>1</v>
      </c>
      <c r="AD11" s="35" t="s">
        <v>46</v>
      </c>
      <c r="AE11" s="35" t="s">
        <v>240</v>
      </c>
      <c r="AF11" s="31" t="s">
        <v>241</v>
      </c>
      <c r="AG11" s="35" t="s">
        <v>46</v>
      </c>
      <c r="AH11" s="35" t="s">
        <v>46</v>
      </c>
      <c r="AI11" s="35"/>
      <c r="AJ11" s="35"/>
      <c r="AK11" s="35"/>
      <c r="AL11" s="35"/>
      <c r="AM11" s="35"/>
      <c r="AN11" s="35"/>
      <c r="AO11" s="35"/>
      <c r="AP11" s="35"/>
      <c r="AQ11" s="35"/>
      <c r="AR11" s="35"/>
      <c r="AS11" s="35"/>
      <c r="AT11" s="35"/>
      <c r="AU11" s="35"/>
      <c r="AV11" s="35"/>
      <c r="AW11" s="35"/>
      <c r="AX11" s="35"/>
      <c r="AY11" s="35"/>
    </row>
    <row r="12" spans="1:51" ht="15.75" customHeight="1"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row>
    <row r="13" spans="1:51" ht="15.75" customHeight="1" x14ac:dyDescent="0.2">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row>
    <row r="14" spans="1:51" ht="15.75" customHeight="1"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row>
    <row r="15" spans="1:51" ht="15.75" customHeight="1" x14ac:dyDescent="0.2">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row>
    <row r="16" spans="1:51" ht="15.75" customHeight="1" x14ac:dyDescent="0.2">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row>
    <row r="17" spans="1:51" ht="15.75" customHeight="1" x14ac:dyDescent="0.2">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row>
    <row r="18" spans="1:51" ht="15.75" customHeight="1" x14ac:dyDescent="0.2">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row>
    <row r="19" spans="1:51" ht="15.75" customHeight="1" x14ac:dyDescent="0.2">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row>
    <row r="20" spans="1:51" ht="15.75" customHeight="1" x14ac:dyDescent="0.2">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row>
    <row r="21" spans="1:51" ht="15.75" customHeight="1" x14ac:dyDescent="0.2">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row>
    <row r="22" spans="1:51" ht="15.75" customHeight="1" x14ac:dyDescent="0.2">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row>
    <row r="23" spans="1:51" ht="15.75" customHeight="1" x14ac:dyDescent="0.2">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row>
    <row r="24" spans="1:51" ht="15.75" customHeight="1"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5.75" customHeight="1" x14ac:dyDescent="0.2">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ht="15.75" customHeight="1" x14ac:dyDescent="0.2">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row>
    <row r="27" spans="1:51" ht="15.75" customHeight="1" x14ac:dyDescent="0.2">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5.75" customHeight="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row>
    <row r="29" spans="1:51" ht="15.75" customHeight="1"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row>
    <row r="30" spans="1:51" ht="12.75"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row>
    <row r="31" spans="1:51" ht="12.75"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2.75"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2.75"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row>
    <row r="34" spans="1:51" ht="12.75"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2.75"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ht="12.75"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row>
    <row r="37" spans="1:51" ht="12.75"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row>
    <row r="38" spans="1:51" ht="12.75"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row>
    <row r="39" spans="1:51" ht="12.75"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row>
    <row r="40" spans="1:51" ht="12.75"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row>
    <row r="41" spans="1:51" ht="12.75"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row>
    <row r="42" spans="1:51" ht="12.75"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row>
    <row r="43" spans="1:51" ht="12.75"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row>
    <row r="44" spans="1:51" ht="12.75"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row>
    <row r="45" spans="1:51" ht="12.75"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row>
    <row r="46" spans="1:51" ht="12.75"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12.75"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2.75"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row>
    <row r="49" spans="1:51" ht="12.75"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row>
    <row r="50" spans="1:51" ht="12.75"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row>
    <row r="51" spans="1:51" ht="12.75"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row>
    <row r="52" spans="1:51" ht="12.75"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row>
    <row r="53" spans="1:51" ht="12.75"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row>
    <row r="54" spans="1:51" ht="12.75"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row>
    <row r="55" spans="1:51" ht="12.75"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row>
    <row r="56" spans="1:51" ht="12.75"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row>
    <row r="57" spans="1:51" ht="12.75"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row>
    <row r="58" spans="1:51" ht="12.75"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row>
    <row r="59" spans="1:51" ht="12.75"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row>
    <row r="60" spans="1:51" ht="12.75"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row>
    <row r="61" spans="1:51" ht="12.75"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row>
    <row r="62" spans="1:51" ht="12.75"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row>
    <row r="63" spans="1:51" ht="12.75"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row>
    <row r="64" spans="1:51" ht="12.75"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row>
    <row r="65" spans="1:51" ht="12.75"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row>
    <row r="66" spans="1:51" ht="12.75"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row>
    <row r="67" spans="1:51" ht="12.75"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row>
    <row r="68" spans="1:51" ht="12.75"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row>
    <row r="69" spans="1:51" ht="12.75"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row>
    <row r="70" spans="1:51" ht="12.75"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row>
    <row r="71" spans="1:51" ht="12.75"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row>
    <row r="72" spans="1:51" ht="12.75"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row>
    <row r="73" spans="1:51" ht="12.75"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row>
    <row r="74" spans="1:51" ht="12.75"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row>
    <row r="75" spans="1:51" ht="12.75"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row>
    <row r="76" spans="1:51" ht="12.75"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row>
    <row r="77" spans="1:51" ht="12.75"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row>
    <row r="78" spans="1:51" ht="12.75"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row>
    <row r="79" spans="1:51" ht="12.75"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row>
    <row r="80" spans="1:51" ht="12.75"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row>
    <row r="81" spans="1:51" ht="12.75"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row>
    <row r="82" spans="1:51" ht="12.75"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row>
    <row r="83" spans="1:51" ht="12.75"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row>
    <row r="84" spans="1:51" ht="12.75"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row>
    <row r="85" spans="1:51" ht="12.75"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row>
    <row r="86" spans="1:51" ht="12.75"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row>
    <row r="87" spans="1:51" ht="12.75"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row>
    <row r="88" spans="1:51" ht="12.75"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row>
    <row r="89" spans="1:51" ht="12.75"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row>
    <row r="90" spans="1:51" ht="12.75"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row>
    <row r="91" spans="1:51" ht="12.75"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row>
    <row r="92" spans="1:51" ht="12.75"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row>
    <row r="93" spans="1:51" ht="12.75"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row>
    <row r="94" spans="1:51" ht="12.75"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row>
    <row r="95" spans="1:51" ht="12.75"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row>
    <row r="96" spans="1:51" ht="12.75"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row>
    <row r="97" spans="1:51" ht="12.75"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row>
    <row r="98" spans="1:51" ht="12.75"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row>
    <row r="99" spans="1:51" ht="12.75"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row>
    <row r="100" spans="1:51" ht="12.75"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row>
    <row r="101" spans="1:51" ht="12.75"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row>
    <row r="102" spans="1:51" ht="12.75"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row>
    <row r="103" spans="1:51" ht="12.75"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row>
    <row r="104" spans="1:51" ht="12.75"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row>
    <row r="105" spans="1:51" ht="12.75"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row>
    <row r="106" spans="1:51" ht="12.75"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row>
    <row r="107" spans="1:51" ht="12.75"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row>
    <row r="108" spans="1:51" ht="12.75"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row>
    <row r="109" spans="1:51" ht="12.75"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row>
    <row r="110" spans="1:51" ht="12.75"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row>
    <row r="111" spans="1:51" ht="12.75"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row>
    <row r="112" spans="1:51" ht="12.75"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row>
    <row r="113" spans="1:51" ht="12.75"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row>
    <row r="114" spans="1:51" ht="12.75"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row>
    <row r="115" spans="1:51" ht="12.75"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row>
    <row r="116" spans="1:51" ht="12.75"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row>
    <row r="117" spans="1:51" ht="12.75"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row>
    <row r="118" spans="1:51" ht="12.75"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row>
    <row r="119" spans="1:51" ht="12.75"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row>
    <row r="120" spans="1:51" ht="12.75"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row>
    <row r="121" spans="1:51" ht="12.75"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row>
    <row r="122" spans="1:51" ht="12.75"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row>
    <row r="123" spans="1:51" ht="12.75"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row>
    <row r="124" spans="1:51" ht="12.75"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row>
    <row r="125" spans="1:51" ht="12.75"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row>
    <row r="126" spans="1:51" ht="12.75"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row>
    <row r="127" spans="1:51" ht="12.75"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row>
    <row r="128" spans="1:51" ht="12.75"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row>
    <row r="129" spans="1:51" ht="12.75"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row>
    <row r="130" spans="1:51" ht="12.75"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row>
    <row r="131" spans="1:51" ht="12.75"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row>
    <row r="132" spans="1:51" ht="12.75"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row>
    <row r="133" spans="1:51" ht="12.75"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row>
    <row r="134" spans="1:51" ht="12.75"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row>
    <row r="135" spans="1:51" ht="12.75"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row>
    <row r="136" spans="1:51" ht="12.75"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row>
    <row r="137" spans="1:51" ht="12.75"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row>
    <row r="138" spans="1:51" ht="12.75"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row>
    <row r="139" spans="1:51" ht="12.75"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row>
    <row r="140" spans="1:51" ht="12.75"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row>
    <row r="141" spans="1:51" ht="12.75"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row>
    <row r="142" spans="1:51" ht="12.75"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row>
    <row r="143" spans="1:51" ht="12.75"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row>
    <row r="144" spans="1:51" ht="12.75"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row>
    <row r="145" spans="1:51" ht="12.75"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row>
    <row r="146" spans="1:51" ht="12.75"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row>
    <row r="147" spans="1:51" ht="12.75"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row>
    <row r="148" spans="1:51" ht="12.75"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row>
    <row r="149" spans="1:51" ht="12.75"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row>
    <row r="150" spans="1:51" ht="12.75"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row>
    <row r="151" spans="1:51" ht="12.75"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row>
    <row r="152" spans="1:51" ht="12.75"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row>
    <row r="153" spans="1:51" ht="12.75"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row>
    <row r="154" spans="1:51" ht="12.75"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row>
    <row r="155" spans="1:51" ht="12.75"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row>
    <row r="156" spans="1:51" ht="12.75"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row>
    <row r="157" spans="1:51" ht="12.75"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row>
    <row r="158" spans="1:51" ht="12.75"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row>
    <row r="159" spans="1:51" ht="12.75"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row>
    <row r="160" spans="1:51" ht="12.75"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row>
    <row r="161" spans="1:51" ht="12.75"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row>
    <row r="162" spans="1:51" ht="12.75"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row>
    <row r="163" spans="1:51" ht="12.75"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row>
    <row r="164" spans="1:51" ht="12.75"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row>
    <row r="165" spans="1:51" ht="12.75"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row>
    <row r="166" spans="1:51" ht="12.75"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row>
    <row r="167" spans="1:51" ht="12.75"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row>
    <row r="168" spans="1:51" ht="12.75"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row>
    <row r="169" spans="1:51" ht="12.75"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row>
    <row r="170" spans="1:51" ht="12.75"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row>
    <row r="171" spans="1:51" ht="12.75"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row>
    <row r="172" spans="1:51" ht="12.75"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row>
    <row r="173" spans="1:51" ht="12.75"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row>
    <row r="174" spans="1:51" ht="12.75"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row>
    <row r="175" spans="1:51" ht="12.75"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row>
    <row r="176" spans="1:51" ht="12.75"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row>
    <row r="177" spans="1:51" ht="12.75"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row>
    <row r="178" spans="1:51" ht="12.75"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row>
    <row r="179" spans="1:51" ht="12.75"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row>
    <row r="180" spans="1:51" ht="12.75"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row>
    <row r="181" spans="1:51" ht="12.75"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row>
    <row r="182" spans="1:51" ht="12.75"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row>
    <row r="183" spans="1:51" ht="12.75"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row>
    <row r="184" spans="1:51" ht="12.75"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row>
    <row r="185" spans="1:51" ht="12.75"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row>
    <row r="186" spans="1:51" ht="12.75"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row>
    <row r="187" spans="1:51" ht="12.75"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row>
    <row r="188" spans="1:51" ht="12.75"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row>
    <row r="189" spans="1:51" ht="12.75"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row>
    <row r="190" spans="1:51" ht="12.75"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row>
    <row r="191" spans="1:51" ht="12.75"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row>
    <row r="192" spans="1:51" ht="12.75"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row>
    <row r="193" spans="1:51" ht="12.75"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row>
    <row r="194" spans="1:51" ht="12.75"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row>
    <row r="195" spans="1:51" ht="12.75"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row>
    <row r="196" spans="1:51" ht="12.75"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row>
    <row r="197" spans="1:51" ht="12.75"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row>
    <row r="198" spans="1:51" ht="12.75"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row>
    <row r="199" spans="1:51" ht="12.75"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row>
    <row r="200" spans="1:51" ht="12.75"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row>
    <row r="201" spans="1:51" ht="12.75"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row>
    <row r="202" spans="1:51" ht="12.75"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row>
    <row r="203" spans="1:51" ht="12.75"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row>
    <row r="204" spans="1:51" ht="12.75"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row>
    <row r="205" spans="1:51" ht="12.75"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row>
    <row r="206" spans="1:51" ht="12.75"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row>
    <row r="207" spans="1:51" ht="12.75"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row>
    <row r="208" spans="1:51" ht="12.75"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row>
    <row r="209" spans="1:51" ht="12.75"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row>
    <row r="210" spans="1:51" ht="12.75"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row>
    <row r="211" spans="1:51" ht="12.75"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row>
    <row r="212" spans="1:51" ht="12.75"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row>
    <row r="213" spans="1:51" ht="12.75"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row>
    <row r="214" spans="1:51" ht="12.75"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row>
    <row r="215" spans="1:51" ht="12.75"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row>
    <row r="216" spans="1:51" ht="12.75"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row>
    <row r="217" spans="1:51" ht="12.75"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row>
    <row r="218" spans="1:51" ht="12.75"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row>
    <row r="219" spans="1:51" ht="12.75"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row>
    <row r="220" spans="1:51" ht="12.75"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row>
    <row r="221" spans="1:51" ht="12.75"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row>
    <row r="222" spans="1:51" ht="12.75"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row>
    <row r="223" spans="1:51" ht="12.75"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row>
    <row r="224" spans="1:51" ht="12.75"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row>
    <row r="225" spans="1:51" ht="12.75"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row>
    <row r="226" spans="1:51" ht="12.75"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row>
    <row r="227" spans="1:51" ht="12.75"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row>
    <row r="228" spans="1:51" ht="12.75"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row>
    <row r="229" spans="1:51" ht="12.75"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row>
    <row r="230" spans="1:51" ht="12.75"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row>
    <row r="231" spans="1:51" ht="12.75"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row>
    <row r="232" spans="1:51" ht="12.75"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row>
    <row r="233" spans="1:51" ht="12.75"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row>
    <row r="234" spans="1:51" ht="12.75"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row>
    <row r="235" spans="1:51" ht="12.75"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row>
    <row r="236" spans="1:51" ht="12.75"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row>
    <row r="237" spans="1:51" ht="12.75"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row>
    <row r="238" spans="1:51" ht="12.75"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row>
    <row r="239" spans="1:51" ht="12.75"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row>
    <row r="240" spans="1:51" ht="12.75"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row>
    <row r="241" spans="1:51" ht="12.75"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row>
    <row r="242" spans="1:51" ht="12.75"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row>
    <row r="243" spans="1:51" ht="12.75"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row>
    <row r="244" spans="1:51" ht="12.75"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row>
    <row r="245" spans="1:51" ht="12.75"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row>
    <row r="246" spans="1:51" ht="12.75"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row>
    <row r="247" spans="1:51" ht="12.75"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row>
    <row r="248" spans="1:51" ht="12.75"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row>
    <row r="249" spans="1:51" ht="12.75"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row>
    <row r="250" spans="1:51" ht="12.75"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row>
    <row r="251" spans="1:51" ht="12.75"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row>
    <row r="252" spans="1:51" ht="12.75"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row>
    <row r="253" spans="1:51" ht="12.75"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row>
    <row r="254" spans="1:51" ht="12.75"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row>
    <row r="255" spans="1:51" ht="12.75"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row>
    <row r="256" spans="1:51" ht="12.75"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row>
    <row r="257" spans="1:51" ht="12.75"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row>
    <row r="258" spans="1:51" ht="12.75"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row>
    <row r="259" spans="1:51" ht="12.75"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row>
    <row r="260" spans="1:51" ht="12.75"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row>
    <row r="261" spans="1:51" ht="12.75"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row>
    <row r="262" spans="1:51" ht="12.75"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row>
    <row r="263" spans="1:51" ht="12.75"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row>
    <row r="264" spans="1:51" ht="12.75"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row>
    <row r="265" spans="1:51" ht="12.75"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row>
    <row r="266" spans="1:51" ht="12.75"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row>
    <row r="267" spans="1:51" ht="12.75"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row>
    <row r="268" spans="1:51" ht="12.75"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row>
    <row r="269" spans="1:51" ht="12.75"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row>
    <row r="270" spans="1:51" ht="12.75"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row>
    <row r="271" spans="1:51" ht="12.75"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row>
    <row r="272" spans="1:51" ht="12.75"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row>
    <row r="273" spans="1:51" ht="12.75"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row>
    <row r="274" spans="1:51" ht="12.75"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row>
    <row r="275" spans="1:51" ht="12.75"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row>
    <row r="276" spans="1:51" ht="12.75"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row>
    <row r="277" spans="1:51" ht="12.75"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row>
    <row r="278" spans="1:51" ht="12.75"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row>
    <row r="279" spans="1:51" ht="12.75"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row>
    <row r="280" spans="1:51" ht="12.75"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row>
    <row r="281" spans="1:51" ht="12.75"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row>
    <row r="282" spans="1:51" ht="12.75"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row>
    <row r="283" spans="1:51" ht="12.75"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row>
    <row r="284" spans="1:51" ht="12.75"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row>
    <row r="285" spans="1:51" ht="12.75"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row>
    <row r="286" spans="1:51" ht="12.75"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row>
    <row r="287" spans="1:51" ht="12.75"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row>
    <row r="288" spans="1:51" ht="12.75"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row>
    <row r="289" spans="1:51" ht="12.75"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row>
    <row r="290" spans="1:51" ht="12.75"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row>
    <row r="291" spans="1:51" ht="12.75"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row>
    <row r="292" spans="1:51" ht="12.75"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row>
    <row r="293" spans="1:51" ht="12.75"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row>
    <row r="294" spans="1:51" ht="12.75"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row>
    <row r="295" spans="1:51" ht="12.75"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row>
    <row r="296" spans="1:51" ht="12.75"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row>
    <row r="297" spans="1:51" ht="12.75"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row>
    <row r="298" spans="1:51" ht="12.75"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row>
    <row r="299" spans="1:51" ht="12.75"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row>
    <row r="300" spans="1:51" ht="12.75"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row>
    <row r="301" spans="1:51" ht="12.75"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row>
    <row r="302" spans="1:51" ht="12.75"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row>
    <row r="303" spans="1:51" ht="12.75"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row>
    <row r="304" spans="1:51" ht="12.75"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row>
    <row r="305" spans="1:51" ht="12.75"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row>
    <row r="306" spans="1:51" ht="12.75"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row>
    <row r="307" spans="1:51" ht="12.75"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row>
    <row r="308" spans="1:51" ht="12.75"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row>
    <row r="309" spans="1:51" ht="12.75"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row>
    <row r="310" spans="1:51" ht="12.75"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row>
    <row r="311" spans="1:51" ht="12.75"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row>
    <row r="312" spans="1:51" ht="12.75"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row>
    <row r="313" spans="1:51" ht="12.75"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row>
    <row r="314" spans="1:51" ht="12.75"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row>
    <row r="315" spans="1:51" ht="12.75"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row>
    <row r="316" spans="1:51" ht="12.75"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row>
    <row r="317" spans="1:51" ht="12.75"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row>
    <row r="318" spans="1:51" ht="12.75"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row>
    <row r="319" spans="1:51" ht="12.75"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row>
    <row r="320" spans="1:51" ht="12.75"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row>
    <row r="321" spans="1:51" ht="12.75"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row>
    <row r="322" spans="1:51" ht="12.75"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row>
    <row r="323" spans="1:51" ht="12.75"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row>
    <row r="324" spans="1:51" ht="12.75"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row>
    <row r="325" spans="1:51" ht="12.75"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row>
    <row r="326" spans="1:51" ht="12.75"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row>
    <row r="327" spans="1:51" ht="12.75"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row>
    <row r="328" spans="1:51" ht="12.75"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row>
    <row r="329" spans="1:51" ht="12.75"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row>
    <row r="330" spans="1:51" ht="12.75"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row>
    <row r="331" spans="1:51" ht="12.75"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row>
    <row r="332" spans="1:51" ht="12.75"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row>
    <row r="333" spans="1:51" ht="12.75"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row>
    <row r="334" spans="1:51" ht="12.75"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row>
    <row r="335" spans="1:51" ht="12.75"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row>
    <row r="336" spans="1:51" ht="12.75"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row>
    <row r="337" spans="1:51" ht="12.75"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row>
    <row r="338" spans="1:51" ht="12.75"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row>
    <row r="339" spans="1:51" ht="12.75"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row>
    <row r="340" spans="1:51" ht="12.75"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row>
    <row r="341" spans="1:51" ht="12.75"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row>
    <row r="342" spans="1:51" ht="12.75"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row>
    <row r="343" spans="1:51" ht="12.75"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row>
    <row r="344" spans="1:51" ht="12.75"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row>
    <row r="345" spans="1:51" ht="12.75"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row>
    <row r="346" spans="1:51" ht="12.75"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row>
    <row r="347" spans="1:51" ht="12.75"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row>
    <row r="348" spans="1:51" ht="12.75"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row>
    <row r="349" spans="1:51" ht="12.75"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row>
    <row r="350" spans="1:51" ht="12.75"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row>
    <row r="351" spans="1:51" ht="12.75"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row>
    <row r="352" spans="1:51" ht="12.75"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row>
    <row r="353" spans="1:51" ht="12.75"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row>
    <row r="354" spans="1:51" ht="12.75"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row>
    <row r="355" spans="1:51" ht="12.75"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row>
    <row r="356" spans="1:51" ht="12.75"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row>
    <row r="357" spans="1:51" ht="12.75"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row>
    <row r="358" spans="1:51" ht="12.75"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row>
    <row r="359" spans="1:51" ht="12.75"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row>
    <row r="360" spans="1:51" ht="12.75"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row>
    <row r="361" spans="1:51" ht="12.75"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row>
    <row r="362" spans="1:51" ht="12.75"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row>
    <row r="363" spans="1:51" ht="12.75"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row>
    <row r="364" spans="1:51" ht="12.75"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row>
    <row r="365" spans="1:51" ht="12.75"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row>
    <row r="366" spans="1:51" ht="12.75"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row>
    <row r="367" spans="1:51" ht="12.75"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row>
    <row r="368" spans="1:51" ht="12.75"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row>
    <row r="369" spans="1:51" ht="12.75"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row>
    <row r="370" spans="1:51" ht="12.75"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row>
    <row r="371" spans="1:51" ht="12.75"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row>
    <row r="372" spans="1:51" ht="12.75"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row>
    <row r="373" spans="1:51" ht="12.75"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row>
    <row r="374" spans="1:51" ht="12.75"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row>
    <row r="375" spans="1:51" ht="12.75"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row>
    <row r="376" spans="1:51" ht="12.75"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row>
    <row r="377" spans="1:51" ht="12.75"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row>
    <row r="378" spans="1:51" ht="12.75"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row>
    <row r="379" spans="1:51" ht="12.75"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row>
    <row r="380" spans="1:51" ht="12.75"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row>
    <row r="381" spans="1:51" ht="12.75"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row>
    <row r="382" spans="1:51" ht="12.75"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row>
    <row r="383" spans="1:51" ht="12.75"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row>
    <row r="384" spans="1:51" ht="12.75"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row>
    <row r="385" spans="1:51" ht="12.75"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row>
    <row r="386" spans="1:51" ht="12.75"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row>
    <row r="387" spans="1:51" ht="12.75"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row>
    <row r="388" spans="1:51" ht="12.75"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row>
    <row r="389" spans="1:51" ht="12.75"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row>
    <row r="390" spans="1:51" ht="12.75"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row>
    <row r="391" spans="1:51" ht="12.75"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row>
    <row r="392" spans="1:51" ht="12.75"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row>
    <row r="393" spans="1:51" ht="12.75"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row>
    <row r="394" spans="1:51" ht="12.75"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row>
    <row r="395" spans="1:51" ht="12.75"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row>
    <row r="396" spans="1:51" ht="12.75"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row>
    <row r="397" spans="1:51" ht="12.75"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row>
    <row r="398" spans="1:51" ht="12.75"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row>
    <row r="399" spans="1:51" ht="12.75"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row>
    <row r="400" spans="1:51" ht="12.75"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row>
    <row r="401" spans="1:51" ht="12.75"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row>
    <row r="402" spans="1:51" ht="12.75"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row>
    <row r="403" spans="1:51" ht="12.75"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row>
    <row r="404" spans="1:51" ht="12.75"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row>
    <row r="405" spans="1:51" ht="12.75"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row>
    <row r="406" spans="1:51" ht="12.75"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row>
    <row r="407" spans="1:51" ht="12.75"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row>
    <row r="408" spans="1:51" ht="12.75"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row>
    <row r="409" spans="1:51" ht="12.75"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row>
    <row r="410" spans="1:51" ht="12.75"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row>
    <row r="411" spans="1:51" ht="12.75"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row>
    <row r="412" spans="1:51" ht="12.75"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row>
    <row r="413" spans="1:51" ht="12.75"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row>
    <row r="414" spans="1:51" ht="12.75"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row>
    <row r="415" spans="1:51" ht="12.75"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row>
    <row r="416" spans="1:51" ht="12.75"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row>
    <row r="417" spans="1:51" ht="12.75"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row>
    <row r="418" spans="1:51" ht="12.75"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row>
    <row r="419" spans="1:51" ht="12.75"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row>
    <row r="420" spans="1:51" ht="12.75"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row>
    <row r="421" spans="1:51" ht="12.75"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row>
    <row r="422" spans="1:51" ht="12.75"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row>
    <row r="423" spans="1:51" ht="12.75"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row>
    <row r="424" spans="1:51" ht="12.75"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row>
    <row r="425" spans="1:51" ht="12.75"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row>
    <row r="426" spans="1:51" ht="12.75"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row>
    <row r="427" spans="1:51" ht="12.75"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row>
    <row r="428" spans="1:51" ht="12.75"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row>
    <row r="429" spans="1:51" ht="12.75"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row>
    <row r="430" spans="1:51" ht="12.75"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row>
    <row r="431" spans="1:51" ht="12.75"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row>
    <row r="432" spans="1:51" ht="12.75"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row>
    <row r="433" spans="1:51" ht="12.75"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row>
    <row r="434" spans="1:51" ht="12.75"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row>
    <row r="435" spans="1:51" ht="12.75"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row>
    <row r="436" spans="1:51" ht="12.75"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row>
    <row r="437" spans="1:51" ht="12.75"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row>
    <row r="438" spans="1:51" ht="12.75"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row>
    <row r="439" spans="1:51" ht="12.75"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row>
    <row r="440" spans="1:51" ht="12.75"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row>
    <row r="441" spans="1:51" ht="12.75"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row>
    <row r="442" spans="1:51" ht="12.75"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row>
    <row r="443" spans="1:51" ht="12.75"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row>
    <row r="444" spans="1:51" ht="12.75"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row>
    <row r="445" spans="1:51" ht="12.75"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c r="AR445" s="55"/>
      <c r="AS445" s="55"/>
      <c r="AT445" s="55"/>
      <c r="AU445" s="55"/>
      <c r="AV445" s="55"/>
      <c r="AW445" s="55"/>
      <c r="AX445" s="55"/>
      <c r="AY445" s="55"/>
    </row>
    <row r="446" spans="1:51" ht="12.75"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c r="AR446" s="55"/>
      <c r="AS446" s="55"/>
      <c r="AT446" s="55"/>
      <c r="AU446" s="55"/>
      <c r="AV446" s="55"/>
      <c r="AW446" s="55"/>
      <c r="AX446" s="55"/>
      <c r="AY446" s="55"/>
    </row>
    <row r="447" spans="1:51" ht="12.75"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c r="AR447" s="55"/>
      <c r="AS447" s="55"/>
      <c r="AT447" s="55"/>
      <c r="AU447" s="55"/>
      <c r="AV447" s="55"/>
      <c r="AW447" s="55"/>
      <c r="AX447" s="55"/>
      <c r="AY447" s="55"/>
    </row>
    <row r="448" spans="1:51" ht="12.75"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c r="AR448" s="55"/>
      <c r="AS448" s="55"/>
      <c r="AT448" s="55"/>
      <c r="AU448" s="55"/>
      <c r="AV448" s="55"/>
      <c r="AW448" s="55"/>
      <c r="AX448" s="55"/>
      <c r="AY448" s="55"/>
    </row>
    <row r="449" spans="1:51" ht="12.75"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c r="AR449" s="55"/>
      <c r="AS449" s="55"/>
      <c r="AT449" s="55"/>
      <c r="AU449" s="55"/>
      <c r="AV449" s="55"/>
      <c r="AW449" s="55"/>
      <c r="AX449" s="55"/>
      <c r="AY449" s="55"/>
    </row>
    <row r="450" spans="1:51" ht="12.75"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c r="AR450" s="55"/>
      <c r="AS450" s="55"/>
      <c r="AT450" s="55"/>
      <c r="AU450" s="55"/>
      <c r="AV450" s="55"/>
      <c r="AW450" s="55"/>
      <c r="AX450" s="55"/>
      <c r="AY450" s="55"/>
    </row>
    <row r="451" spans="1:51" ht="12.75"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row>
    <row r="452" spans="1:51" ht="12.75"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c r="AR452" s="55"/>
      <c r="AS452" s="55"/>
      <c r="AT452" s="55"/>
      <c r="AU452" s="55"/>
      <c r="AV452" s="55"/>
      <c r="AW452" s="55"/>
      <c r="AX452" s="55"/>
      <c r="AY452" s="55"/>
    </row>
    <row r="453" spans="1:51" ht="12.75"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row>
    <row r="454" spans="1:51" ht="12.75"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c r="AR454" s="55"/>
      <c r="AS454" s="55"/>
      <c r="AT454" s="55"/>
      <c r="AU454" s="55"/>
      <c r="AV454" s="55"/>
      <c r="AW454" s="55"/>
      <c r="AX454" s="55"/>
      <c r="AY454" s="55"/>
    </row>
    <row r="455" spans="1:51" ht="12.75"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c r="AR455" s="55"/>
      <c r="AS455" s="55"/>
      <c r="AT455" s="55"/>
      <c r="AU455" s="55"/>
      <c r="AV455" s="55"/>
      <c r="AW455" s="55"/>
      <c r="AX455" s="55"/>
      <c r="AY455" s="55"/>
    </row>
    <row r="456" spans="1:51" ht="12.75"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c r="AR456" s="55"/>
      <c r="AS456" s="55"/>
      <c r="AT456" s="55"/>
      <c r="AU456" s="55"/>
      <c r="AV456" s="55"/>
      <c r="AW456" s="55"/>
      <c r="AX456" s="55"/>
      <c r="AY456" s="55"/>
    </row>
    <row r="457" spans="1:51" ht="12.75"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c r="AR457" s="55"/>
      <c r="AS457" s="55"/>
      <c r="AT457" s="55"/>
      <c r="AU457" s="55"/>
      <c r="AV457" s="55"/>
      <c r="AW457" s="55"/>
      <c r="AX457" s="55"/>
      <c r="AY457" s="55"/>
    </row>
    <row r="458" spans="1:51" ht="12.75"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c r="AR458" s="55"/>
      <c r="AS458" s="55"/>
      <c r="AT458" s="55"/>
      <c r="AU458" s="55"/>
      <c r="AV458" s="55"/>
      <c r="AW458" s="55"/>
      <c r="AX458" s="55"/>
      <c r="AY458" s="55"/>
    </row>
    <row r="459" spans="1:51" ht="12.75"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c r="AR459" s="55"/>
      <c r="AS459" s="55"/>
      <c r="AT459" s="55"/>
      <c r="AU459" s="55"/>
      <c r="AV459" s="55"/>
      <c r="AW459" s="55"/>
      <c r="AX459" s="55"/>
      <c r="AY459" s="55"/>
    </row>
    <row r="460" spans="1:51" ht="12.75"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c r="AR460" s="55"/>
      <c r="AS460" s="55"/>
      <c r="AT460" s="55"/>
      <c r="AU460" s="55"/>
      <c r="AV460" s="55"/>
      <c r="AW460" s="55"/>
      <c r="AX460" s="55"/>
      <c r="AY460" s="55"/>
    </row>
    <row r="461" spans="1:51" ht="12.75"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c r="AR461" s="55"/>
      <c r="AS461" s="55"/>
      <c r="AT461" s="55"/>
      <c r="AU461" s="55"/>
      <c r="AV461" s="55"/>
      <c r="AW461" s="55"/>
      <c r="AX461" s="55"/>
      <c r="AY461" s="55"/>
    </row>
    <row r="462" spans="1:51" ht="12.75"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c r="AR462" s="55"/>
      <c r="AS462" s="55"/>
      <c r="AT462" s="55"/>
      <c r="AU462" s="55"/>
      <c r="AV462" s="55"/>
      <c r="AW462" s="55"/>
      <c r="AX462" s="55"/>
      <c r="AY462" s="55"/>
    </row>
    <row r="463" spans="1:51" ht="12.75"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c r="AR463" s="55"/>
      <c r="AS463" s="55"/>
      <c r="AT463" s="55"/>
      <c r="AU463" s="55"/>
      <c r="AV463" s="55"/>
      <c r="AW463" s="55"/>
      <c r="AX463" s="55"/>
      <c r="AY463" s="55"/>
    </row>
    <row r="464" spans="1:51" ht="12.75"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c r="AR464" s="55"/>
      <c r="AS464" s="55"/>
      <c r="AT464" s="55"/>
      <c r="AU464" s="55"/>
      <c r="AV464" s="55"/>
      <c r="AW464" s="55"/>
      <c r="AX464" s="55"/>
      <c r="AY464" s="55"/>
    </row>
    <row r="465" spans="1:51" ht="12.75"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c r="AR465" s="55"/>
      <c r="AS465" s="55"/>
      <c r="AT465" s="55"/>
      <c r="AU465" s="55"/>
      <c r="AV465" s="55"/>
      <c r="AW465" s="55"/>
      <c r="AX465" s="55"/>
      <c r="AY465" s="55"/>
    </row>
    <row r="466" spans="1:51" ht="12.75"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row>
    <row r="467" spans="1:51" ht="12.75"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c r="AR467" s="55"/>
      <c r="AS467" s="55"/>
      <c r="AT467" s="55"/>
      <c r="AU467" s="55"/>
      <c r="AV467" s="55"/>
      <c r="AW467" s="55"/>
      <c r="AX467" s="55"/>
      <c r="AY467" s="55"/>
    </row>
    <row r="468" spans="1:51" ht="12.75"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55"/>
    </row>
    <row r="469" spans="1:51" ht="12.75"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c r="AR469" s="55"/>
      <c r="AS469" s="55"/>
      <c r="AT469" s="55"/>
      <c r="AU469" s="55"/>
      <c r="AV469" s="55"/>
      <c r="AW469" s="55"/>
      <c r="AX469" s="55"/>
      <c r="AY469" s="55"/>
    </row>
    <row r="470" spans="1:51" ht="12.75"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c r="AR470" s="55"/>
      <c r="AS470" s="55"/>
      <c r="AT470" s="55"/>
      <c r="AU470" s="55"/>
      <c r="AV470" s="55"/>
      <c r="AW470" s="55"/>
      <c r="AX470" s="55"/>
      <c r="AY470" s="55"/>
    </row>
    <row r="471" spans="1:51" ht="12.75"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c r="AR471" s="55"/>
      <c r="AS471" s="55"/>
      <c r="AT471" s="55"/>
      <c r="AU471" s="55"/>
      <c r="AV471" s="55"/>
      <c r="AW471" s="55"/>
      <c r="AX471" s="55"/>
      <c r="AY471" s="55"/>
    </row>
    <row r="472" spans="1:51" ht="12.75"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c r="AR472" s="55"/>
      <c r="AS472" s="55"/>
      <c r="AT472" s="55"/>
      <c r="AU472" s="55"/>
      <c r="AV472" s="55"/>
      <c r="AW472" s="55"/>
      <c r="AX472" s="55"/>
      <c r="AY472" s="55"/>
    </row>
    <row r="473" spans="1:51" ht="12.75"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c r="AR473" s="55"/>
      <c r="AS473" s="55"/>
      <c r="AT473" s="55"/>
      <c r="AU473" s="55"/>
      <c r="AV473" s="55"/>
      <c r="AW473" s="55"/>
      <c r="AX473" s="55"/>
      <c r="AY473" s="55"/>
    </row>
    <row r="474" spans="1:51" ht="12.75"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c r="AR474" s="55"/>
      <c r="AS474" s="55"/>
      <c r="AT474" s="55"/>
      <c r="AU474" s="55"/>
      <c r="AV474" s="55"/>
      <c r="AW474" s="55"/>
      <c r="AX474" s="55"/>
      <c r="AY474" s="55"/>
    </row>
    <row r="475" spans="1:51" ht="12.75"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c r="AR475" s="55"/>
      <c r="AS475" s="55"/>
      <c r="AT475" s="55"/>
      <c r="AU475" s="55"/>
      <c r="AV475" s="55"/>
      <c r="AW475" s="55"/>
      <c r="AX475" s="55"/>
      <c r="AY475" s="55"/>
    </row>
    <row r="476" spans="1:51" ht="12.75"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c r="AR476" s="55"/>
      <c r="AS476" s="55"/>
      <c r="AT476" s="55"/>
      <c r="AU476" s="55"/>
      <c r="AV476" s="55"/>
      <c r="AW476" s="55"/>
      <c r="AX476" s="55"/>
      <c r="AY476" s="55"/>
    </row>
    <row r="477" spans="1:51" ht="12.75"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c r="AR477" s="55"/>
      <c r="AS477" s="55"/>
      <c r="AT477" s="55"/>
      <c r="AU477" s="55"/>
      <c r="AV477" s="55"/>
      <c r="AW477" s="55"/>
      <c r="AX477" s="55"/>
      <c r="AY477" s="55"/>
    </row>
    <row r="478" spans="1:51" ht="12.75"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c r="AR478" s="55"/>
      <c r="AS478" s="55"/>
      <c r="AT478" s="55"/>
      <c r="AU478" s="55"/>
      <c r="AV478" s="55"/>
      <c r="AW478" s="55"/>
      <c r="AX478" s="55"/>
      <c r="AY478" s="55"/>
    </row>
    <row r="479" spans="1:51" ht="12.75"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c r="AR479" s="55"/>
      <c r="AS479" s="55"/>
      <c r="AT479" s="55"/>
      <c r="AU479" s="55"/>
      <c r="AV479" s="55"/>
      <c r="AW479" s="55"/>
      <c r="AX479" s="55"/>
      <c r="AY479" s="55"/>
    </row>
    <row r="480" spans="1:51" ht="12.75"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c r="AR480" s="55"/>
      <c r="AS480" s="55"/>
      <c r="AT480" s="55"/>
      <c r="AU480" s="55"/>
      <c r="AV480" s="55"/>
      <c r="AW480" s="55"/>
      <c r="AX480" s="55"/>
      <c r="AY480" s="55"/>
    </row>
    <row r="481" spans="1:51" ht="12.75"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c r="AR481" s="55"/>
      <c r="AS481" s="55"/>
      <c r="AT481" s="55"/>
      <c r="AU481" s="55"/>
      <c r="AV481" s="55"/>
      <c r="AW481" s="55"/>
      <c r="AX481" s="55"/>
      <c r="AY481" s="55"/>
    </row>
    <row r="482" spans="1:51" ht="12.75"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c r="AR482" s="55"/>
      <c r="AS482" s="55"/>
      <c r="AT482" s="55"/>
      <c r="AU482" s="55"/>
      <c r="AV482" s="55"/>
      <c r="AW482" s="55"/>
      <c r="AX482" s="55"/>
      <c r="AY482" s="55"/>
    </row>
    <row r="483" spans="1:51" ht="12.75"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c r="AR483" s="55"/>
      <c r="AS483" s="55"/>
      <c r="AT483" s="55"/>
      <c r="AU483" s="55"/>
      <c r="AV483" s="55"/>
      <c r="AW483" s="55"/>
      <c r="AX483" s="55"/>
      <c r="AY483" s="55"/>
    </row>
    <row r="484" spans="1:51" ht="12.75"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c r="AR484" s="55"/>
      <c r="AS484" s="55"/>
      <c r="AT484" s="55"/>
      <c r="AU484" s="55"/>
      <c r="AV484" s="55"/>
      <c r="AW484" s="55"/>
      <c r="AX484" s="55"/>
      <c r="AY484" s="55"/>
    </row>
    <row r="485" spans="1:51" ht="12.75"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c r="AR485" s="55"/>
      <c r="AS485" s="55"/>
      <c r="AT485" s="55"/>
      <c r="AU485" s="55"/>
      <c r="AV485" s="55"/>
      <c r="AW485" s="55"/>
      <c r="AX485" s="55"/>
      <c r="AY485" s="55"/>
    </row>
    <row r="486" spans="1:51" ht="12.75"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row>
    <row r="487" spans="1:51" ht="12.75"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row>
    <row r="488" spans="1:51" ht="12.75"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c r="AR488" s="55"/>
      <c r="AS488" s="55"/>
      <c r="AT488" s="55"/>
      <c r="AU488" s="55"/>
      <c r="AV488" s="55"/>
      <c r="AW488" s="55"/>
      <c r="AX488" s="55"/>
      <c r="AY488" s="55"/>
    </row>
    <row r="489" spans="1:51" ht="12.75"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c r="AR489" s="55"/>
      <c r="AS489" s="55"/>
      <c r="AT489" s="55"/>
      <c r="AU489" s="55"/>
      <c r="AV489" s="55"/>
      <c r="AW489" s="55"/>
      <c r="AX489" s="55"/>
      <c r="AY489" s="55"/>
    </row>
    <row r="490" spans="1:51" ht="12.75"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c r="AR490" s="55"/>
      <c r="AS490" s="55"/>
      <c r="AT490" s="55"/>
      <c r="AU490" s="55"/>
      <c r="AV490" s="55"/>
      <c r="AW490" s="55"/>
      <c r="AX490" s="55"/>
      <c r="AY490" s="55"/>
    </row>
    <row r="491" spans="1:51" ht="12.75"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c r="AR491" s="55"/>
      <c r="AS491" s="55"/>
      <c r="AT491" s="55"/>
      <c r="AU491" s="55"/>
      <c r="AV491" s="55"/>
      <c r="AW491" s="55"/>
      <c r="AX491" s="55"/>
      <c r="AY491" s="55"/>
    </row>
    <row r="492" spans="1:51" ht="12.75"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c r="AR492" s="55"/>
      <c r="AS492" s="55"/>
      <c r="AT492" s="55"/>
      <c r="AU492" s="55"/>
      <c r="AV492" s="55"/>
      <c r="AW492" s="55"/>
      <c r="AX492" s="55"/>
      <c r="AY492" s="55"/>
    </row>
    <row r="493" spans="1:51" ht="12.75"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row>
    <row r="494" spans="1:51" ht="12.75"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c r="AR494" s="55"/>
      <c r="AS494" s="55"/>
      <c r="AT494" s="55"/>
      <c r="AU494" s="55"/>
      <c r="AV494" s="55"/>
      <c r="AW494" s="55"/>
      <c r="AX494" s="55"/>
      <c r="AY494" s="55"/>
    </row>
    <row r="495" spans="1:51" ht="12.75"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c r="AR495" s="55"/>
      <c r="AS495" s="55"/>
      <c r="AT495" s="55"/>
      <c r="AU495" s="55"/>
      <c r="AV495" s="55"/>
      <c r="AW495" s="55"/>
      <c r="AX495" s="55"/>
      <c r="AY495" s="55"/>
    </row>
    <row r="496" spans="1:51" ht="12.75"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c r="AR496" s="55"/>
      <c r="AS496" s="55"/>
      <c r="AT496" s="55"/>
      <c r="AU496" s="55"/>
      <c r="AV496" s="55"/>
      <c r="AW496" s="55"/>
      <c r="AX496" s="55"/>
      <c r="AY496" s="55"/>
    </row>
    <row r="497" spans="1:51" ht="12.75"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c r="AR497" s="55"/>
      <c r="AS497" s="55"/>
      <c r="AT497" s="55"/>
      <c r="AU497" s="55"/>
      <c r="AV497" s="55"/>
      <c r="AW497" s="55"/>
      <c r="AX497" s="55"/>
      <c r="AY497" s="55"/>
    </row>
    <row r="498" spans="1:51" ht="12.75"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c r="AR498" s="55"/>
      <c r="AS498" s="55"/>
      <c r="AT498" s="55"/>
      <c r="AU498" s="55"/>
      <c r="AV498" s="55"/>
      <c r="AW498" s="55"/>
      <c r="AX498" s="55"/>
      <c r="AY498" s="55"/>
    </row>
    <row r="499" spans="1:51" ht="12.75"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c r="AR499" s="55"/>
      <c r="AS499" s="55"/>
      <c r="AT499" s="55"/>
      <c r="AU499" s="55"/>
      <c r="AV499" s="55"/>
      <c r="AW499" s="55"/>
      <c r="AX499" s="55"/>
      <c r="AY499" s="55"/>
    </row>
    <row r="500" spans="1:51" ht="12.75"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c r="AR500" s="55"/>
      <c r="AS500" s="55"/>
      <c r="AT500" s="55"/>
      <c r="AU500" s="55"/>
      <c r="AV500" s="55"/>
      <c r="AW500" s="55"/>
      <c r="AX500" s="55"/>
      <c r="AY500" s="55"/>
    </row>
    <row r="501" spans="1:51" ht="12.75"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55"/>
    </row>
    <row r="502" spans="1:51" ht="12.75"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c r="AR502" s="55"/>
      <c r="AS502" s="55"/>
      <c r="AT502" s="55"/>
      <c r="AU502" s="55"/>
      <c r="AV502" s="55"/>
      <c r="AW502" s="55"/>
      <c r="AX502" s="55"/>
      <c r="AY502" s="55"/>
    </row>
    <row r="503" spans="1:51" ht="12.75"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c r="AR503" s="55"/>
      <c r="AS503" s="55"/>
      <c r="AT503" s="55"/>
      <c r="AU503" s="55"/>
      <c r="AV503" s="55"/>
      <c r="AW503" s="55"/>
      <c r="AX503" s="55"/>
      <c r="AY503" s="55"/>
    </row>
    <row r="504" spans="1:51" ht="12.75"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c r="AR504" s="55"/>
      <c r="AS504" s="55"/>
      <c r="AT504" s="55"/>
      <c r="AU504" s="55"/>
      <c r="AV504" s="55"/>
      <c r="AW504" s="55"/>
      <c r="AX504" s="55"/>
      <c r="AY504" s="55"/>
    </row>
    <row r="505" spans="1:51" ht="12.75"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c r="AR505" s="55"/>
      <c r="AS505" s="55"/>
      <c r="AT505" s="55"/>
      <c r="AU505" s="55"/>
      <c r="AV505" s="55"/>
      <c r="AW505" s="55"/>
      <c r="AX505" s="55"/>
      <c r="AY505" s="55"/>
    </row>
    <row r="506" spans="1:51" ht="12.75"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55"/>
      <c r="AW506" s="55"/>
      <c r="AX506" s="55"/>
      <c r="AY506" s="55"/>
    </row>
    <row r="507" spans="1:51" ht="12.75"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c r="AR507" s="55"/>
      <c r="AS507" s="55"/>
      <c r="AT507" s="55"/>
      <c r="AU507" s="55"/>
      <c r="AV507" s="55"/>
      <c r="AW507" s="55"/>
      <c r="AX507" s="55"/>
      <c r="AY507" s="55"/>
    </row>
    <row r="508" spans="1:51" ht="12.75"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row>
    <row r="509" spans="1:51" ht="12.75"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5"/>
      <c r="AS509" s="55"/>
      <c r="AT509" s="55"/>
      <c r="AU509" s="55"/>
      <c r="AV509" s="55"/>
      <c r="AW509" s="55"/>
      <c r="AX509" s="55"/>
      <c r="AY509" s="55"/>
    </row>
    <row r="510" spans="1:51" ht="12.75"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c r="AR510" s="55"/>
      <c r="AS510" s="55"/>
      <c r="AT510" s="55"/>
      <c r="AU510" s="55"/>
      <c r="AV510" s="55"/>
      <c r="AW510" s="55"/>
      <c r="AX510" s="55"/>
      <c r="AY510" s="55"/>
    </row>
    <row r="511" spans="1:51" ht="12.75"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row>
    <row r="512" spans="1:51" ht="12.75"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row>
    <row r="513" spans="1:51" ht="12.75"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row>
    <row r="514" spans="1:51" ht="12.75"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row>
    <row r="515" spans="1:51" ht="12.75"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c r="AR515" s="55"/>
      <c r="AS515" s="55"/>
      <c r="AT515" s="55"/>
      <c r="AU515" s="55"/>
      <c r="AV515" s="55"/>
      <c r="AW515" s="55"/>
      <c r="AX515" s="55"/>
      <c r="AY515" s="55"/>
    </row>
    <row r="516" spans="1:51" ht="12.75"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c r="AR516" s="55"/>
      <c r="AS516" s="55"/>
      <c r="AT516" s="55"/>
      <c r="AU516" s="55"/>
      <c r="AV516" s="55"/>
      <c r="AW516" s="55"/>
      <c r="AX516" s="55"/>
      <c r="AY516" s="55"/>
    </row>
    <row r="517" spans="1:51" ht="12.75"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row>
    <row r="518" spans="1:51" ht="12.75"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c r="AR518" s="55"/>
      <c r="AS518" s="55"/>
      <c r="AT518" s="55"/>
      <c r="AU518" s="55"/>
      <c r="AV518" s="55"/>
      <c r="AW518" s="55"/>
      <c r="AX518" s="55"/>
      <c r="AY518" s="55"/>
    </row>
    <row r="519" spans="1:51" ht="12.75"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row>
    <row r="520" spans="1:51" ht="12.75"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c r="AR520" s="55"/>
      <c r="AS520" s="55"/>
      <c r="AT520" s="55"/>
      <c r="AU520" s="55"/>
      <c r="AV520" s="55"/>
      <c r="AW520" s="55"/>
      <c r="AX520" s="55"/>
      <c r="AY520" s="55"/>
    </row>
    <row r="521" spans="1:51" ht="12.75"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c r="AR521" s="55"/>
      <c r="AS521" s="55"/>
      <c r="AT521" s="55"/>
      <c r="AU521" s="55"/>
      <c r="AV521" s="55"/>
      <c r="AW521" s="55"/>
      <c r="AX521" s="55"/>
      <c r="AY521" s="55"/>
    </row>
    <row r="522" spans="1:51" ht="12.75"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c r="AR522" s="55"/>
      <c r="AS522" s="55"/>
      <c r="AT522" s="55"/>
      <c r="AU522" s="55"/>
      <c r="AV522" s="55"/>
      <c r="AW522" s="55"/>
      <c r="AX522" s="55"/>
      <c r="AY522" s="55"/>
    </row>
    <row r="523" spans="1:51" ht="12.75"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c r="AR523" s="55"/>
      <c r="AS523" s="55"/>
      <c r="AT523" s="55"/>
      <c r="AU523" s="55"/>
      <c r="AV523" s="55"/>
      <c r="AW523" s="55"/>
      <c r="AX523" s="55"/>
      <c r="AY523" s="55"/>
    </row>
    <row r="524" spans="1:51" ht="12.75"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c r="AR524" s="55"/>
      <c r="AS524" s="55"/>
      <c r="AT524" s="55"/>
      <c r="AU524" s="55"/>
      <c r="AV524" s="55"/>
      <c r="AW524" s="55"/>
      <c r="AX524" s="55"/>
      <c r="AY524" s="55"/>
    </row>
    <row r="525" spans="1:51" ht="12.75"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c r="AR525" s="55"/>
      <c r="AS525" s="55"/>
      <c r="AT525" s="55"/>
      <c r="AU525" s="55"/>
      <c r="AV525" s="55"/>
      <c r="AW525" s="55"/>
      <c r="AX525" s="55"/>
      <c r="AY525" s="55"/>
    </row>
    <row r="526" spans="1:51" ht="12.75"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5"/>
      <c r="AS526" s="55"/>
      <c r="AT526" s="55"/>
      <c r="AU526" s="55"/>
      <c r="AV526" s="55"/>
      <c r="AW526" s="55"/>
      <c r="AX526" s="55"/>
      <c r="AY526" s="55"/>
    </row>
    <row r="527" spans="1:51" ht="12.75"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c r="AR527" s="55"/>
      <c r="AS527" s="55"/>
      <c r="AT527" s="55"/>
      <c r="AU527" s="55"/>
      <c r="AV527" s="55"/>
      <c r="AW527" s="55"/>
      <c r="AX527" s="55"/>
      <c r="AY527" s="55"/>
    </row>
    <row r="528" spans="1:51" ht="12.75"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c r="AR528" s="55"/>
      <c r="AS528" s="55"/>
      <c r="AT528" s="55"/>
      <c r="AU528" s="55"/>
      <c r="AV528" s="55"/>
      <c r="AW528" s="55"/>
      <c r="AX528" s="55"/>
      <c r="AY528" s="55"/>
    </row>
    <row r="529" spans="1:51" ht="12.75"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c r="AR529" s="55"/>
      <c r="AS529" s="55"/>
      <c r="AT529" s="55"/>
      <c r="AU529" s="55"/>
      <c r="AV529" s="55"/>
      <c r="AW529" s="55"/>
      <c r="AX529" s="55"/>
      <c r="AY529" s="55"/>
    </row>
    <row r="530" spans="1:51" ht="12.75"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c r="AR530" s="55"/>
      <c r="AS530" s="55"/>
      <c r="AT530" s="55"/>
      <c r="AU530" s="55"/>
      <c r="AV530" s="55"/>
      <c r="AW530" s="55"/>
      <c r="AX530" s="55"/>
      <c r="AY530" s="55"/>
    </row>
    <row r="531" spans="1:51" ht="12.75"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c r="AR531" s="55"/>
      <c r="AS531" s="55"/>
      <c r="AT531" s="55"/>
      <c r="AU531" s="55"/>
      <c r="AV531" s="55"/>
      <c r="AW531" s="55"/>
      <c r="AX531" s="55"/>
      <c r="AY531" s="55"/>
    </row>
    <row r="532" spans="1:51" ht="12.75"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row>
    <row r="533" spans="1:51" ht="12.75"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c r="AR533" s="55"/>
      <c r="AS533" s="55"/>
      <c r="AT533" s="55"/>
      <c r="AU533" s="55"/>
      <c r="AV533" s="55"/>
      <c r="AW533" s="55"/>
      <c r="AX533" s="55"/>
      <c r="AY533" s="55"/>
    </row>
    <row r="534" spans="1:51" ht="12.75"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55"/>
    </row>
    <row r="535" spans="1:51" ht="12.75"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c r="AR535" s="55"/>
      <c r="AS535" s="55"/>
      <c r="AT535" s="55"/>
      <c r="AU535" s="55"/>
      <c r="AV535" s="55"/>
      <c r="AW535" s="55"/>
      <c r="AX535" s="55"/>
      <c r="AY535" s="55"/>
    </row>
    <row r="536" spans="1:51" ht="12.75"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c r="AR536" s="55"/>
      <c r="AS536" s="55"/>
      <c r="AT536" s="55"/>
      <c r="AU536" s="55"/>
      <c r="AV536" s="55"/>
      <c r="AW536" s="55"/>
      <c r="AX536" s="55"/>
      <c r="AY536" s="55"/>
    </row>
    <row r="537" spans="1:51" ht="12.75"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c r="AR537" s="55"/>
      <c r="AS537" s="55"/>
      <c r="AT537" s="55"/>
      <c r="AU537" s="55"/>
      <c r="AV537" s="55"/>
      <c r="AW537" s="55"/>
      <c r="AX537" s="55"/>
      <c r="AY537" s="55"/>
    </row>
    <row r="538" spans="1:51" ht="12.75"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row>
    <row r="539" spans="1:51" ht="12.75"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c r="AR539" s="55"/>
      <c r="AS539" s="55"/>
      <c r="AT539" s="55"/>
      <c r="AU539" s="55"/>
      <c r="AV539" s="55"/>
      <c r="AW539" s="55"/>
      <c r="AX539" s="55"/>
      <c r="AY539" s="55"/>
    </row>
    <row r="540" spans="1:51" ht="12.75"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c r="AR540" s="55"/>
      <c r="AS540" s="55"/>
      <c r="AT540" s="55"/>
      <c r="AU540" s="55"/>
      <c r="AV540" s="55"/>
      <c r="AW540" s="55"/>
      <c r="AX540" s="55"/>
      <c r="AY540" s="55"/>
    </row>
    <row r="541" spans="1:51" ht="12.75"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c r="AR541" s="55"/>
      <c r="AS541" s="55"/>
      <c r="AT541" s="55"/>
      <c r="AU541" s="55"/>
      <c r="AV541" s="55"/>
      <c r="AW541" s="55"/>
      <c r="AX541" s="55"/>
      <c r="AY541" s="55"/>
    </row>
    <row r="542" spans="1:51" ht="12.75"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c r="AR542" s="55"/>
      <c r="AS542" s="55"/>
      <c r="AT542" s="55"/>
      <c r="AU542" s="55"/>
      <c r="AV542" s="55"/>
      <c r="AW542" s="55"/>
      <c r="AX542" s="55"/>
      <c r="AY542" s="55"/>
    </row>
    <row r="543" spans="1:51" ht="12.75"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c r="AR543" s="55"/>
      <c r="AS543" s="55"/>
      <c r="AT543" s="55"/>
      <c r="AU543" s="55"/>
      <c r="AV543" s="55"/>
      <c r="AW543" s="55"/>
      <c r="AX543" s="55"/>
      <c r="AY543" s="55"/>
    </row>
    <row r="544" spans="1:51" ht="12.75"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c r="AR544" s="55"/>
      <c r="AS544" s="55"/>
      <c r="AT544" s="55"/>
      <c r="AU544" s="55"/>
      <c r="AV544" s="55"/>
      <c r="AW544" s="55"/>
      <c r="AX544" s="55"/>
      <c r="AY544" s="55"/>
    </row>
    <row r="545" spans="1:51" ht="12.75"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c r="AR545" s="55"/>
      <c r="AS545" s="55"/>
      <c r="AT545" s="55"/>
      <c r="AU545" s="55"/>
      <c r="AV545" s="55"/>
      <c r="AW545" s="55"/>
      <c r="AX545" s="55"/>
      <c r="AY545" s="55"/>
    </row>
    <row r="546" spans="1:51" ht="12.75"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c r="AR546" s="55"/>
      <c r="AS546" s="55"/>
      <c r="AT546" s="55"/>
      <c r="AU546" s="55"/>
      <c r="AV546" s="55"/>
      <c r="AW546" s="55"/>
      <c r="AX546" s="55"/>
      <c r="AY546" s="55"/>
    </row>
    <row r="547" spans="1:51" ht="12.75"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c r="AR547" s="55"/>
      <c r="AS547" s="55"/>
      <c r="AT547" s="55"/>
      <c r="AU547" s="55"/>
      <c r="AV547" s="55"/>
      <c r="AW547" s="55"/>
      <c r="AX547" s="55"/>
      <c r="AY547" s="55"/>
    </row>
    <row r="548" spans="1:51" ht="12.75"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c r="AR548" s="55"/>
      <c r="AS548" s="55"/>
      <c r="AT548" s="55"/>
      <c r="AU548" s="55"/>
      <c r="AV548" s="55"/>
      <c r="AW548" s="55"/>
      <c r="AX548" s="55"/>
      <c r="AY548" s="55"/>
    </row>
    <row r="549" spans="1:51" ht="12.75"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c r="AR549" s="55"/>
      <c r="AS549" s="55"/>
      <c r="AT549" s="55"/>
      <c r="AU549" s="55"/>
      <c r="AV549" s="55"/>
      <c r="AW549" s="55"/>
      <c r="AX549" s="55"/>
      <c r="AY549" s="55"/>
    </row>
    <row r="550" spans="1:51" ht="12.75"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c r="AR550" s="55"/>
      <c r="AS550" s="55"/>
      <c r="AT550" s="55"/>
      <c r="AU550" s="55"/>
      <c r="AV550" s="55"/>
      <c r="AW550" s="55"/>
      <c r="AX550" s="55"/>
      <c r="AY550" s="55"/>
    </row>
    <row r="551" spans="1:51" ht="12.75"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c r="AR551" s="55"/>
      <c r="AS551" s="55"/>
      <c r="AT551" s="55"/>
      <c r="AU551" s="55"/>
      <c r="AV551" s="55"/>
      <c r="AW551" s="55"/>
      <c r="AX551" s="55"/>
      <c r="AY551" s="55"/>
    </row>
    <row r="552" spans="1:51" ht="12.75"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c r="AR552" s="55"/>
      <c r="AS552" s="55"/>
      <c r="AT552" s="55"/>
      <c r="AU552" s="55"/>
      <c r="AV552" s="55"/>
      <c r="AW552" s="55"/>
      <c r="AX552" s="55"/>
      <c r="AY552" s="55"/>
    </row>
    <row r="553" spans="1:51" ht="12.75"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row>
    <row r="554" spans="1:51" ht="12.75"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c r="AR554" s="55"/>
      <c r="AS554" s="55"/>
      <c r="AT554" s="55"/>
      <c r="AU554" s="55"/>
      <c r="AV554" s="55"/>
      <c r="AW554" s="55"/>
      <c r="AX554" s="55"/>
      <c r="AY554" s="55"/>
    </row>
    <row r="555" spans="1:51" ht="12.75"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c r="AR555" s="55"/>
      <c r="AS555" s="55"/>
      <c r="AT555" s="55"/>
      <c r="AU555" s="55"/>
      <c r="AV555" s="55"/>
      <c r="AW555" s="55"/>
      <c r="AX555" s="55"/>
      <c r="AY555" s="55"/>
    </row>
    <row r="556" spans="1:51" ht="12.75"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c r="AR556" s="55"/>
      <c r="AS556" s="55"/>
      <c r="AT556" s="55"/>
      <c r="AU556" s="55"/>
      <c r="AV556" s="55"/>
      <c r="AW556" s="55"/>
      <c r="AX556" s="55"/>
      <c r="AY556" s="55"/>
    </row>
    <row r="557" spans="1:51" ht="12.75"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55"/>
      <c r="AW557" s="55"/>
      <c r="AX557" s="55"/>
      <c r="AY557" s="55"/>
    </row>
    <row r="558" spans="1:51" ht="12.75"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c r="AR558" s="55"/>
      <c r="AS558" s="55"/>
      <c r="AT558" s="55"/>
      <c r="AU558" s="55"/>
      <c r="AV558" s="55"/>
      <c r="AW558" s="55"/>
      <c r="AX558" s="55"/>
      <c r="AY558" s="55"/>
    </row>
    <row r="559" spans="1:51" ht="12.75"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row>
    <row r="560" spans="1:51" ht="12.75"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c r="AR560" s="55"/>
      <c r="AS560" s="55"/>
      <c r="AT560" s="55"/>
      <c r="AU560" s="55"/>
      <c r="AV560" s="55"/>
      <c r="AW560" s="55"/>
      <c r="AX560" s="55"/>
      <c r="AY560" s="55"/>
    </row>
    <row r="561" spans="1:51" ht="12.75"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c r="AR561" s="55"/>
      <c r="AS561" s="55"/>
      <c r="AT561" s="55"/>
      <c r="AU561" s="55"/>
      <c r="AV561" s="55"/>
      <c r="AW561" s="55"/>
      <c r="AX561" s="55"/>
      <c r="AY561" s="55"/>
    </row>
    <row r="562" spans="1:51" ht="12.75"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c r="AR562" s="55"/>
      <c r="AS562" s="55"/>
      <c r="AT562" s="55"/>
      <c r="AU562" s="55"/>
      <c r="AV562" s="55"/>
      <c r="AW562" s="55"/>
      <c r="AX562" s="55"/>
      <c r="AY562" s="55"/>
    </row>
    <row r="563" spans="1:51" ht="12.75"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c r="AR563" s="55"/>
      <c r="AS563" s="55"/>
      <c r="AT563" s="55"/>
      <c r="AU563" s="55"/>
      <c r="AV563" s="55"/>
      <c r="AW563" s="55"/>
      <c r="AX563" s="55"/>
      <c r="AY563" s="55"/>
    </row>
    <row r="564" spans="1:51" ht="12.75"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c r="AR564" s="55"/>
      <c r="AS564" s="55"/>
      <c r="AT564" s="55"/>
      <c r="AU564" s="55"/>
      <c r="AV564" s="55"/>
      <c r="AW564" s="55"/>
      <c r="AX564" s="55"/>
      <c r="AY564" s="55"/>
    </row>
    <row r="565" spans="1:51" ht="12.75"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c r="AR565" s="55"/>
      <c r="AS565" s="55"/>
      <c r="AT565" s="55"/>
      <c r="AU565" s="55"/>
      <c r="AV565" s="55"/>
      <c r="AW565" s="55"/>
      <c r="AX565" s="55"/>
      <c r="AY565" s="55"/>
    </row>
    <row r="566" spans="1:51" ht="12.75"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c r="AR566" s="55"/>
      <c r="AS566" s="55"/>
      <c r="AT566" s="55"/>
      <c r="AU566" s="55"/>
      <c r="AV566" s="55"/>
      <c r="AW566" s="55"/>
      <c r="AX566" s="55"/>
      <c r="AY566" s="55"/>
    </row>
    <row r="567" spans="1:51" ht="12.75"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55"/>
    </row>
    <row r="568" spans="1:51" ht="12.75"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c r="AR568" s="55"/>
      <c r="AS568" s="55"/>
      <c r="AT568" s="55"/>
      <c r="AU568" s="55"/>
      <c r="AV568" s="55"/>
      <c r="AW568" s="55"/>
      <c r="AX568" s="55"/>
      <c r="AY568" s="55"/>
    </row>
    <row r="569" spans="1:51" ht="12.75"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c r="AR569" s="55"/>
      <c r="AS569" s="55"/>
      <c r="AT569" s="55"/>
      <c r="AU569" s="55"/>
      <c r="AV569" s="55"/>
      <c r="AW569" s="55"/>
      <c r="AX569" s="55"/>
      <c r="AY569" s="55"/>
    </row>
    <row r="570" spans="1:51" ht="12.75"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c r="AR570" s="55"/>
      <c r="AS570" s="55"/>
      <c r="AT570" s="55"/>
      <c r="AU570" s="55"/>
      <c r="AV570" s="55"/>
      <c r="AW570" s="55"/>
      <c r="AX570" s="55"/>
      <c r="AY570" s="55"/>
    </row>
    <row r="571" spans="1:51" ht="12.75"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c r="AR571" s="55"/>
      <c r="AS571" s="55"/>
      <c r="AT571" s="55"/>
      <c r="AU571" s="55"/>
      <c r="AV571" s="55"/>
      <c r="AW571" s="55"/>
      <c r="AX571" s="55"/>
      <c r="AY571" s="55"/>
    </row>
    <row r="572" spans="1:51" ht="12.75"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c r="AR572" s="55"/>
      <c r="AS572" s="55"/>
      <c r="AT572" s="55"/>
      <c r="AU572" s="55"/>
      <c r="AV572" s="55"/>
      <c r="AW572" s="55"/>
      <c r="AX572" s="55"/>
      <c r="AY572" s="55"/>
    </row>
    <row r="573" spans="1:51" ht="12.75"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row>
    <row r="574" spans="1:51" ht="12.75"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row>
    <row r="575" spans="1:51" ht="12.75"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row>
    <row r="576" spans="1:51" ht="12.75"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c r="AR576" s="55"/>
      <c r="AS576" s="55"/>
      <c r="AT576" s="55"/>
      <c r="AU576" s="55"/>
      <c r="AV576" s="55"/>
      <c r="AW576" s="55"/>
      <c r="AX576" s="55"/>
      <c r="AY576" s="55"/>
    </row>
    <row r="577" spans="1:51" ht="12.75"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c r="AR577" s="55"/>
      <c r="AS577" s="55"/>
      <c r="AT577" s="55"/>
      <c r="AU577" s="55"/>
      <c r="AV577" s="55"/>
      <c r="AW577" s="55"/>
      <c r="AX577" s="55"/>
      <c r="AY577" s="55"/>
    </row>
    <row r="578" spans="1:51" ht="12.75"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c r="AR578" s="55"/>
      <c r="AS578" s="55"/>
      <c r="AT578" s="55"/>
      <c r="AU578" s="55"/>
      <c r="AV578" s="55"/>
      <c r="AW578" s="55"/>
      <c r="AX578" s="55"/>
      <c r="AY578" s="55"/>
    </row>
    <row r="579" spans="1:51" ht="12.75"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c r="AR579" s="55"/>
      <c r="AS579" s="55"/>
      <c r="AT579" s="55"/>
      <c r="AU579" s="55"/>
      <c r="AV579" s="55"/>
      <c r="AW579" s="55"/>
      <c r="AX579" s="55"/>
      <c r="AY579" s="55"/>
    </row>
    <row r="580" spans="1:51" ht="12.75"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c r="AR580" s="55"/>
      <c r="AS580" s="55"/>
      <c r="AT580" s="55"/>
      <c r="AU580" s="55"/>
      <c r="AV580" s="55"/>
      <c r="AW580" s="55"/>
      <c r="AX580" s="55"/>
      <c r="AY580" s="55"/>
    </row>
    <row r="581" spans="1:51" ht="12.75"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55"/>
      <c r="AY581" s="55"/>
    </row>
    <row r="582" spans="1:51" ht="12.75"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c r="AR582" s="55"/>
      <c r="AS582" s="55"/>
      <c r="AT582" s="55"/>
      <c r="AU582" s="55"/>
      <c r="AV582" s="55"/>
      <c r="AW582" s="55"/>
      <c r="AX582" s="55"/>
      <c r="AY582" s="55"/>
    </row>
    <row r="583" spans="1:51" ht="12.75"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c r="AR583" s="55"/>
      <c r="AS583" s="55"/>
      <c r="AT583" s="55"/>
      <c r="AU583" s="55"/>
      <c r="AV583" s="55"/>
      <c r="AW583" s="55"/>
      <c r="AX583" s="55"/>
      <c r="AY583" s="55"/>
    </row>
    <row r="584" spans="1:51" ht="12.75"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c r="AR584" s="55"/>
      <c r="AS584" s="55"/>
      <c r="AT584" s="55"/>
      <c r="AU584" s="55"/>
      <c r="AV584" s="55"/>
      <c r="AW584" s="55"/>
      <c r="AX584" s="55"/>
      <c r="AY584" s="55"/>
    </row>
    <row r="585" spans="1:51" ht="12.75"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c r="AR585" s="55"/>
      <c r="AS585" s="55"/>
      <c r="AT585" s="55"/>
      <c r="AU585" s="55"/>
      <c r="AV585" s="55"/>
      <c r="AW585" s="55"/>
      <c r="AX585" s="55"/>
      <c r="AY585" s="55"/>
    </row>
    <row r="586" spans="1:51" ht="12.75"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c r="AR586" s="55"/>
      <c r="AS586" s="55"/>
      <c r="AT586" s="55"/>
      <c r="AU586" s="55"/>
      <c r="AV586" s="55"/>
      <c r="AW586" s="55"/>
      <c r="AX586" s="55"/>
      <c r="AY586" s="55"/>
    </row>
    <row r="587" spans="1:51" ht="12.75"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c r="AR587" s="55"/>
      <c r="AS587" s="55"/>
      <c r="AT587" s="55"/>
      <c r="AU587" s="55"/>
      <c r="AV587" s="55"/>
      <c r="AW587" s="55"/>
      <c r="AX587" s="55"/>
      <c r="AY587" s="55"/>
    </row>
    <row r="588" spans="1:51" ht="12.75"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5"/>
      <c r="AU588" s="55"/>
      <c r="AV588" s="55"/>
      <c r="AW588" s="55"/>
      <c r="AX588" s="55"/>
      <c r="AY588" s="55"/>
    </row>
    <row r="589" spans="1:51" ht="12.75"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row>
    <row r="590" spans="1:51" ht="12.75"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c r="AR590" s="55"/>
      <c r="AS590" s="55"/>
      <c r="AT590" s="55"/>
      <c r="AU590" s="55"/>
      <c r="AV590" s="55"/>
      <c r="AW590" s="55"/>
      <c r="AX590" s="55"/>
      <c r="AY590" s="55"/>
    </row>
    <row r="591" spans="1:51" ht="12.75"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c r="AR591" s="55"/>
      <c r="AS591" s="55"/>
      <c r="AT591" s="55"/>
      <c r="AU591" s="55"/>
      <c r="AV591" s="55"/>
      <c r="AW591" s="55"/>
      <c r="AX591" s="55"/>
      <c r="AY591" s="55"/>
    </row>
    <row r="592" spans="1:51" ht="12.75"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c r="AR592" s="55"/>
      <c r="AS592" s="55"/>
      <c r="AT592" s="55"/>
      <c r="AU592" s="55"/>
      <c r="AV592" s="55"/>
      <c r="AW592" s="55"/>
      <c r="AX592" s="55"/>
      <c r="AY592" s="55"/>
    </row>
    <row r="593" spans="1:51" ht="12.75"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c r="AR593" s="55"/>
      <c r="AS593" s="55"/>
      <c r="AT593" s="55"/>
      <c r="AU593" s="55"/>
      <c r="AV593" s="55"/>
      <c r="AW593" s="55"/>
      <c r="AX593" s="55"/>
      <c r="AY593" s="55"/>
    </row>
    <row r="594" spans="1:51" ht="12.75"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c r="AR594" s="55"/>
      <c r="AS594" s="55"/>
      <c r="AT594" s="55"/>
      <c r="AU594" s="55"/>
      <c r="AV594" s="55"/>
      <c r="AW594" s="55"/>
      <c r="AX594" s="55"/>
      <c r="AY594" s="55"/>
    </row>
    <row r="595" spans="1:51" ht="12.75"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c r="AR595" s="55"/>
      <c r="AS595" s="55"/>
      <c r="AT595" s="55"/>
      <c r="AU595" s="55"/>
      <c r="AV595" s="55"/>
      <c r="AW595" s="55"/>
      <c r="AX595" s="55"/>
      <c r="AY595" s="55"/>
    </row>
    <row r="596" spans="1:51" ht="12.75"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c r="AR596" s="55"/>
      <c r="AS596" s="55"/>
      <c r="AT596" s="55"/>
      <c r="AU596" s="55"/>
      <c r="AV596" s="55"/>
      <c r="AW596" s="55"/>
      <c r="AX596" s="55"/>
      <c r="AY596" s="55"/>
    </row>
    <row r="597" spans="1:51" ht="12.75"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c r="AR597" s="55"/>
      <c r="AS597" s="55"/>
      <c r="AT597" s="55"/>
      <c r="AU597" s="55"/>
      <c r="AV597" s="55"/>
      <c r="AW597" s="55"/>
      <c r="AX597" s="55"/>
      <c r="AY597" s="55"/>
    </row>
    <row r="598" spans="1:51" ht="12.75"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c r="AR598" s="55"/>
      <c r="AS598" s="55"/>
      <c r="AT598" s="55"/>
      <c r="AU598" s="55"/>
      <c r="AV598" s="55"/>
      <c r="AW598" s="55"/>
      <c r="AX598" s="55"/>
      <c r="AY598" s="55"/>
    </row>
    <row r="599" spans="1:51" ht="12.75"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c r="AR599" s="55"/>
      <c r="AS599" s="55"/>
      <c r="AT599" s="55"/>
      <c r="AU599" s="55"/>
      <c r="AV599" s="55"/>
      <c r="AW599" s="55"/>
      <c r="AX599" s="55"/>
      <c r="AY599" s="55"/>
    </row>
    <row r="600" spans="1:51" ht="12.75"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c r="AR600" s="55"/>
      <c r="AS600" s="55"/>
      <c r="AT600" s="55"/>
      <c r="AU600" s="55"/>
      <c r="AV600" s="55"/>
      <c r="AW600" s="55"/>
      <c r="AX600" s="55"/>
      <c r="AY600" s="55"/>
    </row>
    <row r="601" spans="1:51" ht="12.75"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c r="AR601" s="55"/>
      <c r="AS601" s="55"/>
      <c r="AT601" s="55"/>
      <c r="AU601" s="55"/>
      <c r="AV601" s="55"/>
      <c r="AW601" s="55"/>
      <c r="AX601" s="55"/>
      <c r="AY601" s="55"/>
    </row>
    <row r="602" spans="1:51" ht="12.75"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c r="AR602" s="55"/>
      <c r="AS602" s="55"/>
      <c r="AT602" s="55"/>
      <c r="AU602" s="55"/>
      <c r="AV602" s="55"/>
      <c r="AW602" s="55"/>
      <c r="AX602" s="55"/>
      <c r="AY602" s="55"/>
    </row>
    <row r="603" spans="1:51" ht="12.75"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c r="AR603" s="55"/>
      <c r="AS603" s="55"/>
      <c r="AT603" s="55"/>
      <c r="AU603" s="55"/>
      <c r="AV603" s="55"/>
      <c r="AW603" s="55"/>
      <c r="AX603" s="55"/>
      <c r="AY603" s="55"/>
    </row>
    <row r="604" spans="1:51" ht="12.75"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c r="AR604" s="55"/>
      <c r="AS604" s="55"/>
      <c r="AT604" s="55"/>
      <c r="AU604" s="55"/>
      <c r="AV604" s="55"/>
      <c r="AW604" s="55"/>
      <c r="AX604" s="55"/>
      <c r="AY604" s="55"/>
    </row>
    <row r="605" spans="1:51" ht="12.75"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row>
    <row r="606" spans="1:51" ht="12.75"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c r="AR606" s="55"/>
      <c r="AS606" s="55"/>
      <c r="AT606" s="55"/>
      <c r="AU606" s="55"/>
      <c r="AV606" s="55"/>
      <c r="AW606" s="55"/>
      <c r="AX606" s="55"/>
      <c r="AY606" s="55"/>
    </row>
    <row r="607" spans="1:51" ht="12.75"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c r="AR607" s="55"/>
      <c r="AS607" s="55"/>
      <c r="AT607" s="55"/>
      <c r="AU607" s="55"/>
      <c r="AV607" s="55"/>
      <c r="AW607" s="55"/>
      <c r="AX607" s="55"/>
      <c r="AY607" s="55"/>
    </row>
    <row r="608" spans="1:51" ht="12.75"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c r="AR608" s="55"/>
      <c r="AS608" s="55"/>
      <c r="AT608" s="55"/>
      <c r="AU608" s="55"/>
      <c r="AV608" s="55"/>
      <c r="AW608" s="55"/>
      <c r="AX608" s="55"/>
      <c r="AY608" s="55"/>
    </row>
    <row r="609" spans="1:51" ht="12.75"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c r="AR609" s="55"/>
      <c r="AS609" s="55"/>
      <c r="AT609" s="55"/>
      <c r="AU609" s="55"/>
      <c r="AV609" s="55"/>
      <c r="AW609" s="55"/>
      <c r="AX609" s="55"/>
      <c r="AY609" s="55"/>
    </row>
    <row r="610" spans="1:51" ht="12.75"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c r="AR610" s="55"/>
      <c r="AS610" s="55"/>
      <c r="AT610" s="55"/>
      <c r="AU610" s="55"/>
      <c r="AV610" s="55"/>
      <c r="AW610" s="55"/>
      <c r="AX610" s="55"/>
      <c r="AY610" s="55"/>
    </row>
    <row r="611" spans="1:51" ht="12.75"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c r="AR611" s="55"/>
      <c r="AS611" s="55"/>
      <c r="AT611" s="55"/>
      <c r="AU611" s="55"/>
      <c r="AV611" s="55"/>
      <c r="AW611" s="55"/>
      <c r="AX611" s="55"/>
      <c r="AY611" s="55"/>
    </row>
    <row r="612" spans="1:51" ht="12.75"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row>
    <row r="613" spans="1:51" ht="12.75"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row>
    <row r="614" spans="1:51" ht="12.75"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row>
    <row r="615" spans="1:51" ht="12.75"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row>
    <row r="616" spans="1:51" ht="12.75"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c r="AR616" s="55"/>
      <c r="AS616" s="55"/>
      <c r="AT616" s="55"/>
      <c r="AU616" s="55"/>
      <c r="AV616" s="55"/>
      <c r="AW616" s="55"/>
      <c r="AX616" s="55"/>
      <c r="AY616" s="55"/>
    </row>
    <row r="617" spans="1:51" ht="12.75"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c r="AR617" s="55"/>
      <c r="AS617" s="55"/>
      <c r="AT617" s="55"/>
      <c r="AU617" s="55"/>
      <c r="AV617" s="55"/>
      <c r="AW617" s="55"/>
      <c r="AX617" s="55"/>
      <c r="AY617" s="55"/>
    </row>
    <row r="618" spans="1:51" ht="12.75"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c r="AR618" s="55"/>
      <c r="AS618" s="55"/>
      <c r="AT618" s="55"/>
      <c r="AU618" s="55"/>
      <c r="AV618" s="55"/>
      <c r="AW618" s="55"/>
      <c r="AX618" s="55"/>
      <c r="AY618" s="55"/>
    </row>
    <row r="619" spans="1:51" ht="12.75"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c r="AR619" s="55"/>
      <c r="AS619" s="55"/>
      <c r="AT619" s="55"/>
      <c r="AU619" s="55"/>
      <c r="AV619" s="55"/>
      <c r="AW619" s="55"/>
      <c r="AX619" s="55"/>
      <c r="AY619" s="55"/>
    </row>
    <row r="620" spans="1:51" ht="12.75"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c r="AR620" s="55"/>
      <c r="AS620" s="55"/>
      <c r="AT620" s="55"/>
      <c r="AU620" s="55"/>
      <c r="AV620" s="55"/>
      <c r="AW620" s="55"/>
      <c r="AX620" s="55"/>
      <c r="AY620" s="55"/>
    </row>
    <row r="621" spans="1:51" ht="12.75"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row>
    <row r="622" spans="1:51" ht="12.75"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row>
    <row r="623" spans="1:51" ht="12.75"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row>
    <row r="624" spans="1:51" ht="12.75"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row>
    <row r="625" spans="1:51" ht="12.75"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row>
    <row r="626" spans="1:51" ht="12.75"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row>
    <row r="627" spans="1:51" ht="12.75"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row>
    <row r="628" spans="1:51" ht="12.75"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c r="AR628" s="55"/>
      <c r="AS628" s="55"/>
      <c r="AT628" s="55"/>
      <c r="AU628" s="55"/>
      <c r="AV628" s="55"/>
      <c r="AW628" s="55"/>
      <c r="AX628" s="55"/>
      <c r="AY628" s="55"/>
    </row>
    <row r="629" spans="1:51" ht="12.75"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c r="AR629" s="55"/>
      <c r="AS629" s="55"/>
      <c r="AT629" s="55"/>
      <c r="AU629" s="55"/>
      <c r="AV629" s="55"/>
      <c r="AW629" s="55"/>
      <c r="AX629" s="55"/>
      <c r="AY629" s="55"/>
    </row>
    <row r="630" spans="1:51" ht="12.75"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c r="AR630" s="55"/>
      <c r="AS630" s="55"/>
      <c r="AT630" s="55"/>
      <c r="AU630" s="55"/>
      <c r="AV630" s="55"/>
      <c r="AW630" s="55"/>
      <c r="AX630" s="55"/>
      <c r="AY630" s="55"/>
    </row>
    <row r="631" spans="1:51" ht="12.75"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c r="AR631" s="55"/>
      <c r="AS631" s="55"/>
      <c r="AT631" s="55"/>
      <c r="AU631" s="55"/>
      <c r="AV631" s="55"/>
      <c r="AW631" s="55"/>
      <c r="AX631" s="55"/>
      <c r="AY631" s="55"/>
    </row>
    <row r="632" spans="1:51" ht="12.75"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55"/>
      <c r="AY632" s="55"/>
    </row>
    <row r="633" spans="1:51" ht="12.75"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c r="AR633" s="55"/>
      <c r="AS633" s="55"/>
      <c r="AT633" s="55"/>
      <c r="AU633" s="55"/>
      <c r="AV633" s="55"/>
      <c r="AW633" s="55"/>
      <c r="AX633" s="55"/>
      <c r="AY633" s="55"/>
    </row>
    <row r="634" spans="1:51" ht="12.75"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c r="AR634" s="55"/>
      <c r="AS634" s="55"/>
      <c r="AT634" s="55"/>
      <c r="AU634" s="55"/>
      <c r="AV634" s="55"/>
      <c r="AW634" s="55"/>
      <c r="AX634" s="55"/>
      <c r="AY634" s="55"/>
    </row>
    <row r="635" spans="1:51" ht="12.75"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c r="AR635" s="55"/>
      <c r="AS635" s="55"/>
      <c r="AT635" s="55"/>
      <c r="AU635" s="55"/>
      <c r="AV635" s="55"/>
      <c r="AW635" s="55"/>
      <c r="AX635" s="55"/>
      <c r="AY635" s="55"/>
    </row>
    <row r="636" spans="1:51" ht="12.75"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c r="AR636" s="55"/>
      <c r="AS636" s="55"/>
      <c r="AT636" s="55"/>
      <c r="AU636" s="55"/>
      <c r="AV636" s="55"/>
      <c r="AW636" s="55"/>
      <c r="AX636" s="55"/>
      <c r="AY636" s="55"/>
    </row>
    <row r="637" spans="1:51" ht="12.75"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row>
    <row r="638" spans="1:51" ht="12.75"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row>
    <row r="639" spans="1:51" ht="12.75"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row>
    <row r="640" spans="1:51" ht="12.75"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c r="AR640" s="55"/>
      <c r="AS640" s="55"/>
      <c r="AT640" s="55"/>
      <c r="AU640" s="55"/>
      <c r="AV640" s="55"/>
      <c r="AW640" s="55"/>
      <c r="AX640" s="55"/>
      <c r="AY640" s="55"/>
    </row>
    <row r="641" spans="1:51" ht="12.75"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c r="AR641" s="55"/>
      <c r="AS641" s="55"/>
      <c r="AT641" s="55"/>
      <c r="AU641" s="55"/>
      <c r="AV641" s="55"/>
      <c r="AW641" s="55"/>
      <c r="AX641" s="55"/>
      <c r="AY641" s="55"/>
    </row>
    <row r="642" spans="1:51" ht="12.75"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c r="AR642" s="55"/>
      <c r="AS642" s="55"/>
      <c r="AT642" s="55"/>
      <c r="AU642" s="55"/>
      <c r="AV642" s="55"/>
      <c r="AW642" s="55"/>
      <c r="AX642" s="55"/>
      <c r="AY642" s="55"/>
    </row>
    <row r="643" spans="1:51" ht="12.75"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c r="AR643" s="55"/>
      <c r="AS643" s="55"/>
      <c r="AT643" s="55"/>
      <c r="AU643" s="55"/>
      <c r="AV643" s="55"/>
      <c r="AW643" s="55"/>
      <c r="AX643" s="55"/>
      <c r="AY643" s="55"/>
    </row>
    <row r="644" spans="1:51" ht="12.75"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c r="AR644" s="55"/>
      <c r="AS644" s="55"/>
      <c r="AT644" s="55"/>
      <c r="AU644" s="55"/>
      <c r="AV644" s="55"/>
      <c r="AW644" s="55"/>
      <c r="AX644" s="55"/>
      <c r="AY644" s="55"/>
    </row>
    <row r="645" spans="1:51" ht="12.75"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c r="AR645" s="55"/>
      <c r="AS645" s="55"/>
      <c r="AT645" s="55"/>
      <c r="AU645" s="55"/>
      <c r="AV645" s="55"/>
      <c r="AW645" s="55"/>
      <c r="AX645" s="55"/>
      <c r="AY645" s="55"/>
    </row>
    <row r="646" spans="1:51" ht="12.75"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AY646" s="55"/>
    </row>
    <row r="647" spans="1:51" ht="12.75"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row>
    <row r="648" spans="1:51" ht="12.75"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row>
    <row r="649" spans="1:51" ht="12.75"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c r="AR649" s="55"/>
      <c r="AS649" s="55"/>
      <c r="AT649" s="55"/>
      <c r="AU649" s="55"/>
      <c r="AV649" s="55"/>
      <c r="AW649" s="55"/>
      <c r="AX649" s="55"/>
      <c r="AY649" s="55"/>
    </row>
    <row r="650" spans="1:51" ht="12.75"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c r="AR650" s="55"/>
      <c r="AS650" s="55"/>
      <c r="AT650" s="55"/>
      <c r="AU650" s="55"/>
      <c r="AV650" s="55"/>
      <c r="AW650" s="55"/>
      <c r="AX650" s="55"/>
      <c r="AY650" s="55"/>
    </row>
    <row r="651" spans="1:51" ht="12.75"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c r="AR651" s="55"/>
      <c r="AS651" s="55"/>
      <c r="AT651" s="55"/>
      <c r="AU651" s="55"/>
      <c r="AV651" s="55"/>
      <c r="AW651" s="55"/>
      <c r="AX651" s="55"/>
      <c r="AY651" s="55"/>
    </row>
    <row r="652" spans="1:51" ht="12.75"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row>
    <row r="653" spans="1:51" ht="12.75"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c r="AR653" s="55"/>
      <c r="AS653" s="55"/>
      <c r="AT653" s="55"/>
      <c r="AU653" s="55"/>
      <c r="AV653" s="55"/>
      <c r="AW653" s="55"/>
      <c r="AX653" s="55"/>
      <c r="AY653" s="55"/>
    </row>
    <row r="654" spans="1:51" ht="12.75"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c r="AR654" s="55"/>
      <c r="AS654" s="55"/>
      <c r="AT654" s="55"/>
      <c r="AU654" s="55"/>
      <c r="AV654" s="55"/>
      <c r="AW654" s="55"/>
      <c r="AX654" s="55"/>
      <c r="AY654" s="55"/>
    </row>
    <row r="655" spans="1:51" ht="12.75"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c r="AR655" s="55"/>
      <c r="AS655" s="55"/>
      <c r="AT655" s="55"/>
      <c r="AU655" s="55"/>
      <c r="AV655" s="55"/>
      <c r="AW655" s="55"/>
      <c r="AX655" s="55"/>
      <c r="AY655" s="55"/>
    </row>
    <row r="656" spans="1:51" ht="12.75"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c r="AR656" s="55"/>
      <c r="AS656" s="55"/>
      <c r="AT656" s="55"/>
      <c r="AU656" s="55"/>
      <c r="AV656" s="55"/>
      <c r="AW656" s="55"/>
      <c r="AX656" s="55"/>
      <c r="AY656" s="55"/>
    </row>
    <row r="657" spans="1:51" ht="12.75"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row>
    <row r="658" spans="1:51" ht="12.75"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c r="AR658" s="55"/>
      <c r="AS658" s="55"/>
      <c r="AT658" s="55"/>
      <c r="AU658" s="55"/>
      <c r="AV658" s="55"/>
      <c r="AW658" s="55"/>
      <c r="AX658" s="55"/>
      <c r="AY658" s="55"/>
    </row>
    <row r="659" spans="1:51" ht="12.75"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c r="AR659" s="55"/>
      <c r="AS659" s="55"/>
      <c r="AT659" s="55"/>
      <c r="AU659" s="55"/>
      <c r="AV659" s="55"/>
      <c r="AW659" s="55"/>
      <c r="AX659" s="55"/>
      <c r="AY659" s="55"/>
    </row>
    <row r="660" spans="1:51" ht="12.75"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c r="AR660" s="55"/>
      <c r="AS660" s="55"/>
      <c r="AT660" s="55"/>
      <c r="AU660" s="55"/>
      <c r="AV660" s="55"/>
      <c r="AW660" s="55"/>
      <c r="AX660" s="55"/>
      <c r="AY660" s="55"/>
    </row>
    <row r="661" spans="1:51" ht="12.75"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c r="AR661" s="55"/>
      <c r="AS661" s="55"/>
      <c r="AT661" s="55"/>
      <c r="AU661" s="55"/>
      <c r="AV661" s="55"/>
      <c r="AW661" s="55"/>
      <c r="AX661" s="55"/>
      <c r="AY661" s="55"/>
    </row>
    <row r="662" spans="1:51" ht="12.75"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c r="AR662" s="55"/>
      <c r="AS662" s="55"/>
      <c r="AT662" s="55"/>
      <c r="AU662" s="55"/>
      <c r="AV662" s="55"/>
      <c r="AW662" s="55"/>
      <c r="AX662" s="55"/>
      <c r="AY662" s="55"/>
    </row>
    <row r="663" spans="1:51" ht="12.75"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c r="AR663" s="55"/>
      <c r="AS663" s="55"/>
      <c r="AT663" s="55"/>
      <c r="AU663" s="55"/>
      <c r="AV663" s="55"/>
      <c r="AW663" s="55"/>
      <c r="AX663" s="55"/>
      <c r="AY663" s="55"/>
    </row>
    <row r="664" spans="1:51" ht="12.75"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c r="AR664" s="55"/>
      <c r="AS664" s="55"/>
      <c r="AT664" s="55"/>
      <c r="AU664" s="55"/>
      <c r="AV664" s="55"/>
      <c r="AW664" s="55"/>
      <c r="AX664" s="55"/>
      <c r="AY664" s="55"/>
    </row>
    <row r="665" spans="1:51" ht="12.75"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row>
    <row r="666" spans="1:51" ht="12.75"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row>
    <row r="667" spans="1:51" ht="12.75"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row>
    <row r="668" spans="1:51" ht="12.75"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row>
    <row r="669" spans="1:51" ht="12.75"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row>
    <row r="670" spans="1:51" ht="12.75"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row>
    <row r="671" spans="1:51" ht="12.75"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row>
    <row r="672" spans="1:51" ht="12.75"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row>
    <row r="673" spans="1:51" ht="12.75"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row>
    <row r="674" spans="1:51" ht="12.75"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row>
    <row r="675" spans="1:51" ht="12.75"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row>
    <row r="676" spans="1:51" ht="12.75"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row>
    <row r="677" spans="1:51" ht="12.75"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row>
    <row r="678" spans="1:51" ht="12.75"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row>
    <row r="679" spans="1:51" ht="12.75"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c r="AR679" s="55"/>
      <c r="AS679" s="55"/>
      <c r="AT679" s="55"/>
      <c r="AU679" s="55"/>
      <c r="AV679" s="55"/>
      <c r="AW679" s="55"/>
      <c r="AX679" s="55"/>
      <c r="AY679" s="55"/>
    </row>
    <row r="680" spans="1:51" ht="12.75"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c r="AR680" s="55"/>
      <c r="AS680" s="55"/>
      <c r="AT680" s="55"/>
      <c r="AU680" s="55"/>
      <c r="AV680" s="55"/>
      <c r="AW680" s="55"/>
      <c r="AX680" s="55"/>
      <c r="AY680" s="55"/>
    </row>
    <row r="681" spans="1:51" ht="12.75"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c r="AR681" s="55"/>
      <c r="AS681" s="55"/>
      <c r="AT681" s="55"/>
      <c r="AU681" s="55"/>
      <c r="AV681" s="55"/>
      <c r="AW681" s="55"/>
      <c r="AX681" s="55"/>
      <c r="AY681" s="55"/>
    </row>
    <row r="682" spans="1:51" ht="12.75"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c r="AR682" s="55"/>
      <c r="AS682" s="55"/>
      <c r="AT682" s="55"/>
      <c r="AU682" s="55"/>
      <c r="AV682" s="55"/>
      <c r="AW682" s="55"/>
      <c r="AX682" s="55"/>
      <c r="AY682" s="55"/>
    </row>
    <row r="683" spans="1:51" ht="12.75"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c r="AR683" s="55"/>
      <c r="AS683" s="55"/>
      <c r="AT683" s="55"/>
      <c r="AU683" s="55"/>
      <c r="AV683" s="55"/>
      <c r="AW683" s="55"/>
      <c r="AX683" s="55"/>
      <c r="AY683" s="55"/>
    </row>
    <row r="684" spans="1:51" ht="12.75"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c r="AR684" s="55"/>
      <c r="AS684" s="55"/>
      <c r="AT684" s="55"/>
      <c r="AU684" s="55"/>
      <c r="AV684" s="55"/>
      <c r="AW684" s="55"/>
      <c r="AX684" s="55"/>
      <c r="AY684" s="55"/>
    </row>
    <row r="685" spans="1:51" ht="12.75"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row>
    <row r="686" spans="1:51" ht="12.75"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c r="AR686" s="55"/>
      <c r="AS686" s="55"/>
      <c r="AT686" s="55"/>
      <c r="AU686" s="55"/>
      <c r="AV686" s="55"/>
      <c r="AW686" s="55"/>
      <c r="AX686" s="55"/>
      <c r="AY686" s="55"/>
    </row>
    <row r="687" spans="1:51" ht="12.75"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c r="AR687" s="55"/>
      <c r="AS687" s="55"/>
      <c r="AT687" s="55"/>
      <c r="AU687" s="55"/>
      <c r="AV687" s="55"/>
      <c r="AW687" s="55"/>
      <c r="AX687" s="55"/>
      <c r="AY687" s="55"/>
    </row>
    <row r="688" spans="1:51" ht="12.75"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c r="AR688" s="55"/>
      <c r="AS688" s="55"/>
      <c r="AT688" s="55"/>
      <c r="AU688" s="55"/>
      <c r="AV688" s="55"/>
      <c r="AW688" s="55"/>
      <c r="AX688" s="55"/>
      <c r="AY688" s="55"/>
    </row>
    <row r="689" spans="1:51" ht="12.75"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c r="AR689" s="55"/>
      <c r="AS689" s="55"/>
      <c r="AT689" s="55"/>
      <c r="AU689" s="55"/>
      <c r="AV689" s="55"/>
      <c r="AW689" s="55"/>
      <c r="AX689" s="55"/>
      <c r="AY689" s="55"/>
    </row>
    <row r="690" spans="1:51" ht="12.75"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c r="AR690" s="55"/>
      <c r="AS690" s="55"/>
      <c r="AT690" s="55"/>
      <c r="AU690" s="55"/>
      <c r="AV690" s="55"/>
      <c r="AW690" s="55"/>
      <c r="AX690" s="55"/>
      <c r="AY690" s="55"/>
    </row>
    <row r="691" spans="1:51" ht="12.75"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c r="AR691" s="55"/>
      <c r="AS691" s="55"/>
      <c r="AT691" s="55"/>
      <c r="AU691" s="55"/>
      <c r="AV691" s="55"/>
      <c r="AW691" s="55"/>
      <c r="AX691" s="55"/>
      <c r="AY691" s="55"/>
    </row>
    <row r="692" spans="1:51" ht="12.75"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c r="AR692" s="55"/>
      <c r="AS692" s="55"/>
      <c r="AT692" s="55"/>
      <c r="AU692" s="55"/>
      <c r="AV692" s="55"/>
      <c r="AW692" s="55"/>
      <c r="AX692" s="55"/>
      <c r="AY692" s="55"/>
    </row>
    <row r="693" spans="1:51" ht="12.75"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c r="AR693" s="55"/>
      <c r="AS693" s="55"/>
      <c r="AT693" s="55"/>
      <c r="AU693" s="55"/>
      <c r="AV693" s="55"/>
      <c r="AW693" s="55"/>
      <c r="AX693" s="55"/>
      <c r="AY693" s="55"/>
    </row>
    <row r="694" spans="1:51" ht="12.75"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c r="AR694" s="55"/>
      <c r="AS694" s="55"/>
      <c r="AT694" s="55"/>
      <c r="AU694" s="55"/>
      <c r="AV694" s="55"/>
      <c r="AW694" s="55"/>
      <c r="AX694" s="55"/>
      <c r="AY694" s="55"/>
    </row>
    <row r="695" spans="1:51" ht="12.75"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c r="AR695" s="55"/>
      <c r="AS695" s="55"/>
      <c r="AT695" s="55"/>
      <c r="AU695" s="55"/>
      <c r="AV695" s="55"/>
      <c r="AW695" s="55"/>
      <c r="AX695" s="55"/>
      <c r="AY695" s="55"/>
    </row>
    <row r="696" spans="1:51" ht="12.75"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c r="AR696" s="55"/>
      <c r="AS696" s="55"/>
      <c r="AT696" s="55"/>
      <c r="AU696" s="55"/>
      <c r="AV696" s="55"/>
      <c r="AW696" s="55"/>
      <c r="AX696" s="55"/>
      <c r="AY696" s="55"/>
    </row>
    <row r="697" spans="1:51" ht="12.75"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row>
    <row r="698" spans="1:51" ht="12.75"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c r="AR698" s="55"/>
      <c r="AS698" s="55"/>
      <c r="AT698" s="55"/>
      <c r="AU698" s="55"/>
      <c r="AV698" s="55"/>
      <c r="AW698" s="55"/>
      <c r="AX698" s="55"/>
      <c r="AY698" s="55"/>
    </row>
    <row r="699" spans="1:51" ht="12.75"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c r="AR699" s="55"/>
      <c r="AS699" s="55"/>
      <c r="AT699" s="55"/>
      <c r="AU699" s="55"/>
      <c r="AV699" s="55"/>
      <c r="AW699" s="55"/>
      <c r="AX699" s="55"/>
      <c r="AY699" s="55"/>
    </row>
    <row r="700" spans="1:51" ht="12.75"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c r="AR700" s="55"/>
      <c r="AS700" s="55"/>
      <c r="AT700" s="55"/>
      <c r="AU700" s="55"/>
      <c r="AV700" s="55"/>
      <c r="AW700" s="55"/>
      <c r="AX700" s="55"/>
      <c r="AY700" s="55"/>
    </row>
    <row r="701" spans="1:51" ht="12.75"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c r="AR701" s="55"/>
      <c r="AS701" s="55"/>
      <c r="AT701" s="55"/>
      <c r="AU701" s="55"/>
      <c r="AV701" s="55"/>
      <c r="AW701" s="55"/>
      <c r="AX701" s="55"/>
      <c r="AY701" s="55"/>
    </row>
    <row r="702" spans="1:51" ht="12.75"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c r="AR702" s="55"/>
      <c r="AS702" s="55"/>
      <c r="AT702" s="55"/>
      <c r="AU702" s="55"/>
      <c r="AV702" s="55"/>
      <c r="AW702" s="55"/>
      <c r="AX702" s="55"/>
      <c r="AY702" s="55"/>
    </row>
    <row r="703" spans="1:51" ht="12.75"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c r="AR703" s="55"/>
      <c r="AS703" s="55"/>
      <c r="AT703" s="55"/>
      <c r="AU703" s="55"/>
      <c r="AV703" s="55"/>
      <c r="AW703" s="55"/>
      <c r="AX703" s="55"/>
      <c r="AY703" s="55"/>
    </row>
    <row r="704" spans="1:51" ht="12.75"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c r="AR704" s="55"/>
      <c r="AS704" s="55"/>
      <c r="AT704" s="55"/>
      <c r="AU704" s="55"/>
      <c r="AV704" s="55"/>
      <c r="AW704" s="55"/>
      <c r="AX704" s="55"/>
      <c r="AY704" s="55"/>
    </row>
    <row r="705" spans="1:51" ht="12.75"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c r="AR705" s="55"/>
      <c r="AS705" s="55"/>
      <c r="AT705" s="55"/>
      <c r="AU705" s="55"/>
      <c r="AV705" s="55"/>
      <c r="AW705" s="55"/>
      <c r="AX705" s="55"/>
      <c r="AY705" s="55"/>
    </row>
    <row r="706" spans="1:51" ht="12.75"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5"/>
      <c r="AT706" s="55"/>
      <c r="AU706" s="55"/>
      <c r="AV706" s="55"/>
      <c r="AW706" s="55"/>
      <c r="AX706" s="55"/>
      <c r="AY706" s="55"/>
    </row>
    <row r="707" spans="1:51" ht="12.75"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c r="AR707" s="55"/>
      <c r="AS707" s="55"/>
      <c r="AT707" s="55"/>
      <c r="AU707" s="55"/>
      <c r="AV707" s="55"/>
      <c r="AW707" s="55"/>
      <c r="AX707" s="55"/>
      <c r="AY707" s="55"/>
    </row>
    <row r="708" spans="1:51" ht="12.75"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c r="AR708" s="55"/>
      <c r="AS708" s="55"/>
      <c r="AT708" s="55"/>
      <c r="AU708" s="55"/>
      <c r="AV708" s="55"/>
      <c r="AW708" s="55"/>
      <c r="AX708" s="55"/>
      <c r="AY708" s="55"/>
    </row>
    <row r="709" spans="1:51" ht="12.75"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c r="AR709" s="55"/>
      <c r="AS709" s="55"/>
      <c r="AT709" s="55"/>
      <c r="AU709" s="55"/>
      <c r="AV709" s="55"/>
      <c r="AW709" s="55"/>
      <c r="AX709" s="55"/>
      <c r="AY709" s="55"/>
    </row>
    <row r="710" spans="1:51" ht="12.75"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c r="AR710" s="55"/>
      <c r="AS710" s="55"/>
      <c r="AT710" s="55"/>
      <c r="AU710" s="55"/>
      <c r="AV710" s="55"/>
      <c r="AW710" s="55"/>
      <c r="AX710" s="55"/>
      <c r="AY710" s="55"/>
    </row>
    <row r="711" spans="1:51" ht="12.75"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c r="AR711" s="55"/>
      <c r="AS711" s="55"/>
      <c r="AT711" s="55"/>
      <c r="AU711" s="55"/>
      <c r="AV711" s="55"/>
      <c r="AW711" s="55"/>
      <c r="AX711" s="55"/>
      <c r="AY711" s="55"/>
    </row>
    <row r="712" spans="1:51" ht="12.75"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c r="AR712" s="55"/>
      <c r="AS712" s="55"/>
      <c r="AT712" s="55"/>
      <c r="AU712" s="55"/>
      <c r="AV712" s="55"/>
      <c r="AW712" s="55"/>
      <c r="AX712" s="55"/>
      <c r="AY712" s="55"/>
    </row>
    <row r="713" spans="1:51" ht="12.75"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c r="AR713" s="55"/>
      <c r="AS713" s="55"/>
      <c r="AT713" s="55"/>
      <c r="AU713" s="55"/>
      <c r="AV713" s="55"/>
      <c r="AW713" s="55"/>
      <c r="AX713" s="55"/>
      <c r="AY713" s="55"/>
    </row>
    <row r="714" spans="1:51" ht="12.75"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c r="AR714" s="55"/>
      <c r="AS714" s="55"/>
      <c r="AT714" s="55"/>
      <c r="AU714" s="55"/>
      <c r="AV714" s="55"/>
      <c r="AW714" s="55"/>
      <c r="AX714" s="55"/>
      <c r="AY714" s="55"/>
    </row>
    <row r="715" spans="1:51" ht="12.75"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c r="AR715" s="55"/>
      <c r="AS715" s="55"/>
      <c r="AT715" s="55"/>
      <c r="AU715" s="55"/>
      <c r="AV715" s="55"/>
      <c r="AW715" s="55"/>
      <c r="AX715" s="55"/>
      <c r="AY715" s="55"/>
    </row>
    <row r="716" spans="1:51" ht="12.75"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c r="AR716" s="55"/>
      <c r="AS716" s="55"/>
      <c r="AT716" s="55"/>
      <c r="AU716" s="55"/>
      <c r="AV716" s="55"/>
      <c r="AW716" s="55"/>
      <c r="AX716" s="55"/>
      <c r="AY716" s="55"/>
    </row>
    <row r="717" spans="1:51" ht="12.75"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c r="AR717" s="55"/>
      <c r="AS717" s="55"/>
      <c r="AT717" s="55"/>
      <c r="AU717" s="55"/>
      <c r="AV717" s="55"/>
      <c r="AW717" s="55"/>
      <c r="AX717" s="55"/>
      <c r="AY717" s="55"/>
    </row>
    <row r="718" spans="1:51" ht="12.75"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c r="AR718" s="55"/>
      <c r="AS718" s="55"/>
      <c r="AT718" s="55"/>
      <c r="AU718" s="55"/>
      <c r="AV718" s="55"/>
      <c r="AW718" s="55"/>
      <c r="AX718" s="55"/>
      <c r="AY718" s="55"/>
    </row>
    <row r="719" spans="1:51" ht="12.75"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row>
    <row r="720" spans="1:51" ht="12.75"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row>
    <row r="721" spans="1:51" ht="12.75"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row>
    <row r="722" spans="1:51" ht="12.75"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row>
    <row r="723" spans="1:51" ht="12.75"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row>
    <row r="724" spans="1:51" ht="12.75"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row>
    <row r="725" spans="1:51" ht="12.75"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row>
    <row r="726" spans="1:51" ht="12.75"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c r="AR726" s="55"/>
      <c r="AS726" s="55"/>
      <c r="AT726" s="55"/>
      <c r="AU726" s="55"/>
      <c r="AV726" s="55"/>
      <c r="AW726" s="55"/>
      <c r="AX726" s="55"/>
      <c r="AY726" s="55"/>
    </row>
    <row r="727" spans="1:51" ht="12.75"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c r="AR727" s="55"/>
      <c r="AS727" s="55"/>
      <c r="AT727" s="55"/>
      <c r="AU727" s="55"/>
      <c r="AV727" s="55"/>
      <c r="AW727" s="55"/>
      <c r="AX727" s="55"/>
      <c r="AY727" s="55"/>
    </row>
    <row r="728" spans="1:51" ht="12.75"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c r="AR728" s="55"/>
      <c r="AS728" s="55"/>
      <c r="AT728" s="55"/>
      <c r="AU728" s="55"/>
      <c r="AV728" s="55"/>
      <c r="AW728" s="55"/>
      <c r="AX728" s="55"/>
      <c r="AY728" s="55"/>
    </row>
    <row r="729" spans="1:51" ht="12.75"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c r="AR729" s="55"/>
      <c r="AS729" s="55"/>
      <c r="AT729" s="55"/>
      <c r="AU729" s="55"/>
      <c r="AV729" s="55"/>
      <c r="AW729" s="55"/>
      <c r="AX729" s="55"/>
      <c r="AY729" s="55"/>
    </row>
    <row r="730" spans="1:51" ht="12.75"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c r="AR730" s="55"/>
      <c r="AS730" s="55"/>
      <c r="AT730" s="55"/>
      <c r="AU730" s="55"/>
      <c r="AV730" s="55"/>
      <c r="AW730" s="55"/>
      <c r="AX730" s="55"/>
      <c r="AY730" s="55"/>
    </row>
    <row r="731" spans="1:51" ht="12.75"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c r="AR731" s="55"/>
      <c r="AS731" s="55"/>
      <c r="AT731" s="55"/>
      <c r="AU731" s="55"/>
      <c r="AV731" s="55"/>
      <c r="AW731" s="55"/>
      <c r="AX731" s="55"/>
      <c r="AY731" s="55"/>
    </row>
    <row r="732" spans="1:51" ht="12.75"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c r="AR732" s="55"/>
      <c r="AS732" s="55"/>
      <c r="AT732" s="55"/>
      <c r="AU732" s="55"/>
      <c r="AV732" s="55"/>
      <c r="AW732" s="55"/>
      <c r="AX732" s="55"/>
      <c r="AY732" s="55"/>
    </row>
    <row r="733" spans="1:51" ht="12.75"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c r="AR733" s="55"/>
      <c r="AS733" s="55"/>
      <c r="AT733" s="55"/>
      <c r="AU733" s="55"/>
      <c r="AV733" s="55"/>
      <c r="AW733" s="55"/>
      <c r="AX733" s="55"/>
      <c r="AY733" s="55"/>
    </row>
    <row r="734" spans="1:51" ht="12.75"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c r="AR734" s="55"/>
      <c r="AS734" s="55"/>
      <c r="AT734" s="55"/>
      <c r="AU734" s="55"/>
      <c r="AV734" s="55"/>
      <c r="AW734" s="55"/>
      <c r="AX734" s="55"/>
      <c r="AY734" s="55"/>
    </row>
    <row r="735" spans="1:51" ht="12.75"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c r="AR735" s="55"/>
      <c r="AS735" s="55"/>
      <c r="AT735" s="55"/>
      <c r="AU735" s="55"/>
      <c r="AV735" s="55"/>
      <c r="AW735" s="55"/>
      <c r="AX735" s="55"/>
      <c r="AY735" s="55"/>
    </row>
    <row r="736" spans="1:51" ht="12.75"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c r="AR736" s="55"/>
      <c r="AS736" s="55"/>
      <c r="AT736" s="55"/>
      <c r="AU736" s="55"/>
      <c r="AV736" s="55"/>
      <c r="AW736" s="55"/>
      <c r="AX736" s="55"/>
      <c r="AY736" s="55"/>
    </row>
    <row r="737" spans="1:51" ht="12.75"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c r="AR737" s="55"/>
      <c r="AS737" s="55"/>
      <c r="AT737" s="55"/>
      <c r="AU737" s="55"/>
      <c r="AV737" s="55"/>
      <c r="AW737" s="55"/>
      <c r="AX737" s="55"/>
      <c r="AY737" s="55"/>
    </row>
    <row r="738" spans="1:51" ht="12.75"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c r="AR738" s="55"/>
      <c r="AS738" s="55"/>
      <c r="AT738" s="55"/>
      <c r="AU738" s="55"/>
      <c r="AV738" s="55"/>
      <c r="AW738" s="55"/>
      <c r="AX738" s="55"/>
      <c r="AY738" s="55"/>
    </row>
    <row r="739" spans="1:51" ht="12.75"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c r="AR739" s="55"/>
      <c r="AS739" s="55"/>
      <c r="AT739" s="55"/>
      <c r="AU739" s="55"/>
      <c r="AV739" s="55"/>
      <c r="AW739" s="55"/>
      <c r="AX739" s="55"/>
      <c r="AY739" s="55"/>
    </row>
    <row r="740" spans="1:51" ht="12.75"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c r="AR740" s="55"/>
      <c r="AS740" s="55"/>
      <c r="AT740" s="55"/>
      <c r="AU740" s="55"/>
      <c r="AV740" s="55"/>
      <c r="AW740" s="55"/>
      <c r="AX740" s="55"/>
      <c r="AY740" s="55"/>
    </row>
    <row r="741" spans="1:51" ht="12.75"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c r="AR741" s="55"/>
      <c r="AS741" s="55"/>
      <c r="AT741" s="55"/>
      <c r="AU741" s="55"/>
      <c r="AV741" s="55"/>
      <c r="AW741" s="55"/>
      <c r="AX741" s="55"/>
      <c r="AY741" s="55"/>
    </row>
    <row r="742" spans="1:51" ht="12.75"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c r="AR742" s="55"/>
      <c r="AS742" s="55"/>
      <c r="AT742" s="55"/>
      <c r="AU742" s="55"/>
      <c r="AV742" s="55"/>
      <c r="AW742" s="55"/>
      <c r="AX742" s="55"/>
      <c r="AY742" s="55"/>
    </row>
    <row r="743" spans="1:51" ht="12.75"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c r="AR743" s="55"/>
      <c r="AS743" s="55"/>
      <c r="AT743" s="55"/>
      <c r="AU743" s="55"/>
      <c r="AV743" s="55"/>
      <c r="AW743" s="55"/>
      <c r="AX743" s="55"/>
      <c r="AY743" s="55"/>
    </row>
    <row r="744" spans="1:51" ht="12.75"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c r="AR744" s="55"/>
      <c r="AS744" s="55"/>
      <c r="AT744" s="55"/>
      <c r="AU744" s="55"/>
      <c r="AV744" s="55"/>
      <c r="AW744" s="55"/>
      <c r="AX744" s="55"/>
      <c r="AY744" s="55"/>
    </row>
    <row r="745" spans="1:51" ht="12.75"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row>
    <row r="746" spans="1:51" ht="12.75"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c r="AR746" s="55"/>
      <c r="AS746" s="55"/>
      <c r="AT746" s="55"/>
      <c r="AU746" s="55"/>
      <c r="AV746" s="55"/>
      <c r="AW746" s="55"/>
      <c r="AX746" s="55"/>
      <c r="AY746" s="55"/>
    </row>
    <row r="747" spans="1:51" ht="12.75"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c r="AR747" s="55"/>
      <c r="AS747" s="55"/>
      <c r="AT747" s="55"/>
      <c r="AU747" s="55"/>
      <c r="AV747" s="55"/>
      <c r="AW747" s="55"/>
      <c r="AX747" s="55"/>
      <c r="AY747" s="55"/>
    </row>
    <row r="748" spans="1:51" ht="12.75"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c r="AR748" s="55"/>
      <c r="AS748" s="55"/>
      <c r="AT748" s="55"/>
      <c r="AU748" s="55"/>
      <c r="AV748" s="55"/>
      <c r="AW748" s="55"/>
      <c r="AX748" s="55"/>
      <c r="AY748" s="55"/>
    </row>
    <row r="749" spans="1:51" ht="12.75"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c r="AR749" s="55"/>
      <c r="AS749" s="55"/>
      <c r="AT749" s="55"/>
      <c r="AU749" s="55"/>
      <c r="AV749" s="55"/>
      <c r="AW749" s="55"/>
      <c r="AX749" s="55"/>
      <c r="AY749" s="55"/>
    </row>
    <row r="750" spans="1:51" ht="12.75"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row>
    <row r="751" spans="1:51" ht="12.75"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row>
    <row r="752" spans="1:51" ht="12.75"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row>
    <row r="753" spans="1:51" ht="12.75"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55"/>
      <c r="AS753" s="55"/>
      <c r="AT753" s="55"/>
      <c r="AU753" s="55"/>
      <c r="AV753" s="55"/>
      <c r="AW753" s="55"/>
      <c r="AX753" s="55"/>
      <c r="AY753" s="55"/>
    </row>
    <row r="754" spans="1:51" ht="12.75"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c r="AR754" s="55"/>
      <c r="AS754" s="55"/>
      <c r="AT754" s="55"/>
      <c r="AU754" s="55"/>
      <c r="AV754" s="55"/>
      <c r="AW754" s="55"/>
      <c r="AX754" s="55"/>
      <c r="AY754" s="55"/>
    </row>
    <row r="755" spans="1:51" ht="12.75"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c r="AR755" s="55"/>
      <c r="AS755" s="55"/>
      <c r="AT755" s="55"/>
      <c r="AU755" s="55"/>
      <c r="AV755" s="55"/>
      <c r="AW755" s="55"/>
      <c r="AX755" s="55"/>
      <c r="AY755" s="55"/>
    </row>
    <row r="756" spans="1:51" ht="12.75"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c r="AR756" s="55"/>
      <c r="AS756" s="55"/>
      <c r="AT756" s="55"/>
      <c r="AU756" s="55"/>
      <c r="AV756" s="55"/>
      <c r="AW756" s="55"/>
      <c r="AX756" s="55"/>
      <c r="AY756" s="55"/>
    </row>
    <row r="757" spans="1:51" ht="12.75"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c r="AR757" s="55"/>
      <c r="AS757" s="55"/>
      <c r="AT757" s="55"/>
      <c r="AU757" s="55"/>
      <c r="AV757" s="55"/>
      <c r="AW757" s="55"/>
      <c r="AX757" s="55"/>
      <c r="AY757" s="55"/>
    </row>
    <row r="758" spans="1:51" ht="12.75"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row>
    <row r="759" spans="1:51" ht="12.75"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c r="AR759" s="55"/>
      <c r="AS759" s="55"/>
      <c r="AT759" s="55"/>
      <c r="AU759" s="55"/>
      <c r="AV759" s="55"/>
      <c r="AW759" s="55"/>
      <c r="AX759" s="55"/>
      <c r="AY759" s="55"/>
    </row>
    <row r="760" spans="1:51" ht="12.75"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c r="AR760" s="55"/>
      <c r="AS760" s="55"/>
      <c r="AT760" s="55"/>
      <c r="AU760" s="55"/>
      <c r="AV760" s="55"/>
      <c r="AW760" s="55"/>
      <c r="AX760" s="55"/>
      <c r="AY760" s="55"/>
    </row>
    <row r="761" spans="1:51" ht="12.75" x14ac:dyDescent="0.2">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c r="AL761" s="55"/>
      <c r="AM761" s="55"/>
      <c r="AN761" s="55"/>
      <c r="AO761" s="55"/>
      <c r="AP761" s="55"/>
      <c r="AQ761" s="55"/>
      <c r="AR761" s="55"/>
      <c r="AS761" s="55"/>
      <c r="AT761" s="55"/>
      <c r="AU761" s="55"/>
      <c r="AV761" s="55"/>
      <c r="AW761" s="55"/>
      <c r="AX761" s="55"/>
      <c r="AY761" s="55"/>
    </row>
    <row r="762" spans="1:51" ht="12.75" x14ac:dyDescent="0.2">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c r="AL762" s="55"/>
      <c r="AM762" s="55"/>
      <c r="AN762" s="55"/>
      <c r="AO762" s="55"/>
      <c r="AP762" s="55"/>
      <c r="AQ762" s="55"/>
      <c r="AR762" s="55"/>
      <c r="AS762" s="55"/>
      <c r="AT762" s="55"/>
      <c r="AU762" s="55"/>
      <c r="AV762" s="55"/>
      <c r="AW762" s="55"/>
      <c r="AX762" s="55"/>
      <c r="AY762" s="55"/>
    </row>
    <row r="763" spans="1:51" ht="12.75" x14ac:dyDescent="0.2">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c r="AL763" s="55"/>
      <c r="AM763" s="55"/>
      <c r="AN763" s="55"/>
      <c r="AO763" s="55"/>
      <c r="AP763" s="55"/>
      <c r="AQ763" s="55"/>
      <c r="AR763" s="55"/>
      <c r="AS763" s="55"/>
      <c r="AT763" s="55"/>
      <c r="AU763" s="55"/>
      <c r="AV763" s="55"/>
      <c r="AW763" s="55"/>
      <c r="AX763" s="55"/>
      <c r="AY763" s="55"/>
    </row>
    <row r="764" spans="1:51" ht="12.75" x14ac:dyDescent="0.2">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c r="AL764" s="55"/>
      <c r="AM764" s="55"/>
      <c r="AN764" s="55"/>
      <c r="AO764" s="55"/>
      <c r="AP764" s="55"/>
      <c r="AQ764" s="55"/>
      <c r="AR764" s="55"/>
      <c r="AS764" s="55"/>
      <c r="AT764" s="55"/>
      <c r="AU764" s="55"/>
      <c r="AV764" s="55"/>
      <c r="AW764" s="55"/>
      <c r="AX764" s="55"/>
      <c r="AY764" s="55"/>
    </row>
    <row r="765" spans="1:51" ht="12.75" x14ac:dyDescent="0.2">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c r="AL765" s="55"/>
      <c r="AM765" s="55"/>
      <c r="AN765" s="55"/>
      <c r="AO765" s="55"/>
      <c r="AP765" s="55"/>
      <c r="AQ765" s="55"/>
      <c r="AR765" s="55"/>
      <c r="AS765" s="55"/>
      <c r="AT765" s="55"/>
      <c r="AU765" s="55"/>
      <c r="AV765" s="55"/>
      <c r="AW765" s="55"/>
      <c r="AX765" s="55"/>
      <c r="AY765" s="55"/>
    </row>
    <row r="766" spans="1:51" ht="12.75" x14ac:dyDescent="0.2">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row>
    <row r="767" spans="1:51" ht="12.75" x14ac:dyDescent="0.2">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c r="AL767" s="55"/>
      <c r="AM767" s="55"/>
      <c r="AN767" s="55"/>
      <c r="AO767" s="55"/>
      <c r="AP767" s="55"/>
      <c r="AQ767" s="55"/>
      <c r="AR767" s="55"/>
      <c r="AS767" s="55"/>
      <c r="AT767" s="55"/>
      <c r="AU767" s="55"/>
      <c r="AV767" s="55"/>
      <c r="AW767" s="55"/>
      <c r="AX767" s="55"/>
      <c r="AY767" s="55"/>
    </row>
    <row r="768" spans="1:51" ht="12.75" x14ac:dyDescent="0.2">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c r="AL768" s="55"/>
      <c r="AM768" s="55"/>
      <c r="AN768" s="55"/>
      <c r="AO768" s="55"/>
      <c r="AP768" s="55"/>
      <c r="AQ768" s="55"/>
      <c r="AR768" s="55"/>
      <c r="AS768" s="55"/>
      <c r="AT768" s="55"/>
      <c r="AU768" s="55"/>
      <c r="AV768" s="55"/>
      <c r="AW768" s="55"/>
      <c r="AX768" s="55"/>
      <c r="AY768" s="55"/>
    </row>
    <row r="769" spans="1:51" ht="12.75" x14ac:dyDescent="0.2">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c r="AL769" s="55"/>
      <c r="AM769" s="55"/>
      <c r="AN769" s="55"/>
      <c r="AO769" s="55"/>
      <c r="AP769" s="55"/>
      <c r="AQ769" s="55"/>
      <c r="AR769" s="55"/>
      <c r="AS769" s="55"/>
      <c r="AT769" s="55"/>
      <c r="AU769" s="55"/>
      <c r="AV769" s="55"/>
      <c r="AW769" s="55"/>
      <c r="AX769" s="55"/>
      <c r="AY769" s="55"/>
    </row>
    <row r="770" spans="1:51" ht="12.75" x14ac:dyDescent="0.2">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c r="AL770" s="55"/>
      <c r="AM770" s="55"/>
      <c r="AN770" s="55"/>
      <c r="AO770" s="55"/>
      <c r="AP770" s="55"/>
      <c r="AQ770" s="55"/>
      <c r="AR770" s="55"/>
      <c r="AS770" s="55"/>
      <c r="AT770" s="55"/>
      <c r="AU770" s="55"/>
      <c r="AV770" s="55"/>
      <c r="AW770" s="55"/>
      <c r="AX770" s="55"/>
      <c r="AY770" s="55"/>
    </row>
    <row r="771" spans="1:51" ht="12.75" x14ac:dyDescent="0.2">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c r="AL771" s="55"/>
      <c r="AM771" s="55"/>
      <c r="AN771" s="55"/>
      <c r="AO771" s="55"/>
      <c r="AP771" s="55"/>
      <c r="AQ771" s="55"/>
      <c r="AR771" s="55"/>
      <c r="AS771" s="55"/>
      <c r="AT771" s="55"/>
      <c r="AU771" s="55"/>
      <c r="AV771" s="55"/>
      <c r="AW771" s="55"/>
      <c r="AX771" s="55"/>
      <c r="AY771" s="55"/>
    </row>
    <row r="772" spans="1:51" ht="12.75" x14ac:dyDescent="0.2">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c r="AL772" s="55"/>
      <c r="AM772" s="55"/>
      <c r="AN772" s="55"/>
      <c r="AO772" s="55"/>
      <c r="AP772" s="55"/>
      <c r="AQ772" s="55"/>
      <c r="AR772" s="55"/>
      <c r="AS772" s="55"/>
      <c r="AT772" s="55"/>
      <c r="AU772" s="55"/>
      <c r="AV772" s="55"/>
      <c r="AW772" s="55"/>
      <c r="AX772" s="55"/>
      <c r="AY772" s="55"/>
    </row>
    <row r="773" spans="1:51" ht="12.75" x14ac:dyDescent="0.2">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c r="AL773" s="55"/>
      <c r="AM773" s="55"/>
      <c r="AN773" s="55"/>
      <c r="AO773" s="55"/>
      <c r="AP773" s="55"/>
      <c r="AQ773" s="55"/>
      <c r="AR773" s="55"/>
      <c r="AS773" s="55"/>
      <c r="AT773" s="55"/>
      <c r="AU773" s="55"/>
      <c r="AV773" s="55"/>
      <c r="AW773" s="55"/>
      <c r="AX773" s="55"/>
      <c r="AY773" s="55"/>
    </row>
    <row r="774" spans="1:51" ht="12.75" x14ac:dyDescent="0.2">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c r="AL774" s="55"/>
      <c r="AM774" s="55"/>
      <c r="AN774" s="55"/>
      <c r="AO774" s="55"/>
      <c r="AP774" s="55"/>
      <c r="AQ774" s="55"/>
      <c r="AR774" s="55"/>
      <c r="AS774" s="55"/>
      <c r="AT774" s="55"/>
      <c r="AU774" s="55"/>
      <c r="AV774" s="55"/>
      <c r="AW774" s="55"/>
      <c r="AX774" s="55"/>
      <c r="AY774" s="55"/>
    </row>
    <row r="775" spans="1:51" ht="12.75" x14ac:dyDescent="0.2">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c r="AL775" s="55"/>
      <c r="AM775" s="55"/>
      <c r="AN775" s="55"/>
      <c r="AO775" s="55"/>
      <c r="AP775" s="55"/>
      <c r="AQ775" s="55"/>
      <c r="AR775" s="55"/>
      <c r="AS775" s="55"/>
      <c r="AT775" s="55"/>
      <c r="AU775" s="55"/>
      <c r="AV775" s="55"/>
      <c r="AW775" s="55"/>
      <c r="AX775" s="55"/>
      <c r="AY775" s="55"/>
    </row>
    <row r="776" spans="1:51" ht="12.75" x14ac:dyDescent="0.2">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c r="AL776" s="55"/>
      <c r="AM776" s="55"/>
      <c r="AN776" s="55"/>
      <c r="AO776" s="55"/>
      <c r="AP776" s="55"/>
      <c r="AQ776" s="55"/>
      <c r="AR776" s="55"/>
      <c r="AS776" s="55"/>
      <c r="AT776" s="55"/>
      <c r="AU776" s="55"/>
      <c r="AV776" s="55"/>
      <c r="AW776" s="55"/>
      <c r="AX776" s="55"/>
      <c r="AY776" s="55"/>
    </row>
    <row r="777" spans="1:51" ht="12.75" x14ac:dyDescent="0.2">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c r="AL777" s="55"/>
      <c r="AM777" s="55"/>
      <c r="AN777" s="55"/>
      <c r="AO777" s="55"/>
      <c r="AP777" s="55"/>
      <c r="AQ777" s="55"/>
      <c r="AR777" s="55"/>
      <c r="AS777" s="55"/>
      <c r="AT777" s="55"/>
      <c r="AU777" s="55"/>
      <c r="AV777" s="55"/>
      <c r="AW777" s="55"/>
      <c r="AX777" s="55"/>
      <c r="AY777" s="55"/>
    </row>
    <row r="778" spans="1:51" ht="12.75" x14ac:dyDescent="0.2">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c r="AL778" s="55"/>
      <c r="AM778" s="55"/>
      <c r="AN778" s="55"/>
      <c r="AO778" s="55"/>
      <c r="AP778" s="55"/>
      <c r="AQ778" s="55"/>
      <c r="AR778" s="55"/>
      <c r="AS778" s="55"/>
      <c r="AT778" s="55"/>
      <c r="AU778" s="55"/>
      <c r="AV778" s="55"/>
      <c r="AW778" s="55"/>
      <c r="AX778" s="55"/>
      <c r="AY778" s="55"/>
    </row>
    <row r="779" spans="1:51" ht="12.75" x14ac:dyDescent="0.2">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c r="AL779" s="55"/>
      <c r="AM779" s="55"/>
      <c r="AN779" s="55"/>
      <c r="AO779" s="55"/>
      <c r="AP779" s="55"/>
      <c r="AQ779" s="55"/>
      <c r="AR779" s="55"/>
      <c r="AS779" s="55"/>
      <c r="AT779" s="55"/>
      <c r="AU779" s="55"/>
      <c r="AV779" s="55"/>
      <c r="AW779" s="55"/>
      <c r="AX779" s="55"/>
      <c r="AY779" s="55"/>
    </row>
    <row r="780" spans="1:51" ht="12.75" x14ac:dyDescent="0.2">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c r="AL780" s="55"/>
      <c r="AM780" s="55"/>
      <c r="AN780" s="55"/>
      <c r="AO780" s="55"/>
      <c r="AP780" s="55"/>
      <c r="AQ780" s="55"/>
      <c r="AR780" s="55"/>
      <c r="AS780" s="55"/>
      <c r="AT780" s="55"/>
      <c r="AU780" s="55"/>
      <c r="AV780" s="55"/>
      <c r="AW780" s="55"/>
      <c r="AX780" s="55"/>
      <c r="AY780" s="55"/>
    </row>
    <row r="781" spans="1:51" ht="12.75" x14ac:dyDescent="0.2">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c r="AL781" s="55"/>
      <c r="AM781" s="55"/>
      <c r="AN781" s="55"/>
      <c r="AO781" s="55"/>
      <c r="AP781" s="55"/>
      <c r="AQ781" s="55"/>
      <c r="AR781" s="55"/>
      <c r="AS781" s="55"/>
      <c r="AT781" s="55"/>
      <c r="AU781" s="55"/>
      <c r="AV781" s="55"/>
      <c r="AW781" s="55"/>
      <c r="AX781" s="55"/>
      <c r="AY781" s="55"/>
    </row>
    <row r="782" spans="1:51" ht="12.75" x14ac:dyDescent="0.2">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c r="AL782" s="55"/>
      <c r="AM782" s="55"/>
      <c r="AN782" s="55"/>
      <c r="AO782" s="55"/>
      <c r="AP782" s="55"/>
      <c r="AQ782" s="55"/>
      <c r="AR782" s="55"/>
      <c r="AS782" s="55"/>
      <c r="AT782" s="55"/>
      <c r="AU782" s="55"/>
      <c r="AV782" s="55"/>
      <c r="AW782" s="55"/>
      <c r="AX782" s="55"/>
      <c r="AY782" s="55"/>
    </row>
    <row r="783" spans="1:51" ht="12.75" x14ac:dyDescent="0.2">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c r="AL783" s="55"/>
      <c r="AM783" s="55"/>
      <c r="AN783" s="55"/>
      <c r="AO783" s="55"/>
      <c r="AP783" s="55"/>
      <c r="AQ783" s="55"/>
      <c r="AR783" s="55"/>
      <c r="AS783" s="55"/>
      <c r="AT783" s="55"/>
      <c r="AU783" s="55"/>
      <c r="AV783" s="55"/>
      <c r="AW783" s="55"/>
      <c r="AX783" s="55"/>
      <c r="AY783" s="55"/>
    </row>
    <row r="784" spans="1:51" ht="12.75" x14ac:dyDescent="0.2">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c r="AL784" s="55"/>
      <c r="AM784" s="55"/>
      <c r="AN784" s="55"/>
      <c r="AO784" s="55"/>
      <c r="AP784" s="55"/>
      <c r="AQ784" s="55"/>
      <c r="AR784" s="55"/>
      <c r="AS784" s="55"/>
      <c r="AT784" s="55"/>
      <c r="AU784" s="55"/>
      <c r="AV784" s="55"/>
      <c r="AW784" s="55"/>
      <c r="AX784" s="55"/>
      <c r="AY784" s="55"/>
    </row>
    <row r="785" spans="1:51" ht="12.75" x14ac:dyDescent="0.2">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c r="AL785" s="55"/>
      <c r="AM785" s="55"/>
      <c r="AN785" s="55"/>
      <c r="AO785" s="55"/>
      <c r="AP785" s="55"/>
      <c r="AQ785" s="55"/>
      <c r="AR785" s="55"/>
      <c r="AS785" s="55"/>
      <c r="AT785" s="55"/>
      <c r="AU785" s="55"/>
      <c r="AV785" s="55"/>
      <c r="AW785" s="55"/>
      <c r="AX785" s="55"/>
      <c r="AY785" s="55"/>
    </row>
    <row r="786" spans="1:51" ht="12.75" x14ac:dyDescent="0.2">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c r="AL786" s="55"/>
      <c r="AM786" s="55"/>
      <c r="AN786" s="55"/>
      <c r="AO786" s="55"/>
      <c r="AP786" s="55"/>
      <c r="AQ786" s="55"/>
      <c r="AR786" s="55"/>
      <c r="AS786" s="55"/>
      <c r="AT786" s="55"/>
      <c r="AU786" s="55"/>
      <c r="AV786" s="55"/>
      <c r="AW786" s="55"/>
      <c r="AX786" s="55"/>
      <c r="AY786" s="55"/>
    </row>
    <row r="787" spans="1:51" ht="12.75" x14ac:dyDescent="0.2">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c r="AL787" s="55"/>
      <c r="AM787" s="55"/>
      <c r="AN787" s="55"/>
      <c r="AO787" s="55"/>
      <c r="AP787" s="55"/>
      <c r="AQ787" s="55"/>
      <c r="AR787" s="55"/>
      <c r="AS787" s="55"/>
      <c r="AT787" s="55"/>
      <c r="AU787" s="55"/>
      <c r="AV787" s="55"/>
      <c r="AW787" s="55"/>
      <c r="AX787" s="55"/>
      <c r="AY787" s="55"/>
    </row>
    <row r="788" spans="1:51" ht="12.75" x14ac:dyDescent="0.2">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c r="AL788" s="55"/>
      <c r="AM788" s="55"/>
      <c r="AN788" s="55"/>
      <c r="AO788" s="55"/>
      <c r="AP788" s="55"/>
      <c r="AQ788" s="55"/>
      <c r="AR788" s="55"/>
      <c r="AS788" s="55"/>
      <c r="AT788" s="55"/>
      <c r="AU788" s="55"/>
      <c r="AV788" s="55"/>
      <c r="AW788" s="55"/>
      <c r="AX788" s="55"/>
      <c r="AY788" s="55"/>
    </row>
    <row r="789" spans="1:51" ht="12.75" x14ac:dyDescent="0.2">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c r="AL789" s="55"/>
      <c r="AM789" s="55"/>
      <c r="AN789" s="55"/>
      <c r="AO789" s="55"/>
      <c r="AP789" s="55"/>
      <c r="AQ789" s="55"/>
      <c r="AR789" s="55"/>
      <c r="AS789" s="55"/>
      <c r="AT789" s="55"/>
      <c r="AU789" s="55"/>
      <c r="AV789" s="55"/>
      <c r="AW789" s="55"/>
      <c r="AX789" s="55"/>
      <c r="AY789" s="55"/>
    </row>
    <row r="790" spans="1:51" ht="12.75" x14ac:dyDescent="0.2">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c r="AL790" s="55"/>
      <c r="AM790" s="55"/>
      <c r="AN790" s="55"/>
      <c r="AO790" s="55"/>
      <c r="AP790" s="55"/>
      <c r="AQ790" s="55"/>
      <c r="AR790" s="55"/>
      <c r="AS790" s="55"/>
      <c r="AT790" s="55"/>
      <c r="AU790" s="55"/>
      <c r="AV790" s="55"/>
      <c r="AW790" s="55"/>
      <c r="AX790" s="55"/>
      <c r="AY790" s="55"/>
    </row>
    <row r="791" spans="1:51" ht="12.75" x14ac:dyDescent="0.2">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c r="AL791" s="55"/>
      <c r="AM791" s="55"/>
      <c r="AN791" s="55"/>
      <c r="AO791" s="55"/>
      <c r="AP791" s="55"/>
      <c r="AQ791" s="55"/>
      <c r="AR791" s="55"/>
      <c r="AS791" s="55"/>
      <c r="AT791" s="55"/>
      <c r="AU791" s="55"/>
      <c r="AV791" s="55"/>
      <c r="AW791" s="55"/>
      <c r="AX791" s="55"/>
      <c r="AY791" s="55"/>
    </row>
    <row r="792" spans="1:51" ht="12.75" x14ac:dyDescent="0.2">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c r="AL792" s="55"/>
      <c r="AM792" s="55"/>
      <c r="AN792" s="55"/>
      <c r="AO792" s="55"/>
      <c r="AP792" s="55"/>
      <c r="AQ792" s="55"/>
      <c r="AR792" s="55"/>
      <c r="AS792" s="55"/>
      <c r="AT792" s="55"/>
      <c r="AU792" s="55"/>
      <c r="AV792" s="55"/>
      <c r="AW792" s="55"/>
      <c r="AX792" s="55"/>
      <c r="AY792" s="55"/>
    </row>
    <row r="793" spans="1:51" ht="12.75" x14ac:dyDescent="0.2">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c r="AL793" s="55"/>
      <c r="AM793" s="55"/>
      <c r="AN793" s="55"/>
      <c r="AO793" s="55"/>
      <c r="AP793" s="55"/>
      <c r="AQ793" s="55"/>
      <c r="AR793" s="55"/>
      <c r="AS793" s="55"/>
      <c r="AT793" s="55"/>
      <c r="AU793" s="55"/>
      <c r="AV793" s="55"/>
      <c r="AW793" s="55"/>
      <c r="AX793" s="55"/>
      <c r="AY793" s="55"/>
    </row>
    <row r="794" spans="1:51" ht="12.75" x14ac:dyDescent="0.2">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c r="AL794" s="55"/>
      <c r="AM794" s="55"/>
      <c r="AN794" s="55"/>
      <c r="AO794" s="55"/>
      <c r="AP794" s="55"/>
      <c r="AQ794" s="55"/>
      <c r="AR794" s="55"/>
      <c r="AS794" s="55"/>
      <c r="AT794" s="55"/>
      <c r="AU794" s="55"/>
      <c r="AV794" s="55"/>
      <c r="AW794" s="55"/>
      <c r="AX794" s="55"/>
      <c r="AY794" s="55"/>
    </row>
    <row r="795" spans="1:51" ht="12.75" x14ac:dyDescent="0.2">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c r="AL795" s="55"/>
      <c r="AM795" s="55"/>
      <c r="AN795" s="55"/>
      <c r="AO795" s="55"/>
      <c r="AP795" s="55"/>
      <c r="AQ795" s="55"/>
      <c r="AR795" s="55"/>
      <c r="AS795" s="55"/>
      <c r="AT795" s="55"/>
      <c r="AU795" s="55"/>
      <c r="AV795" s="55"/>
      <c r="AW795" s="55"/>
      <c r="AX795" s="55"/>
      <c r="AY795" s="55"/>
    </row>
    <row r="796" spans="1:51" ht="12.75" x14ac:dyDescent="0.2">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c r="AL796" s="55"/>
      <c r="AM796" s="55"/>
      <c r="AN796" s="55"/>
      <c r="AO796" s="55"/>
      <c r="AP796" s="55"/>
      <c r="AQ796" s="55"/>
      <c r="AR796" s="55"/>
      <c r="AS796" s="55"/>
      <c r="AT796" s="55"/>
      <c r="AU796" s="55"/>
      <c r="AV796" s="55"/>
      <c r="AW796" s="55"/>
      <c r="AX796" s="55"/>
      <c r="AY796" s="55"/>
    </row>
    <row r="797" spans="1:51" ht="12.75" x14ac:dyDescent="0.2">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c r="AL797" s="55"/>
      <c r="AM797" s="55"/>
      <c r="AN797" s="55"/>
      <c r="AO797" s="55"/>
      <c r="AP797" s="55"/>
      <c r="AQ797" s="55"/>
      <c r="AR797" s="55"/>
      <c r="AS797" s="55"/>
      <c r="AT797" s="55"/>
      <c r="AU797" s="55"/>
      <c r="AV797" s="55"/>
      <c r="AW797" s="55"/>
      <c r="AX797" s="55"/>
      <c r="AY797" s="55"/>
    </row>
    <row r="798" spans="1:51" ht="12.75" x14ac:dyDescent="0.2">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c r="AL798" s="55"/>
      <c r="AM798" s="55"/>
      <c r="AN798" s="55"/>
      <c r="AO798" s="55"/>
      <c r="AP798" s="55"/>
      <c r="AQ798" s="55"/>
      <c r="AR798" s="55"/>
      <c r="AS798" s="55"/>
      <c r="AT798" s="55"/>
      <c r="AU798" s="55"/>
      <c r="AV798" s="55"/>
      <c r="AW798" s="55"/>
      <c r="AX798" s="55"/>
      <c r="AY798" s="55"/>
    </row>
    <row r="799" spans="1:51" ht="12.75" x14ac:dyDescent="0.2">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c r="AL799" s="55"/>
      <c r="AM799" s="55"/>
      <c r="AN799" s="55"/>
      <c r="AO799" s="55"/>
      <c r="AP799" s="55"/>
      <c r="AQ799" s="55"/>
      <c r="AR799" s="55"/>
      <c r="AS799" s="55"/>
      <c r="AT799" s="55"/>
      <c r="AU799" s="55"/>
      <c r="AV799" s="55"/>
      <c r="AW799" s="55"/>
      <c r="AX799" s="55"/>
      <c r="AY799" s="55"/>
    </row>
    <row r="800" spans="1:51" ht="12.75" x14ac:dyDescent="0.2">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c r="AL800" s="55"/>
      <c r="AM800" s="55"/>
      <c r="AN800" s="55"/>
      <c r="AO800" s="55"/>
      <c r="AP800" s="55"/>
      <c r="AQ800" s="55"/>
      <c r="AR800" s="55"/>
      <c r="AS800" s="55"/>
      <c r="AT800" s="55"/>
      <c r="AU800" s="55"/>
      <c r="AV800" s="55"/>
      <c r="AW800" s="55"/>
      <c r="AX800" s="55"/>
      <c r="AY800" s="55"/>
    </row>
    <row r="801" spans="1:51" ht="12.75" x14ac:dyDescent="0.2">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c r="AL801" s="55"/>
      <c r="AM801" s="55"/>
      <c r="AN801" s="55"/>
      <c r="AO801" s="55"/>
      <c r="AP801" s="55"/>
      <c r="AQ801" s="55"/>
      <c r="AR801" s="55"/>
      <c r="AS801" s="55"/>
      <c r="AT801" s="55"/>
      <c r="AU801" s="55"/>
      <c r="AV801" s="55"/>
      <c r="AW801" s="55"/>
      <c r="AX801" s="55"/>
      <c r="AY801" s="55"/>
    </row>
    <row r="802" spans="1:51" ht="12.75" x14ac:dyDescent="0.2">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c r="AL802" s="55"/>
      <c r="AM802" s="55"/>
      <c r="AN802" s="55"/>
      <c r="AO802" s="55"/>
      <c r="AP802" s="55"/>
      <c r="AQ802" s="55"/>
      <c r="AR802" s="55"/>
      <c r="AS802" s="55"/>
      <c r="AT802" s="55"/>
      <c r="AU802" s="55"/>
      <c r="AV802" s="55"/>
      <c r="AW802" s="55"/>
      <c r="AX802" s="55"/>
      <c r="AY802" s="55"/>
    </row>
    <row r="803" spans="1:51" ht="12.75" x14ac:dyDescent="0.2">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c r="AL803" s="55"/>
      <c r="AM803" s="55"/>
      <c r="AN803" s="55"/>
      <c r="AO803" s="55"/>
      <c r="AP803" s="55"/>
      <c r="AQ803" s="55"/>
      <c r="AR803" s="55"/>
      <c r="AS803" s="55"/>
      <c r="AT803" s="55"/>
      <c r="AU803" s="55"/>
      <c r="AV803" s="55"/>
      <c r="AW803" s="55"/>
      <c r="AX803" s="55"/>
      <c r="AY803" s="55"/>
    </row>
    <row r="804" spans="1:51" ht="12.75" x14ac:dyDescent="0.2">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c r="AL804" s="55"/>
      <c r="AM804" s="55"/>
      <c r="AN804" s="55"/>
      <c r="AO804" s="55"/>
      <c r="AP804" s="55"/>
      <c r="AQ804" s="55"/>
      <c r="AR804" s="55"/>
      <c r="AS804" s="55"/>
      <c r="AT804" s="55"/>
      <c r="AU804" s="55"/>
      <c r="AV804" s="55"/>
      <c r="AW804" s="55"/>
      <c r="AX804" s="55"/>
      <c r="AY804" s="55"/>
    </row>
    <row r="805" spans="1:51" ht="12.75" x14ac:dyDescent="0.2">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row>
    <row r="806" spans="1:51" ht="12.75" x14ac:dyDescent="0.2">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c r="AL806" s="55"/>
      <c r="AM806" s="55"/>
      <c r="AN806" s="55"/>
      <c r="AO806" s="55"/>
      <c r="AP806" s="55"/>
      <c r="AQ806" s="55"/>
      <c r="AR806" s="55"/>
      <c r="AS806" s="55"/>
      <c r="AT806" s="55"/>
      <c r="AU806" s="55"/>
      <c r="AV806" s="55"/>
      <c r="AW806" s="55"/>
      <c r="AX806" s="55"/>
      <c r="AY806" s="55"/>
    </row>
    <row r="807" spans="1:51" ht="12.75" x14ac:dyDescent="0.2">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c r="AL807" s="55"/>
      <c r="AM807" s="55"/>
      <c r="AN807" s="55"/>
      <c r="AO807" s="55"/>
      <c r="AP807" s="55"/>
      <c r="AQ807" s="55"/>
      <c r="AR807" s="55"/>
      <c r="AS807" s="55"/>
      <c r="AT807" s="55"/>
      <c r="AU807" s="55"/>
      <c r="AV807" s="55"/>
      <c r="AW807" s="55"/>
      <c r="AX807" s="55"/>
      <c r="AY807" s="55"/>
    </row>
    <row r="808" spans="1:51" ht="12.75" x14ac:dyDescent="0.2">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c r="AL808" s="55"/>
      <c r="AM808" s="55"/>
      <c r="AN808" s="55"/>
      <c r="AO808" s="55"/>
      <c r="AP808" s="55"/>
      <c r="AQ808" s="55"/>
      <c r="AR808" s="55"/>
      <c r="AS808" s="55"/>
      <c r="AT808" s="55"/>
      <c r="AU808" s="55"/>
      <c r="AV808" s="55"/>
      <c r="AW808" s="55"/>
      <c r="AX808" s="55"/>
      <c r="AY808" s="55"/>
    </row>
    <row r="809" spans="1:51" ht="12.75" x14ac:dyDescent="0.2">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c r="AL809" s="55"/>
      <c r="AM809" s="55"/>
      <c r="AN809" s="55"/>
      <c r="AO809" s="55"/>
      <c r="AP809" s="55"/>
      <c r="AQ809" s="55"/>
      <c r="AR809" s="55"/>
      <c r="AS809" s="55"/>
      <c r="AT809" s="55"/>
      <c r="AU809" s="55"/>
      <c r="AV809" s="55"/>
      <c r="AW809" s="55"/>
      <c r="AX809" s="55"/>
      <c r="AY809" s="55"/>
    </row>
    <row r="810" spans="1:51" ht="12.75" x14ac:dyDescent="0.2">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row>
    <row r="811" spans="1:51" ht="12.75" x14ac:dyDescent="0.2">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c r="AL811" s="55"/>
      <c r="AM811" s="55"/>
      <c r="AN811" s="55"/>
      <c r="AO811" s="55"/>
      <c r="AP811" s="55"/>
      <c r="AQ811" s="55"/>
      <c r="AR811" s="55"/>
      <c r="AS811" s="55"/>
      <c r="AT811" s="55"/>
      <c r="AU811" s="55"/>
      <c r="AV811" s="55"/>
      <c r="AW811" s="55"/>
      <c r="AX811" s="55"/>
      <c r="AY811" s="55"/>
    </row>
    <row r="812" spans="1:51" ht="12.75" x14ac:dyDescent="0.2">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c r="AL812" s="55"/>
      <c r="AM812" s="55"/>
      <c r="AN812" s="55"/>
      <c r="AO812" s="55"/>
      <c r="AP812" s="55"/>
      <c r="AQ812" s="55"/>
      <c r="AR812" s="55"/>
      <c r="AS812" s="55"/>
      <c r="AT812" s="55"/>
      <c r="AU812" s="55"/>
      <c r="AV812" s="55"/>
      <c r="AW812" s="55"/>
      <c r="AX812" s="55"/>
      <c r="AY812" s="55"/>
    </row>
    <row r="813" spans="1:51" ht="12.75" x14ac:dyDescent="0.2">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c r="AL813" s="55"/>
      <c r="AM813" s="55"/>
      <c r="AN813" s="55"/>
      <c r="AO813" s="55"/>
      <c r="AP813" s="55"/>
      <c r="AQ813" s="55"/>
      <c r="AR813" s="55"/>
      <c r="AS813" s="55"/>
      <c r="AT813" s="55"/>
      <c r="AU813" s="55"/>
      <c r="AV813" s="55"/>
      <c r="AW813" s="55"/>
      <c r="AX813" s="55"/>
      <c r="AY813" s="55"/>
    </row>
    <row r="814" spans="1:51" ht="12.75" x14ac:dyDescent="0.2">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c r="AL814" s="55"/>
      <c r="AM814" s="55"/>
      <c r="AN814" s="55"/>
      <c r="AO814" s="55"/>
      <c r="AP814" s="55"/>
      <c r="AQ814" s="55"/>
      <c r="AR814" s="55"/>
      <c r="AS814" s="55"/>
      <c r="AT814" s="55"/>
      <c r="AU814" s="55"/>
      <c r="AV814" s="55"/>
      <c r="AW814" s="55"/>
      <c r="AX814" s="55"/>
      <c r="AY814" s="55"/>
    </row>
    <row r="815" spans="1:51" ht="12.75" x14ac:dyDescent="0.2">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row>
    <row r="816" spans="1:51" ht="12.75" x14ac:dyDescent="0.2">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c r="AL816" s="55"/>
      <c r="AM816" s="55"/>
      <c r="AN816" s="55"/>
      <c r="AO816" s="55"/>
      <c r="AP816" s="55"/>
      <c r="AQ816" s="55"/>
      <c r="AR816" s="55"/>
      <c r="AS816" s="55"/>
      <c r="AT816" s="55"/>
      <c r="AU816" s="55"/>
      <c r="AV816" s="55"/>
      <c r="AW816" s="55"/>
      <c r="AX816" s="55"/>
      <c r="AY816" s="55"/>
    </row>
    <row r="817" spans="1:51" ht="12.75" x14ac:dyDescent="0.2">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c r="AL817" s="55"/>
      <c r="AM817" s="55"/>
      <c r="AN817" s="55"/>
      <c r="AO817" s="55"/>
      <c r="AP817" s="55"/>
      <c r="AQ817" s="55"/>
      <c r="AR817" s="55"/>
      <c r="AS817" s="55"/>
      <c r="AT817" s="55"/>
      <c r="AU817" s="55"/>
      <c r="AV817" s="55"/>
      <c r="AW817" s="55"/>
      <c r="AX817" s="55"/>
      <c r="AY817" s="55"/>
    </row>
    <row r="818" spans="1:51" ht="12.75" x14ac:dyDescent="0.2">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c r="AL818" s="55"/>
      <c r="AM818" s="55"/>
      <c r="AN818" s="55"/>
      <c r="AO818" s="55"/>
      <c r="AP818" s="55"/>
      <c r="AQ818" s="55"/>
      <c r="AR818" s="55"/>
      <c r="AS818" s="55"/>
      <c r="AT818" s="55"/>
      <c r="AU818" s="55"/>
      <c r="AV818" s="55"/>
      <c r="AW818" s="55"/>
      <c r="AX818" s="55"/>
      <c r="AY818" s="55"/>
    </row>
    <row r="819" spans="1:51" ht="12.75" x14ac:dyDescent="0.2">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c r="AL819" s="55"/>
      <c r="AM819" s="55"/>
      <c r="AN819" s="55"/>
      <c r="AO819" s="55"/>
      <c r="AP819" s="55"/>
      <c r="AQ819" s="55"/>
      <c r="AR819" s="55"/>
      <c r="AS819" s="55"/>
      <c r="AT819" s="55"/>
      <c r="AU819" s="55"/>
      <c r="AV819" s="55"/>
      <c r="AW819" s="55"/>
      <c r="AX819" s="55"/>
      <c r="AY819" s="55"/>
    </row>
    <row r="820" spans="1:51" ht="12.75" x14ac:dyDescent="0.2">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c r="AL820" s="55"/>
      <c r="AM820" s="55"/>
      <c r="AN820" s="55"/>
      <c r="AO820" s="55"/>
      <c r="AP820" s="55"/>
      <c r="AQ820" s="55"/>
      <c r="AR820" s="55"/>
      <c r="AS820" s="55"/>
      <c r="AT820" s="55"/>
      <c r="AU820" s="55"/>
      <c r="AV820" s="55"/>
      <c r="AW820" s="55"/>
      <c r="AX820" s="55"/>
      <c r="AY820" s="55"/>
    </row>
    <row r="821" spans="1:51" ht="12.75" x14ac:dyDescent="0.2">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c r="AL821" s="55"/>
      <c r="AM821" s="55"/>
      <c r="AN821" s="55"/>
      <c r="AO821" s="55"/>
      <c r="AP821" s="55"/>
      <c r="AQ821" s="55"/>
      <c r="AR821" s="55"/>
      <c r="AS821" s="55"/>
      <c r="AT821" s="55"/>
      <c r="AU821" s="55"/>
      <c r="AV821" s="55"/>
      <c r="AW821" s="55"/>
      <c r="AX821" s="55"/>
      <c r="AY821" s="55"/>
    </row>
    <row r="822" spans="1:51" ht="12.75" x14ac:dyDescent="0.2">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c r="AL822" s="55"/>
      <c r="AM822" s="55"/>
      <c r="AN822" s="55"/>
      <c r="AO822" s="55"/>
      <c r="AP822" s="55"/>
      <c r="AQ822" s="55"/>
      <c r="AR822" s="55"/>
      <c r="AS822" s="55"/>
      <c r="AT822" s="55"/>
      <c r="AU822" s="55"/>
      <c r="AV822" s="55"/>
      <c r="AW822" s="55"/>
      <c r="AX822" s="55"/>
      <c r="AY822" s="55"/>
    </row>
    <row r="823" spans="1:51" ht="12.75" x14ac:dyDescent="0.2">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c r="AL823" s="55"/>
      <c r="AM823" s="55"/>
      <c r="AN823" s="55"/>
      <c r="AO823" s="55"/>
      <c r="AP823" s="55"/>
      <c r="AQ823" s="55"/>
      <c r="AR823" s="55"/>
      <c r="AS823" s="55"/>
      <c r="AT823" s="55"/>
      <c r="AU823" s="55"/>
      <c r="AV823" s="55"/>
      <c r="AW823" s="55"/>
      <c r="AX823" s="55"/>
      <c r="AY823" s="55"/>
    </row>
    <row r="824" spans="1:51" ht="12.75" x14ac:dyDescent="0.2">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c r="AL824" s="55"/>
      <c r="AM824" s="55"/>
      <c r="AN824" s="55"/>
      <c r="AO824" s="55"/>
      <c r="AP824" s="55"/>
      <c r="AQ824" s="55"/>
      <c r="AR824" s="55"/>
      <c r="AS824" s="55"/>
      <c r="AT824" s="55"/>
      <c r="AU824" s="55"/>
      <c r="AV824" s="55"/>
      <c r="AW824" s="55"/>
      <c r="AX824" s="55"/>
      <c r="AY824" s="55"/>
    </row>
    <row r="825" spans="1:51" ht="12.75" x14ac:dyDescent="0.2">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row>
    <row r="826" spans="1:51" ht="12.75" x14ac:dyDescent="0.2">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row>
    <row r="827" spans="1:51" ht="12.75" x14ac:dyDescent="0.2">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row>
    <row r="828" spans="1:51" ht="12.75" x14ac:dyDescent="0.2">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row>
    <row r="829" spans="1:51" ht="12.75" x14ac:dyDescent="0.2">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row>
    <row r="830" spans="1:51" ht="12.75" x14ac:dyDescent="0.2">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row>
    <row r="831" spans="1:51" ht="12.75" x14ac:dyDescent="0.2">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row>
    <row r="832" spans="1:51" ht="12.75" x14ac:dyDescent="0.2">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row>
    <row r="833" spans="1:51" ht="12.75" x14ac:dyDescent="0.2">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c r="AL833" s="55"/>
      <c r="AM833" s="55"/>
      <c r="AN833" s="55"/>
      <c r="AO833" s="55"/>
      <c r="AP833" s="55"/>
      <c r="AQ833" s="55"/>
      <c r="AR833" s="55"/>
      <c r="AS833" s="55"/>
      <c r="AT833" s="55"/>
      <c r="AU833" s="55"/>
      <c r="AV833" s="55"/>
      <c r="AW833" s="55"/>
      <c r="AX833" s="55"/>
      <c r="AY833" s="55"/>
    </row>
    <row r="834" spans="1:51" ht="12.75" x14ac:dyDescent="0.2">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c r="AL834" s="55"/>
      <c r="AM834" s="55"/>
      <c r="AN834" s="55"/>
      <c r="AO834" s="55"/>
      <c r="AP834" s="55"/>
      <c r="AQ834" s="55"/>
      <c r="AR834" s="55"/>
      <c r="AS834" s="55"/>
      <c r="AT834" s="55"/>
      <c r="AU834" s="55"/>
      <c r="AV834" s="55"/>
      <c r="AW834" s="55"/>
      <c r="AX834" s="55"/>
      <c r="AY834" s="55"/>
    </row>
    <row r="835" spans="1:51" ht="12.75" x14ac:dyDescent="0.2">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c r="AL835" s="55"/>
      <c r="AM835" s="55"/>
      <c r="AN835" s="55"/>
      <c r="AO835" s="55"/>
      <c r="AP835" s="55"/>
      <c r="AQ835" s="55"/>
      <c r="AR835" s="55"/>
      <c r="AS835" s="55"/>
      <c r="AT835" s="55"/>
      <c r="AU835" s="55"/>
      <c r="AV835" s="55"/>
      <c r="AW835" s="55"/>
      <c r="AX835" s="55"/>
      <c r="AY835" s="55"/>
    </row>
    <row r="836" spans="1:51" ht="12.75" x14ac:dyDescent="0.2">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c r="AL836" s="55"/>
      <c r="AM836" s="55"/>
      <c r="AN836" s="55"/>
      <c r="AO836" s="55"/>
      <c r="AP836" s="55"/>
      <c r="AQ836" s="55"/>
      <c r="AR836" s="55"/>
      <c r="AS836" s="55"/>
      <c r="AT836" s="55"/>
      <c r="AU836" s="55"/>
      <c r="AV836" s="55"/>
      <c r="AW836" s="55"/>
      <c r="AX836" s="55"/>
      <c r="AY836" s="55"/>
    </row>
    <row r="837" spans="1:51" ht="12.75" x14ac:dyDescent="0.2">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c r="AL837" s="55"/>
      <c r="AM837" s="55"/>
      <c r="AN837" s="55"/>
      <c r="AO837" s="55"/>
      <c r="AP837" s="55"/>
      <c r="AQ837" s="55"/>
      <c r="AR837" s="55"/>
      <c r="AS837" s="55"/>
      <c r="AT837" s="55"/>
      <c r="AU837" s="55"/>
      <c r="AV837" s="55"/>
      <c r="AW837" s="55"/>
      <c r="AX837" s="55"/>
      <c r="AY837" s="55"/>
    </row>
    <row r="838" spans="1:51" ht="12.75" x14ac:dyDescent="0.2">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c r="AL838" s="55"/>
      <c r="AM838" s="55"/>
      <c r="AN838" s="55"/>
      <c r="AO838" s="55"/>
      <c r="AP838" s="55"/>
      <c r="AQ838" s="55"/>
      <c r="AR838" s="55"/>
      <c r="AS838" s="55"/>
      <c r="AT838" s="55"/>
      <c r="AU838" s="55"/>
      <c r="AV838" s="55"/>
      <c r="AW838" s="55"/>
      <c r="AX838" s="55"/>
      <c r="AY838" s="55"/>
    </row>
    <row r="839" spans="1:51" ht="12.75" x14ac:dyDescent="0.2">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row>
    <row r="840" spans="1:51" ht="12.75" x14ac:dyDescent="0.2">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c r="AL840" s="55"/>
      <c r="AM840" s="55"/>
      <c r="AN840" s="55"/>
      <c r="AO840" s="55"/>
      <c r="AP840" s="55"/>
      <c r="AQ840" s="55"/>
      <c r="AR840" s="55"/>
      <c r="AS840" s="55"/>
      <c r="AT840" s="55"/>
      <c r="AU840" s="55"/>
      <c r="AV840" s="55"/>
      <c r="AW840" s="55"/>
      <c r="AX840" s="55"/>
      <c r="AY840" s="55"/>
    </row>
    <row r="841" spans="1:51" ht="12.75" x14ac:dyDescent="0.2">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c r="AL841" s="55"/>
      <c r="AM841" s="55"/>
      <c r="AN841" s="55"/>
      <c r="AO841" s="55"/>
      <c r="AP841" s="55"/>
      <c r="AQ841" s="55"/>
      <c r="AR841" s="55"/>
      <c r="AS841" s="55"/>
      <c r="AT841" s="55"/>
      <c r="AU841" s="55"/>
      <c r="AV841" s="55"/>
      <c r="AW841" s="55"/>
      <c r="AX841" s="55"/>
      <c r="AY841" s="55"/>
    </row>
    <row r="842" spans="1:51" ht="12.75" x14ac:dyDescent="0.2">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row>
    <row r="843" spans="1:51" ht="12.75" x14ac:dyDescent="0.2">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c r="AL843" s="55"/>
      <c r="AM843" s="55"/>
      <c r="AN843" s="55"/>
      <c r="AO843" s="55"/>
      <c r="AP843" s="55"/>
      <c r="AQ843" s="55"/>
      <c r="AR843" s="55"/>
      <c r="AS843" s="55"/>
      <c r="AT843" s="55"/>
      <c r="AU843" s="55"/>
      <c r="AV843" s="55"/>
      <c r="AW843" s="55"/>
      <c r="AX843" s="55"/>
      <c r="AY843" s="55"/>
    </row>
    <row r="844" spans="1:51" ht="12.75" x14ac:dyDescent="0.2">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c r="AL844" s="55"/>
      <c r="AM844" s="55"/>
      <c r="AN844" s="55"/>
      <c r="AO844" s="55"/>
      <c r="AP844" s="55"/>
      <c r="AQ844" s="55"/>
      <c r="AR844" s="55"/>
      <c r="AS844" s="55"/>
      <c r="AT844" s="55"/>
      <c r="AU844" s="55"/>
      <c r="AV844" s="55"/>
      <c r="AW844" s="55"/>
      <c r="AX844" s="55"/>
      <c r="AY844" s="55"/>
    </row>
    <row r="845" spans="1:51" ht="12.75" x14ac:dyDescent="0.2">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c r="AL845" s="55"/>
      <c r="AM845" s="55"/>
      <c r="AN845" s="55"/>
      <c r="AO845" s="55"/>
      <c r="AP845" s="55"/>
      <c r="AQ845" s="55"/>
      <c r="AR845" s="55"/>
      <c r="AS845" s="55"/>
      <c r="AT845" s="55"/>
      <c r="AU845" s="55"/>
      <c r="AV845" s="55"/>
      <c r="AW845" s="55"/>
      <c r="AX845" s="55"/>
      <c r="AY845" s="55"/>
    </row>
    <row r="846" spans="1:51" ht="12.75" x14ac:dyDescent="0.2">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c r="AL846" s="55"/>
      <c r="AM846" s="55"/>
      <c r="AN846" s="55"/>
      <c r="AO846" s="55"/>
      <c r="AP846" s="55"/>
      <c r="AQ846" s="55"/>
      <c r="AR846" s="55"/>
      <c r="AS846" s="55"/>
      <c r="AT846" s="55"/>
      <c r="AU846" s="55"/>
      <c r="AV846" s="55"/>
      <c r="AW846" s="55"/>
      <c r="AX846" s="55"/>
      <c r="AY846" s="55"/>
    </row>
    <row r="847" spans="1:51" ht="12.75" x14ac:dyDescent="0.2">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c r="AL847" s="55"/>
      <c r="AM847" s="55"/>
      <c r="AN847" s="55"/>
      <c r="AO847" s="55"/>
      <c r="AP847" s="55"/>
      <c r="AQ847" s="55"/>
      <c r="AR847" s="55"/>
      <c r="AS847" s="55"/>
      <c r="AT847" s="55"/>
      <c r="AU847" s="55"/>
      <c r="AV847" s="55"/>
      <c r="AW847" s="55"/>
      <c r="AX847" s="55"/>
      <c r="AY847" s="55"/>
    </row>
    <row r="848" spans="1:51" ht="12.75" x14ac:dyDescent="0.2">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c r="AG848" s="55"/>
      <c r="AH848" s="55"/>
      <c r="AI848" s="55"/>
      <c r="AJ848" s="55"/>
      <c r="AK848" s="55"/>
      <c r="AL848" s="55"/>
      <c r="AM848" s="55"/>
      <c r="AN848" s="55"/>
      <c r="AO848" s="55"/>
      <c r="AP848" s="55"/>
      <c r="AQ848" s="55"/>
      <c r="AR848" s="55"/>
      <c r="AS848" s="55"/>
      <c r="AT848" s="55"/>
      <c r="AU848" s="55"/>
      <c r="AV848" s="55"/>
      <c r="AW848" s="55"/>
      <c r="AX848" s="55"/>
      <c r="AY848" s="55"/>
    </row>
    <row r="849" spans="1:51" ht="12.75" x14ac:dyDescent="0.2">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c r="AG849" s="55"/>
      <c r="AH849" s="55"/>
      <c r="AI849" s="55"/>
      <c r="AJ849" s="55"/>
      <c r="AK849" s="55"/>
      <c r="AL849" s="55"/>
      <c r="AM849" s="55"/>
      <c r="AN849" s="55"/>
      <c r="AO849" s="55"/>
      <c r="AP849" s="55"/>
      <c r="AQ849" s="55"/>
      <c r="AR849" s="55"/>
      <c r="AS849" s="55"/>
      <c r="AT849" s="55"/>
      <c r="AU849" s="55"/>
      <c r="AV849" s="55"/>
      <c r="AW849" s="55"/>
      <c r="AX849" s="55"/>
      <c r="AY849" s="55"/>
    </row>
    <row r="850" spans="1:51" ht="12.75" x14ac:dyDescent="0.2">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c r="AH850" s="55"/>
      <c r="AI850" s="55"/>
      <c r="AJ850" s="55"/>
      <c r="AK850" s="55"/>
      <c r="AL850" s="55"/>
      <c r="AM850" s="55"/>
      <c r="AN850" s="55"/>
      <c r="AO850" s="55"/>
      <c r="AP850" s="55"/>
      <c r="AQ850" s="55"/>
      <c r="AR850" s="55"/>
      <c r="AS850" s="55"/>
      <c r="AT850" s="55"/>
      <c r="AU850" s="55"/>
      <c r="AV850" s="55"/>
      <c r="AW850" s="55"/>
      <c r="AX850" s="55"/>
      <c r="AY850" s="55"/>
    </row>
    <row r="851" spans="1:51" ht="12.75" x14ac:dyDescent="0.2">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c r="AH851" s="55"/>
      <c r="AI851" s="55"/>
      <c r="AJ851" s="55"/>
      <c r="AK851" s="55"/>
      <c r="AL851" s="55"/>
      <c r="AM851" s="55"/>
      <c r="AN851" s="55"/>
      <c r="AO851" s="55"/>
      <c r="AP851" s="55"/>
      <c r="AQ851" s="55"/>
      <c r="AR851" s="55"/>
      <c r="AS851" s="55"/>
      <c r="AT851" s="55"/>
      <c r="AU851" s="55"/>
      <c r="AV851" s="55"/>
      <c r="AW851" s="55"/>
      <c r="AX851" s="55"/>
      <c r="AY851" s="55"/>
    </row>
    <row r="852" spans="1:51" ht="12.75" x14ac:dyDescent="0.2">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c r="AL852" s="55"/>
      <c r="AM852" s="55"/>
      <c r="AN852" s="55"/>
      <c r="AO852" s="55"/>
      <c r="AP852" s="55"/>
      <c r="AQ852" s="55"/>
      <c r="AR852" s="55"/>
      <c r="AS852" s="55"/>
      <c r="AT852" s="55"/>
      <c r="AU852" s="55"/>
      <c r="AV852" s="55"/>
      <c r="AW852" s="55"/>
      <c r="AX852" s="55"/>
      <c r="AY852" s="55"/>
    </row>
    <row r="853" spans="1:51" ht="12.75" x14ac:dyDescent="0.2">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c r="AG853" s="55"/>
      <c r="AH853" s="55"/>
      <c r="AI853" s="55"/>
      <c r="AJ853" s="55"/>
      <c r="AK853" s="55"/>
      <c r="AL853" s="55"/>
      <c r="AM853" s="55"/>
      <c r="AN853" s="55"/>
      <c r="AO853" s="55"/>
      <c r="AP853" s="55"/>
      <c r="AQ853" s="55"/>
      <c r="AR853" s="55"/>
      <c r="AS853" s="55"/>
      <c r="AT853" s="55"/>
      <c r="AU853" s="55"/>
      <c r="AV853" s="55"/>
      <c r="AW853" s="55"/>
      <c r="AX853" s="55"/>
      <c r="AY853" s="55"/>
    </row>
    <row r="854" spans="1:51" ht="12.75" x14ac:dyDescent="0.2">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c r="AG854" s="55"/>
      <c r="AH854" s="55"/>
      <c r="AI854" s="55"/>
      <c r="AJ854" s="55"/>
      <c r="AK854" s="55"/>
      <c r="AL854" s="55"/>
      <c r="AM854" s="55"/>
      <c r="AN854" s="55"/>
      <c r="AO854" s="55"/>
      <c r="AP854" s="55"/>
      <c r="AQ854" s="55"/>
      <c r="AR854" s="55"/>
      <c r="AS854" s="55"/>
      <c r="AT854" s="55"/>
      <c r="AU854" s="55"/>
      <c r="AV854" s="55"/>
      <c r="AW854" s="55"/>
      <c r="AX854" s="55"/>
      <c r="AY854" s="55"/>
    </row>
    <row r="855" spans="1:51" ht="12.75" x14ac:dyDescent="0.2">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c r="AG855" s="55"/>
      <c r="AH855" s="55"/>
      <c r="AI855" s="55"/>
      <c r="AJ855" s="55"/>
      <c r="AK855" s="55"/>
      <c r="AL855" s="55"/>
      <c r="AM855" s="55"/>
      <c r="AN855" s="55"/>
      <c r="AO855" s="55"/>
      <c r="AP855" s="55"/>
      <c r="AQ855" s="55"/>
      <c r="AR855" s="55"/>
      <c r="AS855" s="55"/>
      <c r="AT855" s="55"/>
      <c r="AU855" s="55"/>
      <c r="AV855" s="55"/>
      <c r="AW855" s="55"/>
      <c r="AX855" s="55"/>
      <c r="AY855" s="55"/>
    </row>
    <row r="856" spans="1:51" ht="12.75" x14ac:dyDescent="0.2">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c r="AG856" s="55"/>
      <c r="AH856" s="55"/>
      <c r="AI856" s="55"/>
      <c r="AJ856" s="55"/>
      <c r="AK856" s="55"/>
      <c r="AL856" s="55"/>
      <c r="AM856" s="55"/>
      <c r="AN856" s="55"/>
      <c r="AO856" s="55"/>
      <c r="AP856" s="55"/>
      <c r="AQ856" s="55"/>
      <c r="AR856" s="55"/>
      <c r="AS856" s="55"/>
      <c r="AT856" s="55"/>
      <c r="AU856" s="55"/>
      <c r="AV856" s="55"/>
      <c r="AW856" s="55"/>
      <c r="AX856" s="55"/>
      <c r="AY856" s="55"/>
    </row>
    <row r="857" spans="1:51" ht="12.75" x14ac:dyDescent="0.2">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c r="AL857" s="55"/>
      <c r="AM857" s="55"/>
      <c r="AN857" s="55"/>
      <c r="AO857" s="55"/>
      <c r="AP857" s="55"/>
      <c r="AQ857" s="55"/>
      <c r="AR857" s="55"/>
      <c r="AS857" s="55"/>
      <c r="AT857" s="55"/>
      <c r="AU857" s="55"/>
      <c r="AV857" s="55"/>
      <c r="AW857" s="55"/>
      <c r="AX857" s="55"/>
      <c r="AY857" s="55"/>
    </row>
    <row r="858" spans="1:51" ht="12.75" x14ac:dyDescent="0.2">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c r="AL858" s="55"/>
      <c r="AM858" s="55"/>
      <c r="AN858" s="55"/>
      <c r="AO858" s="55"/>
      <c r="AP858" s="55"/>
      <c r="AQ858" s="55"/>
      <c r="AR858" s="55"/>
      <c r="AS858" s="55"/>
      <c r="AT858" s="55"/>
      <c r="AU858" s="55"/>
      <c r="AV858" s="55"/>
      <c r="AW858" s="55"/>
      <c r="AX858" s="55"/>
      <c r="AY858" s="55"/>
    </row>
    <row r="859" spans="1:51" ht="12.75" x14ac:dyDescent="0.2">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c r="AG859" s="55"/>
      <c r="AH859" s="55"/>
      <c r="AI859" s="55"/>
      <c r="AJ859" s="55"/>
      <c r="AK859" s="55"/>
      <c r="AL859" s="55"/>
      <c r="AM859" s="55"/>
      <c r="AN859" s="55"/>
      <c r="AO859" s="55"/>
      <c r="AP859" s="55"/>
      <c r="AQ859" s="55"/>
      <c r="AR859" s="55"/>
      <c r="AS859" s="55"/>
      <c r="AT859" s="55"/>
      <c r="AU859" s="55"/>
      <c r="AV859" s="55"/>
      <c r="AW859" s="55"/>
      <c r="AX859" s="55"/>
      <c r="AY859" s="55"/>
    </row>
    <row r="860" spans="1:51" ht="12.75" x14ac:dyDescent="0.2">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c r="AG860" s="55"/>
      <c r="AH860" s="55"/>
      <c r="AI860" s="55"/>
      <c r="AJ860" s="55"/>
      <c r="AK860" s="55"/>
      <c r="AL860" s="55"/>
      <c r="AM860" s="55"/>
      <c r="AN860" s="55"/>
      <c r="AO860" s="55"/>
      <c r="AP860" s="55"/>
      <c r="AQ860" s="55"/>
      <c r="AR860" s="55"/>
      <c r="AS860" s="55"/>
      <c r="AT860" s="55"/>
      <c r="AU860" s="55"/>
      <c r="AV860" s="55"/>
      <c r="AW860" s="55"/>
      <c r="AX860" s="55"/>
      <c r="AY860" s="55"/>
    </row>
    <row r="861" spans="1:51" ht="12.75" x14ac:dyDescent="0.2">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c r="AG861" s="55"/>
      <c r="AH861" s="55"/>
      <c r="AI861" s="55"/>
      <c r="AJ861" s="55"/>
      <c r="AK861" s="55"/>
      <c r="AL861" s="55"/>
      <c r="AM861" s="55"/>
      <c r="AN861" s="55"/>
      <c r="AO861" s="55"/>
      <c r="AP861" s="55"/>
      <c r="AQ861" s="55"/>
      <c r="AR861" s="55"/>
      <c r="AS861" s="55"/>
      <c r="AT861" s="55"/>
      <c r="AU861" s="55"/>
      <c r="AV861" s="55"/>
      <c r="AW861" s="55"/>
      <c r="AX861" s="55"/>
      <c r="AY861" s="55"/>
    </row>
    <row r="862" spans="1:51" ht="12.75" x14ac:dyDescent="0.2">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c r="AL862" s="55"/>
      <c r="AM862" s="55"/>
      <c r="AN862" s="55"/>
      <c r="AO862" s="55"/>
      <c r="AP862" s="55"/>
      <c r="AQ862" s="55"/>
      <c r="AR862" s="55"/>
      <c r="AS862" s="55"/>
      <c r="AT862" s="55"/>
      <c r="AU862" s="55"/>
      <c r="AV862" s="55"/>
      <c r="AW862" s="55"/>
      <c r="AX862" s="55"/>
      <c r="AY862" s="55"/>
    </row>
    <row r="863" spans="1:51" ht="12.75" x14ac:dyDescent="0.2">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c r="AG863" s="55"/>
      <c r="AH863" s="55"/>
      <c r="AI863" s="55"/>
      <c r="AJ863" s="55"/>
      <c r="AK863" s="55"/>
      <c r="AL863" s="55"/>
      <c r="AM863" s="55"/>
      <c r="AN863" s="55"/>
      <c r="AO863" s="55"/>
      <c r="AP863" s="55"/>
      <c r="AQ863" s="55"/>
      <c r="AR863" s="55"/>
      <c r="AS863" s="55"/>
      <c r="AT863" s="55"/>
      <c r="AU863" s="55"/>
      <c r="AV863" s="55"/>
      <c r="AW863" s="55"/>
      <c r="AX863" s="55"/>
      <c r="AY863" s="55"/>
    </row>
    <row r="864" spans="1:51" ht="12.75" x14ac:dyDescent="0.2">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c r="AG864" s="55"/>
      <c r="AH864" s="55"/>
      <c r="AI864" s="55"/>
      <c r="AJ864" s="55"/>
      <c r="AK864" s="55"/>
      <c r="AL864" s="55"/>
      <c r="AM864" s="55"/>
      <c r="AN864" s="55"/>
      <c r="AO864" s="55"/>
      <c r="AP864" s="55"/>
      <c r="AQ864" s="55"/>
      <c r="AR864" s="55"/>
      <c r="AS864" s="55"/>
      <c r="AT864" s="55"/>
      <c r="AU864" s="55"/>
      <c r="AV864" s="55"/>
      <c r="AW864" s="55"/>
      <c r="AX864" s="55"/>
      <c r="AY864" s="55"/>
    </row>
    <row r="865" spans="1:51" ht="12.75" x14ac:dyDescent="0.2">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c r="AG865" s="55"/>
      <c r="AH865" s="55"/>
      <c r="AI865" s="55"/>
      <c r="AJ865" s="55"/>
      <c r="AK865" s="55"/>
      <c r="AL865" s="55"/>
      <c r="AM865" s="55"/>
      <c r="AN865" s="55"/>
      <c r="AO865" s="55"/>
      <c r="AP865" s="55"/>
      <c r="AQ865" s="55"/>
      <c r="AR865" s="55"/>
      <c r="AS865" s="55"/>
      <c r="AT865" s="55"/>
      <c r="AU865" s="55"/>
      <c r="AV865" s="55"/>
      <c r="AW865" s="55"/>
      <c r="AX865" s="55"/>
      <c r="AY865" s="55"/>
    </row>
    <row r="866" spans="1:51" ht="12.75" x14ac:dyDescent="0.2">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c r="AG866" s="55"/>
      <c r="AH866" s="55"/>
      <c r="AI866" s="55"/>
      <c r="AJ866" s="55"/>
      <c r="AK866" s="55"/>
      <c r="AL866" s="55"/>
      <c r="AM866" s="55"/>
      <c r="AN866" s="55"/>
      <c r="AO866" s="55"/>
      <c r="AP866" s="55"/>
      <c r="AQ866" s="55"/>
      <c r="AR866" s="55"/>
      <c r="AS866" s="55"/>
      <c r="AT866" s="55"/>
      <c r="AU866" s="55"/>
      <c r="AV866" s="55"/>
      <c r="AW866" s="55"/>
      <c r="AX866" s="55"/>
      <c r="AY866" s="55"/>
    </row>
    <row r="867" spans="1:51" ht="12.75" x14ac:dyDescent="0.2">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c r="AL867" s="55"/>
      <c r="AM867" s="55"/>
      <c r="AN867" s="55"/>
      <c r="AO867" s="55"/>
      <c r="AP867" s="55"/>
      <c r="AQ867" s="55"/>
      <c r="AR867" s="55"/>
      <c r="AS867" s="55"/>
      <c r="AT867" s="55"/>
      <c r="AU867" s="55"/>
      <c r="AV867" s="55"/>
      <c r="AW867" s="55"/>
      <c r="AX867" s="55"/>
      <c r="AY867" s="55"/>
    </row>
    <row r="868" spans="1:51" ht="12.75" x14ac:dyDescent="0.2">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c r="AG868" s="55"/>
      <c r="AH868" s="55"/>
      <c r="AI868" s="55"/>
      <c r="AJ868" s="55"/>
      <c r="AK868" s="55"/>
      <c r="AL868" s="55"/>
      <c r="AM868" s="55"/>
      <c r="AN868" s="55"/>
      <c r="AO868" s="55"/>
      <c r="AP868" s="55"/>
      <c r="AQ868" s="55"/>
      <c r="AR868" s="55"/>
      <c r="AS868" s="55"/>
      <c r="AT868" s="55"/>
      <c r="AU868" s="55"/>
      <c r="AV868" s="55"/>
      <c r="AW868" s="55"/>
      <c r="AX868" s="55"/>
      <c r="AY868" s="55"/>
    </row>
    <row r="869" spans="1:51" ht="12.75" x14ac:dyDescent="0.2">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c r="AL869" s="55"/>
      <c r="AM869" s="55"/>
      <c r="AN869" s="55"/>
      <c r="AO869" s="55"/>
      <c r="AP869" s="55"/>
      <c r="AQ869" s="55"/>
      <c r="AR869" s="55"/>
      <c r="AS869" s="55"/>
      <c r="AT869" s="55"/>
      <c r="AU869" s="55"/>
      <c r="AV869" s="55"/>
      <c r="AW869" s="55"/>
      <c r="AX869" s="55"/>
      <c r="AY869" s="55"/>
    </row>
    <row r="870" spans="1:51" ht="12.75" x14ac:dyDescent="0.2">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c r="AG870" s="55"/>
      <c r="AH870" s="55"/>
      <c r="AI870" s="55"/>
      <c r="AJ870" s="55"/>
      <c r="AK870" s="55"/>
      <c r="AL870" s="55"/>
      <c r="AM870" s="55"/>
      <c r="AN870" s="55"/>
      <c r="AO870" s="55"/>
      <c r="AP870" s="55"/>
      <c r="AQ870" s="55"/>
      <c r="AR870" s="55"/>
      <c r="AS870" s="55"/>
      <c r="AT870" s="55"/>
      <c r="AU870" s="55"/>
      <c r="AV870" s="55"/>
      <c r="AW870" s="55"/>
      <c r="AX870" s="55"/>
      <c r="AY870" s="55"/>
    </row>
    <row r="871" spans="1:51" ht="12.75" x14ac:dyDescent="0.2">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c r="AG871" s="55"/>
      <c r="AH871" s="55"/>
      <c r="AI871" s="55"/>
      <c r="AJ871" s="55"/>
      <c r="AK871" s="55"/>
      <c r="AL871" s="55"/>
      <c r="AM871" s="55"/>
      <c r="AN871" s="55"/>
      <c r="AO871" s="55"/>
      <c r="AP871" s="55"/>
      <c r="AQ871" s="55"/>
      <c r="AR871" s="55"/>
      <c r="AS871" s="55"/>
      <c r="AT871" s="55"/>
      <c r="AU871" s="55"/>
      <c r="AV871" s="55"/>
      <c r="AW871" s="55"/>
      <c r="AX871" s="55"/>
      <c r="AY871" s="55"/>
    </row>
    <row r="872" spans="1:51" ht="12.75" x14ac:dyDescent="0.2">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c r="AL872" s="55"/>
      <c r="AM872" s="55"/>
      <c r="AN872" s="55"/>
      <c r="AO872" s="55"/>
      <c r="AP872" s="55"/>
      <c r="AQ872" s="55"/>
      <c r="AR872" s="55"/>
      <c r="AS872" s="55"/>
      <c r="AT872" s="55"/>
      <c r="AU872" s="55"/>
      <c r="AV872" s="55"/>
      <c r="AW872" s="55"/>
      <c r="AX872" s="55"/>
      <c r="AY872" s="55"/>
    </row>
    <row r="873" spans="1:51" ht="12.75" x14ac:dyDescent="0.2">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c r="AG873" s="55"/>
      <c r="AH873" s="55"/>
      <c r="AI873" s="55"/>
      <c r="AJ873" s="55"/>
      <c r="AK873" s="55"/>
      <c r="AL873" s="55"/>
      <c r="AM873" s="55"/>
      <c r="AN873" s="55"/>
      <c r="AO873" s="55"/>
      <c r="AP873" s="55"/>
      <c r="AQ873" s="55"/>
      <c r="AR873" s="55"/>
      <c r="AS873" s="55"/>
      <c r="AT873" s="55"/>
      <c r="AU873" s="55"/>
      <c r="AV873" s="55"/>
      <c r="AW873" s="55"/>
      <c r="AX873" s="55"/>
      <c r="AY873" s="55"/>
    </row>
    <row r="874" spans="1:51" ht="12.75" x14ac:dyDescent="0.2">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c r="AG874" s="55"/>
      <c r="AH874" s="55"/>
      <c r="AI874" s="55"/>
      <c r="AJ874" s="55"/>
      <c r="AK874" s="55"/>
      <c r="AL874" s="55"/>
      <c r="AM874" s="55"/>
      <c r="AN874" s="55"/>
      <c r="AO874" s="55"/>
      <c r="AP874" s="55"/>
      <c r="AQ874" s="55"/>
      <c r="AR874" s="55"/>
      <c r="AS874" s="55"/>
      <c r="AT874" s="55"/>
      <c r="AU874" s="55"/>
      <c r="AV874" s="55"/>
      <c r="AW874" s="55"/>
      <c r="AX874" s="55"/>
      <c r="AY874" s="55"/>
    </row>
    <row r="875" spans="1:51" ht="12.75" x14ac:dyDescent="0.2">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c r="AG875" s="55"/>
      <c r="AH875" s="55"/>
      <c r="AI875" s="55"/>
      <c r="AJ875" s="55"/>
      <c r="AK875" s="55"/>
      <c r="AL875" s="55"/>
      <c r="AM875" s="55"/>
      <c r="AN875" s="55"/>
      <c r="AO875" s="55"/>
      <c r="AP875" s="55"/>
      <c r="AQ875" s="55"/>
      <c r="AR875" s="55"/>
      <c r="AS875" s="55"/>
      <c r="AT875" s="55"/>
      <c r="AU875" s="55"/>
      <c r="AV875" s="55"/>
      <c r="AW875" s="55"/>
      <c r="AX875" s="55"/>
      <c r="AY875" s="55"/>
    </row>
    <row r="876" spans="1:51" ht="12.75" x14ac:dyDescent="0.2">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c r="AG876" s="55"/>
      <c r="AH876" s="55"/>
      <c r="AI876" s="55"/>
      <c r="AJ876" s="55"/>
      <c r="AK876" s="55"/>
      <c r="AL876" s="55"/>
      <c r="AM876" s="55"/>
      <c r="AN876" s="55"/>
      <c r="AO876" s="55"/>
      <c r="AP876" s="55"/>
      <c r="AQ876" s="55"/>
      <c r="AR876" s="55"/>
      <c r="AS876" s="55"/>
      <c r="AT876" s="55"/>
      <c r="AU876" s="55"/>
      <c r="AV876" s="55"/>
      <c r="AW876" s="55"/>
      <c r="AX876" s="55"/>
      <c r="AY876" s="55"/>
    </row>
    <row r="877" spans="1:51" ht="12.75" x14ac:dyDescent="0.2">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c r="AL877" s="55"/>
      <c r="AM877" s="55"/>
      <c r="AN877" s="55"/>
      <c r="AO877" s="55"/>
      <c r="AP877" s="55"/>
      <c r="AQ877" s="55"/>
      <c r="AR877" s="55"/>
      <c r="AS877" s="55"/>
      <c r="AT877" s="55"/>
      <c r="AU877" s="55"/>
      <c r="AV877" s="55"/>
      <c r="AW877" s="55"/>
      <c r="AX877" s="55"/>
      <c r="AY877" s="55"/>
    </row>
    <row r="878" spans="1:51" ht="12.75" x14ac:dyDescent="0.2">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c r="AG878" s="55"/>
      <c r="AH878" s="55"/>
      <c r="AI878" s="55"/>
      <c r="AJ878" s="55"/>
      <c r="AK878" s="55"/>
      <c r="AL878" s="55"/>
      <c r="AM878" s="55"/>
      <c r="AN878" s="55"/>
      <c r="AO878" s="55"/>
      <c r="AP878" s="55"/>
      <c r="AQ878" s="55"/>
      <c r="AR878" s="55"/>
      <c r="AS878" s="55"/>
      <c r="AT878" s="55"/>
      <c r="AU878" s="55"/>
      <c r="AV878" s="55"/>
      <c r="AW878" s="55"/>
      <c r="AX878" s="55"/>
      <c r="AY878" s="55"/>
    </row>
    <row r="879" spans="1:51" ht="12.75" x14ac:dyDescent="0.2">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c r="AG879" s="55"/>
      <c r="AH879" s="55"/>
      <c r="AI879" s="55"/>
      <c r="AJ879" s="55"/>
      <c r="AK879" s="55"/>
      <c r="AL879" s="55"/>
      <c r="AM879" s="55"/>
      <c r="AN879" s="55"/>
      <c r="AO879" s="55"/>
      <c r="AP879" s="55"/>
      <c r="AQ879" s="55"/>
      <c r="AR879" s="55"/>
      <c r="AS879" s="55"/>
      <c r="AT879" s="55"/>
      <c r="AU879" s="55"/>
      <c r="AV879" s="55"/>
      <c r="AW879" s="55"/>
      <c r="AX879" s="55"/>
      <c r="AY879" s="55"/>
    </row>
    <row r="880" spans="1:51" ht="12.75" x14ac:dyDescent="0.2">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c r="AG880" s="55"/>
      <c r="AH880" s="55"/>
      <c r="AI880" s="55"/>
      <c r="AJ880" s="55"/>
      <c r="AK880" s="55"/>
      <c r="AL880" s="55"/>
      <c r="AM880" s="55"/>
      <c r="AN880" s="55"/>
      <c r="AO880" s="55"/>
      <c r="AP880" s="55"/>
      <c r="AQ880" s="55"/>
      <c r="AR880" s="55"/>
      <c r="AS880" s="55"/>
      <c r="AT880" s="55"/>
      <c r="AU880" s="55"/>
      <c r="AV880" s="55"/>
      <c r="AW880" s="55"/>
      <c r="AX880" s="55"/>
      <c r="AY880" s="55"/>
    </row>
    <row r="881" spans="1:51" ht="12.75" x14ac:dyDescent="0.2">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5"/>
      <c r="AJ881" s="55"/>
      <c r="AK881" s="55"/>
      <c r="AL881" s="55"/>
      <c r="AM881" s="55"/>
      <c r="AN881" s="55"/>
      <c r="AO881" s="55"/>
      <c r="AP881" s="55"/>
      <c r="AQ881" s="55"/>
      <c r="AR881" s="55"/>
      <c r="AS881" s="55"/>
      <c r="AT881" s="55"/>
      <c r="AU881" s="55"/>
      <c r="AV881" s="55"/>
      <c r="AW881" s="55"/>
      <c r="AX881" s="55"/>
      <c r="AY881" s="55"/>
    </row>
    <row r="882" spans="1:51" ht="12.75" x14ac:dyDescent="0.2">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c r="AL882" s="55"/>
      <c r="AM882" s="55"/>
      <c r="AN882" s="55"/>
      <c r="AO882" s="55"/>
      <c r="AP882" s="55"/>
      <c r="AQ882" s="55"/>
      <c r="AR882" s="55"/>
      <c r="AS882" s="55"/>
      <c r="AT882" s="55"/>
      <c r="AU882" s="55"/>
      <c r="AV882" s="55"/>
      <c r="AW882" s="55"/>
      <c r="AX882" s="55"/>
      <c r="AY882" s="55"/>
    </row>
    <row r="883" spans="1:51" ht="12.75" x14ac:dyDescent="0.2">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c r="AG883" s="55"/>
      <c r="AH883" s="55"/>
      <c r="AI883" s="55"/>
      <c r="AJ883" s="55"/>
      <c r="AK883" s="55"/>
      <c r="AL883" s="55"/>
      <c r="AM883" s="55"/>
      <c r="AN883" s="55"/>
      <c r="AO883" s="55"/>
      <c r="AP883" s="55"/>
      <c r="AQ883" s="55"/>
      <c r="AR883" s="55"/>
      <c r="AS883" s="55"/>
      <c r="AT883" s="55"/>
      <c r="AU883" s="55"/>
      <c r="AV883" s="55"/>
      <c r="AW883" s="55"/>
      <c r="AX883" s="55"/>
      <c r="AY883" s="55"/>
    </row>
    <row r="884" spans="1:51" ht="12.75" x14ac:dyDescent="0.2">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c r="AG884" s="55"/>
      <c r="AH884" s="55"/>
      <c r="AI884" s="55"/>
      <c r="AJ884" s="55"/>
      <c r="AK884" s="55"/>
      <c r="AL884" s="55"/>
      <c r="AM884" s="55"/>
      <c r="AN884" s="55"/>
      <c r="AO884" s="55"/>
      <c r="AP884" s="55"/>
      <c r="AQ884" s="55"/>
      <c r="AR884" s="55"/>
      <c r="AS884" s="55"/>
      <c r="AT884" s="55"/>
      <c r="AU884" s="55"/>
      <c r="AV884" s="55"/>
      <c r="AW884" s="55"/>
      <c r="AX884" s="55"/>
      <c r="AY884" s="55"/>
    </row>
    <row r="885" spans="1:51" ht="12.75" x14ac:dyDescent="0.2">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c r="AG885" s="55"/>
      <c r="AH885" s="55"/>
      <c r="AI885" s="55"/>
      <c r="AJ885" s="55"/>
      <c r="AK885" s="55"/>
      <c r="AL885" s="55"/>
      <c r="AM885" s="55"/>
      <c r="AN885" s="55"/>
      <c r="AO885" s="55"/>
      <c r="AP885" s="55"/>
      <c r="AQ885" s="55"/>
      <c r="AR885" s="55"/>
      <c r="AS885" s="55"/>
      <c r="AT885" s="55"/>
      <c r="AU885" s="55"/>
      <c r="AV885" s="55"/>
      <c r="AW885" s="55"/>
      <c r="AX885" s="55"/>
      <c r="AY885" s="55"/>
    </row>
    <row r="886" spans="1:51" ht="12.75" x14ac:dyDescent="0.2">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c r="AG886" s="55"/>
      <c r="AH886" s="55"/>
      <c r="AI886" s="55"/>
      <c r="AJ886" s="55"/>
      <c r="AK886" s="55"/>
      <c r="AL886" s="55"/>
      <c r="AM886" s="55"/>
      <c r="AN886" s="55"/>
      <c r="AO886" s="55"/>
      <c r="AP886" s="55"/>
      <c r="AQ886" s="55"/>
      <c r="AR886" s="55"/>
      <c r="AS886" s="55"/>
      <c r="AT886" s="55"/>
      <c r="AU886" s="55"/>
      <c r="AV886" s="55"/>
      <c r="AW886" s="55"/>
      <c r="AX886" s="55"/>
      <c r="AY886" s="55"/>
    </row>
    <row r="887" spans="1:51" ht="12.75" x14ac:dyDescent="0.2">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c r="AL887" s="55"/>
      <c r="AM887" s="55"/>
      <c r="AN887" s="55"/>
      <c r="AO887" s="55"/>
      <c r="AP887" s="55"/>
      <c r="AQ887" s="55"/>
      <c r="AR887" s="55"/>
      <c r="AS887" s="55"/>
      <c r="AT887" s="55"/>
      <c r="AU887" s="55"/>
      <c r="AV887" s="55"/>
      <c r="AW887" s="55"/>
      <c r="AX887" s="55"/>
      <c r="AY887" s="55"/>
    </row>
    <row r="888" spans="1:51" ht="12.75" x14ac:dyDescent="0.2">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c r="AG888" s="55"/>
      <c r="AH888" s="55"/>
      <c r="AI888" s="55"/>
      <c r="AJ888" s="55"/>
      <c r="AK888" s="55"/>
      <c r="AL888" s="55"/>
      <c r="AM888" s="55"/>
      <c r="AN888" s="55"/>
      <c r="AO888" s="55"/>
      <c r="AP888" s="55"/>
      <c r="AQ888" s="55"/>
      <c r="AR888" s="55"/>
      <c r="AS888" s="55"/>
      <c r="AT888" s="55"/>
      <c r="AU888" s="55"/>
      <c r="AV888" s="55"/>
      <c r="AW888" s="55"/>
      <c r="AX888" s="55"/>
      <c r="AY888" s="55"/>
    </row>
    <row r="889" spans="1:51" ht="12.75" x14ac:dyDescent="0.2">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c r="AL889" s="55"/>
      <c r="AM889" s="55"/>
      <c r="AN889" s="55"/>
      <c r="AO889" s="55"/>
      <c r="AP889" s="55"/>
      <c r="AQ889" s="55"/>
      <c r="AR889" s="55"/>
      <c r="AS889" s="55"/>
      <c r="AT889" s="55"/>
      <c r="AU889" s="55"/>
      <c r="AV889" s="55"/>
      <c r="AW889" s="55"/>
      <c r="AX889" s="55"/>
      <c r="AY889" s="55"/>
    </row>
    <row r="890" spans="1:51" ht="12.75" x14ac:dyDescent="0.2">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c r="AL890" s="55"/>
      <c r="AM890" s="55"/>
      <c r="AN890" s="55"/>
      <c r="AO890" s="55"/>
      <c r="AP890" s="55"/>
      <c r="AQ890" s="55"/>
      <c r="AR890" s="55"/>
      <c r="AS890" s="55"/>
      <c r="AT890" s="55"/>
      <c r="AU890" s="55"/>
      <c r="AV890" s="55"/>
      <c r="AW890" s="55"/>
      <c r="AX890" s="55"/>
      <c r="AY890" s="55"/>
    </row>
    <row r="891" spans="1:51" ht="12.75" x14ac:dyDescent="0.2">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c r="AL891" s="55"/>
      <c r="AM891" s="55"/>
      <c r="AN891" s="55"/>
      <c r="AO891" s="55"/>
      <c r="AP891" s="55"/>
      <c r="AQ891" s="55"/>
      <c r="AR891" s="55"/>
      <c r="AS891" s="55"/>
      <c r="AT891" s="55"/>
      <c r="AU891" s="55"/>
      <c r="AV891" s="55"/>
      <c r="AW891" s="55"/>
      <c r="AX891" s="55"/>
      <c r="AY891" s="55"/>
    </row>
    <row r="892" spans="1:51" ht="12.75" x14ac:dyDescent="0.2">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c r="AL892" s="55"/>
      <c r="AM892" s="55"/>
      <c r="AN892" s="55"/>
      <c r="AO892" s="55"/>
      <c r="AP892" s="55"/>
      <c r="AQ892" s="55"/>
      <c r="AR892" s="55"/>
      <c r="AS892" s="55"/>
      <c r="AT892" s="55"/>
      <c r="AU892" s="55"/>
      <c r="AV892" s="55"/>
      <c r="AW892" s="55"/>
      <c r="AX892" s="55"/>
      <c r="AY892" s="55"/>
    </row>
    <row r="893" spans="1:51" ht="12.75" x14ac:dyDescent="0.2">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c r="AG893" s="55"/>
      <c r="AH893" s="55"/>
      <c r="AI893" s="55"/>
      <c r="AJ893" s="55"/>
      <c r="AK893" s="55"/>
      <c r="AL893" s="55"/>
      <c r="AM893" s="55"/>
      <c r="AN893" s="55"/>
      <c r="AO893" s="55"/>
      <c r="AP893" s="55"/>
      <c r="AQ893" s="55"/>
      <c r="AR893" s="55"/>
      <c r="AS893" s="55"/>
      <c r="AT893" s="55"/>
      <c r="AU893" s="55"/>
      <c r="AV893" s="55"/>
      <c r="AW893" s="55"/>
      <c r="AX893" s="55"/>
      <c r="AY893" s="55"/>
    </row>
    <row r="894" spans="1:51" ht="12.75" x14ac:dyDescent="0.2">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c r="AG894" s="55"/>
      <c r="AH894" s="55"/>
      <c r="AI894" s="55"/>
      <c r="AJ894" s="55"/>
      <c r="AK894" s="55"/>
      <c r="AL894" s="55"/>
      <c r="AM894" s="55"/>
      <c r="AN894" s="55"/>
      <c r="AO894" s="55"/>
      <c r="AP894" s="55"/>
      <c r="AQ894" s="55"/>
      <c r="AR894" s="55"/>
      <c r="AS894" s="55"/>
      <c r="AT894" s="55"/>
      <c r="AU894" s="55"/>
      <c r="AV894" s="55"/>
      <c r="AW894" s="55"/>
      <c r="AX894" s="55"/>
      <c r="AY894" s="55"/>
    </row>
    <row r="895" spans="1:51" ht="12.75" x14ac:dyDescent="0.2">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c r="AG895" s="55"/>
      <c r="AH895" s="55"/>
      <c r="AI895" s="55"/>
      <c r="AJ895" s="55"/>
      <c r="AK895" s="55"/>
      <c r="AL895" s="55"/>
      <c r="AM895" s="55"/>
      <c r="AN895" s="55"/>
      <c r="AO895" s="55"/>
      <c r="AP895" s="55"/>
      <c r="AQ895" s="55"/>
      <c r="AR895" s="55"/>
      <c r="AS895" s="55"/>
      <c r="AT895" s="55"/>
      <c r="AU895" s="55"/>
      <c r="AV895" s="55"/>
      <c r="AW895" s="55"/>
      <c r="AX895" s="55"/>
      <c r="AY895" s="55"/>
    </row>
    <row r="896" spans="1:51" ht="12.75" x14ac:dyDescent="0.2">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c r="AG896" s="55"/>
      <c r="AH896" s="55"/>
      <c r="AI896" s="55"/>
      <c r="AJ896" s="55"/>
      <c r="AK896" s="55"/>
      <c r="AL896" s="55"/>
      <c r="AM896" s="55"/>
      <c r="AN896" s="55"/>
      <c r="AO896" s="55"/>
      <c r="AP896" s="55"/>
      <c r="AQ896" s="55"/>
      <c r="AR896" s="55"/>
      <c r="AS896" s="55"/>
      <c r="AT896" s="55"/>
      <c r="AU896" s="55"/>
      <c r="AV896" s="55"/>
      <c r="AW896" s="55"/>
      <c r="AX896" s="55"/>
      <c r="AY896" s="55"/>
    </row>
    <row r="897" spans="1:51" ht="12.75" x14ac:dyDescent="0.2">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c r="AL897" s="55"/>
      <c r="AM897" s="55"/>
      <c r="AN897" s="55"/>
      <c r="AO897" s="55"/>
      <c r="AP897" s="55"/>
      <c r="AQ897" s="55"/>
      <c r="AR897" s="55"/>
      <c r="AS897" s="55"/>
      <c r="AT897" s="55"/>
      <c r="AU897" s="55"/>
      <c r="AV897" s="55"/>
      <c r="AW897" s="55"/>
      <c r="AX897" s="55"/>
      <c r="AY897" s="55"/>
    </row>
    <row r="898" spans="1:51" ht="12.75" x14ac:dyDescent="0.2">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c r="AG898" s="55"/>
      <c r="AH898" s="55"/>
      <c r="AI898" s="55"/>
      <c r="AJ898" s="55"/>
      <c r="AK898" s="55"/>
      <c r="AL898" s="55"/>
      <c r="AM898" s="55"/>
      <c r="AN898" s="55"/>
      <c r="AO898" s="55"/>
      <c r="AP898" s="55"/>
      <c r="AQ898" s="55"/>
      <c r="AR898" s="55"/>
      <c r="AS898" s="55"/>
      <c r="AT898" s="55"/>
      <c r="AU898" s="55"/>
      <c r="AV898" s="55"/>
      <c r="AW898" s="55"/>
      <c r="AX898" s="55"/>
      <c r="AY898" s="55"/>
    </row>
    <row r="899" spans="1:51" ht="12.75" x14ac:dyDescent="0.2">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c r="AG899" s="55"/>
      <c r="AH899" s="55"/>
      <c r="AI899" s="55"/>
      <c r="AJ899" s="55"/>
      <c r="AK899" s="55"/>
      <c r="AL899" s="55"/>
      <c r="AM899" s="55"/>
      <c r="AN899" s="55"/>
      <c r="AO899" s="55"/>
      <c r="AP899" s="55"/>
      <c r="AQ899" s="55"/>
      <c r="AR899" s="55"/>
      <c r="AS899" s="55"/>
      <c r="AT899" s="55"/>
      <c r="AU899" s="55"/>
      <c r="AV899" s="55"/>
      <c r="AW899" s="55"/>
      <c r="AX899" s="55"/>
      <c r="AY899" s="55"/>
    </row>
    <row r="900" spans="1:51" ht="12.75" x14ac:dyDescent="0.2">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c r="AG900" s="55"/>
      <c r="AH900" s="55"/>
      <c r="AI900" s="55"/>
      <c r="AJ900" s="55"/>
      <c r="AK900" s="55"/>
      <c r="AL900" s="55"/>
      <c r="AM900" s="55"/>
      <c r="AN900" s="55"/>
      <c r="AO900" s="55"/>
      <c r="AP900" s="55"/>
      <c r="AQ900" s="55"/>
      <c r="AR900" s="55"/>
      <c r="AS900" s="55"/>
      <c r="AT900" s="55"/>
      <c r="AU900" s="55"/>
      <c r="AV900" s="55"/>
      <c r="AW900" s="55"/>
      <c r="AX900" s="55"/>
      <c r="AY900" s="55"/>
    </row>
    <row r="901" spans="1:51" ht="12.75" x14ac:dyDescent="0.2">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c r="AG901" s="55"/>
      <c r="AH901" s="55"/>
      <c r="AI901" s="55"/>
      <c r="AJ901" s="55"/>
      <c r="AK901" s="55"/>
      <c r="AL901" s="55"/>
      <c r="AM901" s="55"/>
      <c r="AN901" s="55"/>
      <c r="AO901" s="55"/>
      <c r="AP901" s="55"/>
      <c r="AQ901" s="55"/>
      <c r="AR901" s="55"/>
      <c r="AS901" s="55"/>
      <c r="AT901" s="55"/>
      <c r="AU901" s="55"/>
      <c r="AV901" s="55"/>
      <c r="AW901" s="55"/>
      <c r="AX901" s="55"/>
      <c r="AY901" s="55"/>
    </row>
    <row r="902" spans="1:51" ht="12.75" x14ac:dyDescent="0.2">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c r="AL902" s="55"/>
      <c r="AM902" s="55"/>
      <c r="AN902" s="55"/>
      <c r="AO902" s="55"/>
      <c r="AP902" s="55"/>
      <c r="AQ902" s="55"/>
      <c r="AR902" s="55"/>
      <c r="AS902" s="55"/>
      <c r="AT902" s="55"/>
      <c r="AU902" s="55"/>
      <c r="AV902" s="55"/>
      <c r="AW902" s="55"/>
      <c r="AX902" s="55"/>
      <c r="AY902" s="55"/>
    </row>
    <row r="903" spans="1:51" ht="12.75" x14ac:dyDescent="0.2">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c r="AG903" s="55"/>
      <c r="AH903" s="55"/>
      <c r="AI903" s="55"/>
      <c r="AJ903" s="55"/>
      <c r="AK903" s="55"/>
      <c r="AL903" s="55"/>
      <c r="AM903" s="55"/>
      <c r="AN903" s="55"/>
      <c r="AO903" s="55"/>
      <c r="AP903" s="55"/>
      <c r="AQ903" s="55"/>
      <c r="AR903" s="55"/>
      <c r="AS903" s="55"/>
      <c r="AT903" s="55"/>
      <c r="AU903" s="55"/>
      <c r="AV903" s="55"/>
      <c r="AW903" s="55"/>
      <c r="AX903" s="55"/>
      <c r="AY903" s="55"/>
    </row>
    <row r="904" spans="1:51" ht="12.75" x14ac:dyDescent="0.2">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c r="AG904" s="55"/>
      <c r="AH904" s="55"/>
      <c r="AI904" s="55"/>
      <c r="AJ904" s="55"/>
      <c r="AK904" s="55"/>
      <c r="AL904" s="55"/>
      <c r="AM904" s="55"/>
      <c r="AN904" s="55"/>
      <c r="AO904" s="55"/>
      <c r="AP904" s="55"/>
      <c r="AQ904" s="55"/>
      <c r="AR904" s="55"/>
      <c r="AS904" s="55"/>
      <c r="AT904" s="55"/>
      <c r="AU904" s="55"/>
      <c r="AV904" s="55"/>
      <c r="AW904" s="55"/>
      <c r="AX904" s="55"/>
      <c r="AY904" s="55"/>
    </row>
    <row r="905" spans="1:51" ht="12.75" x14ac:dyDescent="0.2">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c r="AH905" s="55"/>
      <c r="AI905" s="55"/>
      <c r="AJ905" s="55"/>
      <c r="AK905" s="55"/>
      <c r="AL905" s="55"/>
      <c r="AM905" s="55"/>
      <c r="AN905" s="55"/>
      <c r="AO905" s="55"/>
      <c r="AP905" s="55"/>
      <c r="AQ905" s="55"/>
      <c r="AR905" s="55"/>
      <c r="AS905" s="55"/>
      <c r="AT905" s="55"/>
      <c r="AU905" s="55"/>
      <c r="AV905" s="55"/>
      <c r="AW905" s="55"/>
      <c r="AX905" s="55"/>
      <c r="AY905" s="55"/>
    </row>
    <row r="906" spans="1:51" ht="12.75" x14ac:dyDescent="0.2">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c r="AH906" s="55"/>
      <c r="AI906" s="55"/>
      <c r="AJ906" s="55"/>
      <c r="AK906" s="55"/>
      <c r="AL906" s="55"/>
      <c r="AM906" s="55"/>
      <c r="AN906" s="55"/>
      <c r="AO906" s="55"/>
      <c r="AP906" s="55"/>
      <c r="AQ906" s="55"/>
      <c r="AR906" s="55"/>
      <c r="AS906" s="55"/>
      <c r="AT906" s="55"/>
      <c r="AU906" s="55"/>
      <c r="AV906" s="55"/>
      <c r="AW906" s="55"/>
      <c r="AX906" s="55"/>
      <c r="AY906" s="55"/>
    </row>
    <row r="907" spans="1:51" ht="12.75" x14ac:dyDescent="0.2">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c r="AL907" s="55"/>
      <c r="AM907" s="55"/>
      <c r="AN907" s="55"/>
      <c r="AO907" s="55"/>
      <c r="AP907" s="55"/>
      <c r="AQ907" s="55"/>
      <c r="AR907" s="55"/>
      <c r="AS907" s="55"/>
      <c r="AT907" s="55"/>
      <c r="AU907" s="55"/>
      <c r="AV907" s="55"/>
      <c r="AW907" s="55"/>
      <c r="AX907" s="55"/>
      <c r="AY907" s="55"/>
    </row>
    <row r="908" spans="1:51" ht="12.75" x14ac:dyDescent="0.2">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c r="AH908" s="55"/>
      <c r="AI908" s="55"/>
      <c r="AJ908" s="55"/>
      <c r="AK908" s="55"/>
      <c r="AL908" s="55"/>
      <c r="AM908" s="55"/>
      <c r="AN908" s="55"/>
      <c r="AO908" s="55"/>
      <c r="AP908" s="55"/>
      <c r="AQ908" s="55"/>
      <c r="AR908" s="55"/>
      <c r="AS908" s="55"/>
      <c r="AT908" s="55"/>
      <c r="AU908" s="55"/>
      <c r="AV908" s="55"/>
      <c r="AW908" s="55"/>
      <c r="AX908" s="55"/>
      <c r="AY908" s="55"/>
    </row>
    <row r="909" spans="1:51" ht="12.75" x14ac:dyDescent="0.2">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c r="AG909" s="55"/>
      <c r="AH909" s="55"/>
      <c r="AI909" s="55"/>
      <c r="AJ909" s="55"/>
      <c r="AK909" s="55"/>
      <c r="AL909" s="55"/>
      <c r="AM909" s="55"/>
      <c r="AN909" s="55"/>
      <c r="AO909" s="55"/>
      <c r="AP909" s="55"/>
      <c r="AQ909" s="55"/>
      <c r="AR909" s="55"/>
      <c r="AS909" s="55"/>
      <c r="AT909" s="55"/>
      <c r="AU909" s="55"/>
      <c r="AV909" s="55"/>
      <c r="AW909" s="55"/>
      <c r="AX909" s="55"/>
      <c r="AY909" s="55"/>
    </row>
    <row r="910" spans="1:51" ht="12.75" x14ac:dyDescent="0.2">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c r="AG910" s="55"/>
      <c r="AH910" s="55"/>
      <c r="AI910" s="55"/>
      <c r="AJ910" s="55"/>
      <c r="AK910" s="55"/>
      <c r="AL910" s="55"/>
      <c r="AM910" s="55"/>
      <c r="AN910" s="55"/>
      <c r="AO910" s="55"/>
      <c r="AP910" s="55"/>
      <c r="AQ910" s="55"/>
      <c r="AR910" s="55"/>
      <c r="AS910" s="55"/>
      <c r="AT910" s="55"/>
      <c r="AU910" s="55"/>
      <c r="AV910" s="55"/>
      <c r="AW910" s="55"/>
      <c r="AX910" s="55"/>
      <c r="AY910" s="55"/>
    </row>
    <row r="911" spans="1:51" ht="12.75" x14ac:dyDescent="0.2">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c r="AG911" s="55"/>
      <c r="AH911" s="55"/>
      <c r="AI911" s="55"/>
      <c r="AJ911" s="55"/>
      <c r="AK911" s="55"/>
      <c r="AL911" s="55"/>
      <c r="AM911" s="55"/>
      <c r="AN911" s="55"/>
      <c r="AO911" s="55"/>
      <c r="AP911" s="55"/>
      <c r="AQ911" s="55"/>
      <c r="AR911" s="55"/>
      <c r="AS911" s="55"/>
      <c r="AT911" s="55"/>
      <c r="AU911" s="55"/>
      <c r="AV911" s="55"/>
      <c r="AW911" s="55"/>
      <c r="AX911" s="55"/>
      <c r="AY911" s="55"/>
    </row>
    <row r="912" spans="1:51" ht="12.75" x14ac:dyDescent="0.2">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c r="AL912" s="55"/>
      <c r="AM912" s="55"/>
      <c r="AN912" s="55"/>
      <c r="AO912" s="55"/>
      <c r="AP912" s="55"/>
      <c r="AQ912" s="55"/>
      <c r="AR912" s="55"/>
      <c r="AS912" s="55"/>
      <c r="AT912" s="55"/>
      <c r="AU912" s="55"/>
      <c r="AV912" s="55"/>
      <c r="AW912" s="55"/>
      <c r="AX912" s="55"/>
      <c r="AY912" s="55"/>
    </row>
    <row r="913" spans="1:51" ht="12.75" x14ac:dyDescent="0.2">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c r="AH913" s="55"/>
      <c r="AI913" s="55"/>
      <c r="AJ913" s="55"/>
      <c r="AK913" s="55"/>
      <c r="AL913" s="55"/>
      <c r="AM913" s="55"/>
      <c r="AN913" s="55"/>
      <c r="AO913" s="55"/>
      <c r="AP913" s="55"/>
      <c r="AQ913" s="55"/>
      <c r="AR913" s="55"/>
      <c r="AS913" s="55"/>
      <c r="AT913" s="55"/>
      <c r="AU913" s="55"/>
      <c r="AV913" s="55"/>
      <c r="AW913" s="55"/>
      <c r="AX913" s="55"/>
      <c r="AY913" s="55"/>
    </row>
    <row r="914" spans="1:51" ht="12.75" x14ac:dyDescent="0.2">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c r="AH914" s="55"/>
      <c r="AI914" s="55"/>
      <c r="AJ914" s="55"/>
      <c r="AK914" s="55"/>
      <c r="AL914" s="55"/>
      <c r="AM914" s="55"/>
      <c r="AN914" s="55"/>
      <c r="AO914" s="55"/>
      <c r="AP914" s="55"/>
      <c r="AQ914" s="55"/>
      <c r="AR914" s="55"/>
      <c r="AS914" s="55"/>
      <c r="AT914" s="55"/>
      <c r="AU914" s="55"/>
      <c r="AV914" s="55"/>
      <c r="AW914" s="55"/>
      <c r="AX914" s="55"/>
      <c r="AY914" s="55"/>
    </row>
    <row r="915" spans="1:51" ht="12.75" x14ac:dyDescent="0.2">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c r="AH915" s="55"/>
      <c r="AI915" s="55"/>
      <c r="AJ915" s="55"/>
      <c r="AK915" s="55"/>
      <c r="AL915" s="55"/>
      <c r="AM915" s="55"/>
      <c r="AN915" s="55"/>
      <c r="AO915" s="55"/>
      <c r="AP915" s="55"/>
      <c r="AQ915" s="55"/>
      <c r="AR915" s="55"/>
      <c r="AS915" s="55"/>
      <c r="AT915" s="55"/>
      <c r="AU915" s="55"/>
      <c r="AV915" s="55"/>
      <c r="AW915" s="55"/>
      <c r="AX915" s="55"/>
      <c r="AY915" s="55"/>
    </row>
    <row r="916" spans="1:51" ht="12.75" x14ac:dyDescent="0.2">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c r="AH916" s="55"/>
      <c r="AI916" s="55"/>
      <c r="AJ916" s="55"/>
      <c r="AK916" s="55"/>
      <c r="AL916" s="55"/>
      <c r="AM916" s="55"/>
      <c r="AN916" s="55"/>
      <c r="AO916" s="55"/>
      <c r="AP916" s="55"/>
      <c r="AQ916" s="55"/>
      <c r="AR916" s="55"/>
      <c r="AS916" s="55"/>
      <c r="AT916" s="55"/>
      <c r="AU916" s="55"/>
      <c r="AV916" s="55"/>
      <c r="AW916" s="55"/>
      <c r="AX916" s="55"/>
      <c r="AY916" s="55"/>
    </row>
    <row r="917" spans="1:51" ht="12.75" x14ac:dyDescent="0.2">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c r="AL917" s="55"/>
      <c r="AM917" s="55"/>
      <c r="AN917" s="55"/>
      <c r="AO917" s="55"/>
      <c r="AP917" s="55"/>
      <c r="AQ917" s="55"/>
      <c r="AR917" s="55"/>
      <c r="AS917" s="55"/>
      <c r="AT917" s="55"/>
      <c r="AU917" s="55"/>
      <c r="AV917" s="55"/>
      <c r="AW917" s="55"/>
      <c r="AX917" s="55"/>
      <c r="AY917" s="55"/>
    </row>
    <row r="918" spans="1:51" ht="12.75" x14ac:dyDescent="0.2">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c r="AH918" s="55"/>
      <c r="AI918" s="55"/>
      <c r="AJ918" s="55"/>
      <c r="AK918" s="55"/>
      <c r="AL918" s="55"/>
      <c r="AM918" s="55"/>
      <c r="AN918" s="55"/>
      <c r="AO918" s="55"/>
      <c r="AP918" s="55"/>
      <c r="AQ918" s="55"/>
      <c r="AR918" s="55"/>
      <c r="AS918" s="55"/>
      <c r="AT918" s="55"/>
      <c r="AU918" s="55"/>
      <c r="AV918" s="55"/>
      <c r="AW918" s="55"/>
      <c r="AX918" s="55"/>
      <c r="AY918" s="55"/>
    </row>
    <row r="919" spans="1:51" ht="12.75" x14ac:dyDescent="0.2">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c r="AH919" s="55"/>
      <c r="AI919" s="55"/>
      <c r="AJ919" s="55"/>
      <c r="AK919" s="55"/>
      <c r="AL919" s="55"/>
      <c r="AM919" s="55"/>
      <c r="AN919" s="55"/>
      <c r="AO919" s="55"/>
      <c r="AP919" s="55"/>
      <c r="AQ919" s="55"/>
      <c r="AR919" s="55"/>
      <c r="AS919" s="55"/>
      <c r="AT919" s="55"/>
      <c r="AU919" s="55"/>
      <c r="AV919" s="55"/>
      <c r="AW919" s="55"/>
      <c r="AX919" s="55"/>
      <c r="AY919" s="55"/>
    </row>
    <row r="920" spans="1:51" ht="12.75" x14ac:dyDescent="0.2">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c r="AH920" s="55"/>
      <c r="AI920" s="55"/>
      <c r="AJ920" s="55"/>
      <c r="AK920" s="55"/>
      <c r="AL920" s="55"/>
      <c r="AM920" s="55"/>
      <c r="AN920" s="55"/>
      <c r="AO920" s="55"/>
      <c r="AP920" s="55"/>
      <c r="AQ920" s="55"/>
      <c r="AR920" s="55"/>
      <c r="AS920" s="55"/>
      <c r="AT920" s="55"/>
      <c r="AU920" s="55"/>
      <c r="AV920" s="55"/>
      <c r="AW920" s="55"/>
      <c r="AX920" s="55"/>
      <c r="AY920" s="55"/>
    </row>
    <row r="921" spans="1:51" ht="12.75" x14ac:dyDescent="0.2">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c r="AH921" s="55"/>
      <c r="AI921" s="55"/>
      <c r="AJ921" s="55"/>
      <c r="AK921" s="55"/>
      <c r="AL921" s="55"/>
      <c r="AM921" s="55"/>
      <c r="AN921" s="55"/>
      <c r="AO921" s="55"/>
      <c r="AP921" s="55"/>
      <c r="AQ921" s="55"/>
      <c r="AR921" s="55"/>
      <c r="AS921" s="55"/>
      <c r="AT921" s="55"/>
      <c r="AU921" s="55"/>
      <c r="AV921" s="55"/>
      <c r="AW921" s="55"/>
      <c r="AX921" s="55"/>
      <c r="AY921" s="55"/>
    </row>
    <row r="922" spans="1:51" ht="12.75" x14ac:dyDescent="0.2">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c r="AL922" s="55"/>
      <c r="AM922" s="55"/>
      <c r="AN922" s="55"/>
      <c r="AO922" s="55"/>
      <c r="AP922" s="55"/>
      <c r="AQ922" s="55"/>
      <c r="AR922" s="55"/>
      <c r="AS922" s="55"/>
      <c r="AT922" s="55"/>
      <c r="AU922" s="55"/>
      <c r="AV922" s="55"/>
      <c r="AW922" s="55"/>
      <c r="AX922" s="55"/>
      <c r="AY922" s="55"/>
    </row>
    <row r="923" spans="1:51" ht="12.75" x14ac:dyDescent="0.2">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c r="AH923" s="55"/>
      <c r="AI923" s="55"/>
      <c r="AJ923" s="55"/>
      <c r="AK923" s="55"/>
      <c r="AL923" s="55"/>
      <c r="AM923" s="55"/>
      <c r="AN923" s="55"/>
      <c r="AO923" s="55"/>
      <c r="AP923" s="55"/>
      <c r="AQ923" s="55"/>
      <c r="AR923" s="55"/>
      <c r="AS923" s="55"/>
      <c r="AT923" s="55"/>
      <c r="AU923" s="55"/>
      <c r="AV923" s="55"/>
      <c r="AW923" s="55"/>
      <c r="AX923" s="55"/>
      <c r="AY923" s="55"/>
    </row>
    <row r="924" spans="1:51" ht="12.75" x14ac:dyDescent="0.2">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c r="AH924" s="55"/>
      <c r="AI924" s="55"/>
      <c r="AJ924" s="55"/>
      <c r="AK924" s="55"/>
      <c r="AL924" s="55"/>
      <c r="AM924" s="55"/>
      <c r="AN924" s="55"/>
      <c r="AO924" s="55"/>
      <c r="AP924" s="55"/>
      <c r="AQ924" s="55"/>
      <c r="AR924" s="55"/>
      <c r="AS924" s="55"/>
      <c r="AT924" s="55"/>
      <c r="AU924" s="55"/>
      <c r="AV924" s="55"/>
      <c r="AW924" s="55"/>
      <c r="AX924" s="55"/>
      <c r="AY924" s="55"/>
    </row>
    <row r="925" spans="1:51" ht="12.75" x14ac:dyDescent="0.2">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c r="AH925" s="55"/>
      <c r="AI925" s="55"/>
      <c r="AJ925" s="55"/>
      <c r="AK925" s="55"/>
      <c r="AL925" s="55"/>
      <c r="AM925" s="55"/>
      <c r="AN925" s="55"/>
      <c r="AO925" s="55"/>
      <c r="AP925" s="55"/>
      <c r="AQ925" s="55"/>
      <c r="AR925" s="55"/>
      <c r="AS925" s="55"/>
      <c r="AT925" s="55"/>
      <c r="AU925" s="55"/>
      <c r="AV925" s="55"/>
      <c r="AW925" s="55"/>
      <c r="AX925" s="55"/>
      <c r="AY925" s="55"/>
    </row>
    <row r="926" spans="1:51" ht="12.75" x14ac:dyDescent="0.2">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c r="AH926" s="55"/>
      <c r="AI926" s="55"/>
      <c r="AJ926" s="55"/>
      <c r="AK926" s="55"/>
      <c r="AL926" s="55"/>
      <c r="AM926" s="55"/>
      <c r="AN926" s="55"/>
      <c r="AO926" s="55"/>
      <c r="AP926" s="55"/>
      <c r="AQ926" s="55"/>
      <c r="AR926" s="55"/>
      <c r="AS926" s="55"/>
      <c r="AT926" s="55"/>
      <c r="AU926" s="55"/>
      <c r="AV926" s="55"/>
      <c r="AW926" s="55"/>
      <c r="AX926" s="55"/>
      <c r="AY926" s="55"/>
    </row>
    <row r="927" spans="1:51" ht="12.75" x14ac:dyDescent="0.2">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5"/>
      <c r="AJ927" s="55"/>
      <c r="AK927" s="55"/>
      <c r="AL927" s="55"/>
      <c r="AM927" s="55"/>
      <c r="AN927" s="55"/>
      <c r="AO927" s="55"/>
      <c r="AP927" s="55"/>
      <c r="AQ927" s="55"/>
      <c r="AR927" s="55"/>
      <c r="AS927" s="55"/>
      <c r="AT927" s="55"/>
      <c r="AU927" s="55"/>
      <c r="AV927" s="55"/>
      <c r="AW927" s="55"/>
      <c r="AX927" s="55"/>
      <c r="AY927" s="55"/>
    </row>
    <row r="928" spans="1:51" ht="12.75" x14ac:dyDescent="0.2">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c r="AH928" s="55"/>
      <c r="AI928" s="55"/>
      <c r="AJ928" s="55"/>
      <c r="AK928" s="55"/>
      <c r="AL928" s="55"/>
      <c r="AM928" s="55"/>
      <c r="AN928" s="55"/>
      <c r="AO928" s="55"/>
      <c r="AP928" s="55"/>
      <c r="AQ928" s="55"/>
      <c r="AR928" s="55"/>
      <c r="AS928" s="55"/>
      <c r="AT928" s="55"/>
      <c r="AU928" s="55"/>
      <c r="AV928" s="55"/>
      <c r="AW928" s="55"/>
      <c r="AX928" s="55"/>
      <c r="AY928" s="55"/>
    </row>
    <row r="929" spans="1:51" ht="12.75" x14ac:dyDescent="0.2">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c r="AH929" s="55"/>
      <c r="AI929" s="55"/>
      <c r="AJ929" s="55"/>
      <c r="AK929" s="55"/>
      <c r="AL929" s="55"/>
      <c r="AM929" s="55"/>
      <c r="AN929" s="55"/>
      <c r="AO929" s="55"/>
      <c r="AP929" s="55"/>
      <c r="AQ929" s="55"/>
      <c r="AR929" s="55"/>
      <c r="AS929" s="55"/>
      <c r="AT929" s="55"/>
      <c r="AU929" s="55"/>
      <c r="AV929" s="55"/>
      <c r="AW929" s="55"/>
      <c r="AX929" s="55"/>
      <c r="AY929" s="55"/>
    </row>
    <row r="930" spans="1:51" ht="12.75" x14ac:dyDescent="0.2">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c r="AH930" s="55"/>
      <c r="AI930" s="55"/>
      <c r="AJ930" s="55"/>
      <c r="AK930" s="55"/>
      <c r="AL930" s="55"/>
      <c r="AM930" s="55"/>
      <c r="AN930" s="55"/>
      <c r="AO930" s="55"/>
      <c r="AP930" s="55"/>
      <c r="AQ930" s="55"/>
      <c r="AR930" s="55"/>
      <c r="AS930" s="55"/>
      <c r="AT930" s="55"/>
      <c r="AU930" s="55"/>
      <c r="AV930" s="55"/>
      <c r="AW930" s="55"/>
      <c r="AX930" s="55"/>
      <c r="AY930" s="55"/>
    </row>
    <row r="931" spans="1:51" ht="12.75" x14ac:dyDescent="0.2">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c r="AH931" s="55"/>
      <c r="AI931" s="55"/>
      <c r="AJ931" s="55"/>
      <c r="AK931" s="55"/>
      <c r="AL931" s="55"/>
      <c r="AM931" s="55"/>
      <c r="AN931" s="55"/>
      <c r="AO931" s="55"/>
      <c r="AP931" s="55"/>
      <c r="AQ931" s="55"/>
      <c r="AR931" s="55"/>
      <c r="AS931" s="55"/>
      <c r="AT931" s="55"/>
      <c r="AU931" s="55"/>
      <c r="AV931" s="55"/>
      <c r="AW931" s="55"/>
      <c r="AX931" s="55"/>
      <c r="AY931" s="55"/>
    </row>
    <row r="932" spans="1:51" ht="12.75" x14ac:dyDescent="0.2">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c r="AL932" s="55"/>
      <c r="AM932" s="55"/>
      <c r="AN932" s="55"/>
      <c r="AO932" s="55"/>
      <c r="AP932" s="55"/>
      <c r="AQ932" s="55"/>
      <c r="AR932" s="55"/>
      <c r="AS932" s="55"/>
      <c r="AT932" s="55"/>
      <c r="AU932" s="55"/>
      <c r="AV932" s="55"/>
      <c r="AW932" s="55"/>
      <c r="AX932" s="55"/>
      <c r="AY932" s="55"/>
    </row>
    <row r="933" spans="1:51" ht="12.75" x14ac:dyDescent="0.2">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c r="AH933" s="55"/>
      <c r="AI933" s="55"/>
      <c r="AJ933" s="55"/>
      <c r="AK933" s="55"/>
      <c r="AL933" s="55"/>
      <c r="AM933" s="55"/>
      <c r="AN933" s="55"/>
      <c r="AO933" s="55"/>
      <c r="AP933" s="55"/>
      <c r="AQ933" s="55"/>
      <c r="AR933" s="55"/>
      <c r="AS933" s="55"/>
      <c r="AT933" s="55"/>
      <c r="AU933" s="55"/>
      <c r="AV933" s="55"/>
      <c r="AW933" s="55"/>
      <c r="AX933" s="55"/>
      <c r="AY933" s="55"/>
    </row>
    <row r="934" spans="1:51" ht="12.75" x14ac:dyDescent="0.2">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c r="AH934" s="55"/>
      <c r="AI934" s="55"/>
      <c r="AJ934" s="55"/>
      <c r="AK934" s="55"/>
      <c r="AL934" s="55"/>
      <c r="AM934" s="55"/>
      <c r="AN934" s="55"/>
      <c r="AO934" s="55"/>
      <c r="AP934" s="55"/>
      <c r="AQ934" s="55"/>
      <c r="AR934" s="55"/>
      <c r="AS934" s="55"/>
      <c r="AT934" s="55"/>
      <c r="AU934" s="55"/>
      <c r="AV934" s="55"/>
      <c r="AW934" s="55"/>
      <c r="AX934" s="55"/>
      <c r="AY934" s="55"/>
    </row>
    <row r="935" spans="1:51" ht="12.75" x14ac:dyDescent="0.2">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c r="AH935" s="55"/>
      <c r="AI935" s="55"/>
      <c r="AJ935" s="55"/>
      <c r="AK935" s="55"/>
      <c r="AL935" s="55"/>
      <c r="AM935" s="55"/>
      <c r="AN935" s="55"/>
      <c r="AO935" s="55"/>
      <c r="AP935" s="55"/>
      <c r="AQ935" s="55"/>
      <c r="AR935" s="55"/>
      <c r="AS935" s="55"/>
      <c r="AT935" s="55"/>
      <c r="AU935" s="55"/>
      <c r="AV935" s="55"/>
      <c r="AW935" s="55"/>
      <c r="AX935" s="55"/>
      <c r="AY935" s="55"/>
    </row>
    <row r="936" spans="1:51" ht="12.75" x14ac:dyDescent="0.2">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5"/>
      <c r="AJ936" s="55"/>
      <c r="AK936" s="55"/>
      <c r="AL936" s="55"/>
      <c r="AM936" s="55"/>
      <c r="AN936" s="55"/>
      <c r="AO936" s="55"/>
      <c r="AP936" s="55"/>
      <c r="AQ936" s="55"/>
      <c r="AR936" s="55"/>
      <c r="AS936" s="55"/>
      <c r="AT936" s="55"/>
      <c r="AU936" s="55"/>
      <c r="AV936" s="55"/>
      <c r="AW936" s="55"/>
      <c r="AX936" s="55"/>
      <c r="AY936" s="55"/>
    </row>
    <row r="937" spans="1:51" ht="12.75" x14ac:dyDescent="0.2">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c r="AL937" s="55"/>
      <c r="AM937" s="55"/>
      <c r="AN937" s="55"/>
      <c r="AO937" s="55"/>
      <c r="AP937" s="55"/>
      <c r="AQ937" s="55"/>
      <c r="AR937" s="55"/>
      <c r="AS937" s="55"/>
      <c r="AT937" s="55"/>
      <c r="AU937" s="55"/>
      <c r="AV937" s="55"/>
      <c r="AW937" s="55"/>
      <c r="AX937" s="55"/>
      <c r="AY937" s="55"/>
    </row>
    <row r="938" spans="1:51" ht="12.75" x14ac:dyDescent="0.2">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c r="AL938" s="55"/>
      <c r="AM938" s="55"/>
      <c r="AN938" s="55"/>
      <c r="AO938" s="55"/>
      <c r="AP938" s="55"/>
      <c r="AQ938" s="55"/>
      <c r="AR938" s="55"/>
      <c r="AS938" s="55"/>
      <c r="AT938" s="55"/>
      <c r="AU938" s="55"/>
      <c r="AV938" s="55"/>
      <c r="AW938" s="55"/>
      <c r="AX938" s="55"/>
      <c r="AY938" s="55"/>
    </row>
    <row r="939" spans="1:51" ht="12.75" x14ac:dyDescent="0.2">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5"/>
      <c r="AJ939" s="55"/>
      <c r="AK939" s="55"/>
      <c r="AL939" s="55"/>
      <c r="AM939" s="55"/>
      <c r="AN939" s="55"/>
      <c r="AO939" s="55"/>
      <c r="AP939" s="55"/>
      <c r="AQ939" s="55"/>
      <c r="AR939" s="55"/>
      <c r="AS939" s="55"/>
      <c r="AT939" s="55"/>
      <c r="AU939" s="55"/>
      <c r="AV939" s="55"/>
      <c r="AW939" s="55"/>
      <c r="AX939" s="55"/>
      <c r="AY939" s="55"/>
    </row>
    <row r="940" spans="1:51" ht="12.75" x14ac:dyDescent="0.2">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5"/>
      <c r="AJ940" s="55"/>
      <c r="AK940" s="55"/>
      <c r="AL940" s="55"/>
      <c r="AM940" s="55"/>
      <c r="AN940" s="55"/>
      <c r="AO940" s="55"/>
      <c r="AP940" s="55"/>
      <c r="AQ940" s="55"/>
      <c r="AR940" s="55"/>
      <c r="AS940" s="55"/>
      <c r="AT940" s="55"/>
      <c r="AU940" s="55"/>
      <c r="AV940" s="55"/>
      <c r="AW940" s="55"/>
      <c r="AX940" s="55"/>
      <c r="AY940" s="55"/>
    </row>
    <row r="941" spans="1:51" ht="12.75" x14ac:dyDescent="0.2">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5"/>
      <c r="AJ941" s="55"/>
      <c r="AK941" s="55"/>
      <c r="AL941" s="55"/>
      <c r="AM941" s="55"/>
      <c r="AN941" s="55"/>
      <c r="AO941" s="55"/>
      <c r="AP941" s="55"/>
      <c r="AQ941" s="55"/>
      <c r="AR941" s="55"/>
      <c r="AS941" s="55"/>
      <c r="AT941" s="55"/>
      <c r="AU941" s="55"/>
      <c r="AV941" s="55"/>
      <c r="AW941" s="55"/>
      <c r="AX941" s="55"/>
      <c r="AY941" s="55"/>
    </row>
    <row r="942" spans="1:51" ht="12.75" x14ac:dyDescent="0.2">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c r="AL942" s="55"/>
      <c r="AM942" s="55"/>
      <c r="AN942" s="55"/>
      <c r="AO942" s="55"/>
      <c r="AP942" s="55"/>
      <c r="AQ942" s="55"/>
      <c r="AR942" s="55"/>
      <c r="AS942" s="55"/>
      <c r="AT942" s="55"/>
      <c r="AU942" s="55"/>
      <c r="AV942" s="55"/>
      <c r="AW942" s="55"/>
      <c r="AX942" s="55"/>
      <c r="AY942" s="55"/>
    </row>
    <row r="943" spans="1:51" ht="12.75" x14ac:dyDescent="0.2">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5"/>
      <c r="AJ943" s="55"/>
      <c r="AK943" s="55"/>
      <c r="AL943" s="55"/>
      <c r="AM943" s="55"/>
      <c r="AN943" s="55"/>
      <c r="AO943" s="55"/>
      <c r="AP943" s="55"/>
      <c r="AQ943" s="55"/>
      <c r="AR943" s="55"/>
      <c r="AS943" s="55"/>
      <c r="AT943" s="55"/>
      <c r="AU943" s="55"/>
      <c r="AV943" s="55"/>
      <c r="AW943" s="55"/>
      <c r="AX943" s="55"/>
      <c r="AY943" s="55"/>
    </row>
    <row r="944" spans="1:51" ht="12.75" x14ac:dyDescent="0.2">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c r="AG944" s="55"/>
      <c r="AH944" s="55"/>
      <c r="AI944" s="55"/>
      <c r="AJ944" s="55"/>
      <c r="AK944" s="55"/>
      <c r="AL944" s="55"/>
      <c r="AM944" s="55"/>
      <c r="AN944" s="55"/>
      <c r="AO944" s="55"/>
      <c r="AP944" s="55"/>
      <c r="AQ944" s="55"/>
      <c r="AR944" s="55"/>
      <c r="AS944" s="55"/>
      <c r="AT944" s="55"/>
      <c r="AU944" s="55"/>
      <c r="AV944" s="55"/>
      <c r="AW944" s="55"/>
      <c r="AX944" s="55"/>
      <c r="AY944" s="55"/>
    </row>
    <row r="945" spans="1:51" ht="12.75" x14ac:dyDescent="0.2">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5"/>
      <c r="AJ945" s="55"/>
      <c r="AK945" s="55"/>
      <c r="AL945" s="55"/>
      <c r="AM945" s="55"/>
      <c r="AN945" s="55"/>
      <c r="AO945" s="55"/>
      <c r="AP945" s="55"/>
      <c r="AQ945" s="55"/>
      <c r="AR945" s="55"/>
      <c r="AS945" s="55"/>
      <c r="AT945" s="55"/>
      <c r="AU945" s="55"/>
      <c r="AV945" s="55"/>
      <c r="AW945" s="55"/>
      <c r="AX945" s="55"/>
      <c r="AY945" s="55"/>
    </row>
    <row r="946" spans="1:51" ht="12.75" x14ac:dyDescent="0.2">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5"/>
      <c r="AJ946" s="55"/>
      <c r="AK946" s="55"/>
      <c r="AL946" s="55"/>
      <c r="AM946" s="55"/>
      <c r="AN946" s="55"/>
      <c r="AO946" s="55"/>
      <c r="AP946" s="55"/>
      <c r="AQ946" s="55"/>
      <c r="AR946" s="55"/>
      <c r="AS946" s="55"/>
      <c r="AT946" s="55"/>
      <c r="AU946" s="55"/>
      <c r="AV946" s="55"/>
      <c r="AW946" s="55"/>
      <c r="AX946" s="55"/>
      <c r="AY946" s="55"/>
    </row>
    <row r="947" spans="1:51" ht="12.75" x14ac:dyDescent="0.2">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c r="AL947" s="55"/>
      <c r="AM947" s="55"/>
      <c r="AN947" s="55"/>
      <c r="AO947" s="55"/>
      <c r="AP947" s="55"/>
      <c r="AQ947" s="55"/>
      <c r="AR947" s="55"/>
      <c r="AS947" s="55"/>
      <c r="AT947" s="55"/>
      <c r="AU947" s="55"/>
      <c r="AV947" s="55"/>
      <c r="AW947" s="55"/>
      <c r="AX947" s="55"/>
      <c r="AY947" s="55"/>
    </row>
    <row r="948" spans="1:51" ht="12.75" x14ac:dyDescent="0.2">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5"/>
      <c r="AJ948" s="55"/>
      <c r="AK948" s="55"/>
      <c r="AL948" s="55"/>
      <c r="AM948" s="55"/>
      <c r="AN948" s="55"/>
      <c r="AO948" s="55"/>
      <c r="AP948" s="55"/>
      <c r="AQ948" s="55"/>
      <c r="AR948" s="55"/>
      <c r="AS948" s="55"/>
      <c r="AT948" s="55"/>
      <c r="AU948" s="55"/>
      <c r="AV948" s="55"/>
      <c r="AW948" s="55"/>
      <c r="AX948" s="55"/>
      <c r="AY948" s="55"/>
    </row>
    <row r="949" spans="1:51" ht="12.75" x14ac:dyDescent="0.2">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c r="AL949" s="55"/>
      <c r="AM949" s="55"/>
      <c r="AN949" s="55"/>
      <c r="AO949" s="55"/>
      <c r="AP949" s="55"/>
      <c r="AQ949" s="55"/>
      <c r="AR949" s="55"/>
      <c r="AS949" s="55"/>
      <c r="AT949" s="55"/>
      <c r="AU949" s="55"/>
      <c r="AV949" s="55"/>
      <c r="AW949" s="55"/>
      <c r="AX949" s="55"/>
      <c r="AY949" s="55"/>
    </row>
    <row r="950" spans="1:51" ht="12.75" x14ac:dyDescent="0.2">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5"/>
      <c r="AJ950" s="55"/>
      <c r="AK950" s="55"/>
      <c r="AL950" s="55"/>
      <c r="AM950" s="55"/>
      <c r="AN950" s="55"/>
      <c r="AO950" s="55"/>
      <c r="AP950" s="55"/>
      <c r="AQ950" s="55"/>
      <c r="AR950" s="55"/>
      <c r="AS950" s="55"/>
      <c r="AT950" s="55"/>
      <c r="AU950" s="55"/>
      <c r="AV950" s="55"/>
      <c r="AW950" s="55"/>
      <c r="AX950" s="55"/>
      <c r="AY950" s="55"/>
    </row>
    <row r="951" spans="1:51" ht="12.75" x14ac:dyDescent="0.2">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5"/>
      <c r="AJ951" s="55"/>
      <c r="AK951" s="55"/>
      <c r="AL951" s="55"/>
      <c r="AM951" s="55"/>
      <c r="AN951" s="55"/>
      <c r="AO951" s="55"/>
      <c r="AP951" s="55"/>
      <c r="AQ951" s="55"/>
      <c r="AR951" s="55"/>
      <c r="AS951" s="55"/>
      <c r="AT951" s="55"/>
      <c r="AU951" s="55"/>
      <c r="AV951" s="55"/>
      <c r="AW951" s="55"/>
      <c r="AX951" s="55"/>
      <c r="AY951" s="55"/>
    </row>
    <row r="952" spans="1:51" ht="12.75" x14ac:dyDescent="0.2">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c r="AL952" s="55"/>
      <c r="AM952" s="55"/>
      <c r="AN952" s="55"/>
      <c r="AO952" s="55"/>
      <c r="AP952" s="55"/>
      <c r="AQ952" s="55"/>
      <c r="AR952" s="55"/>
      <c r="AS952" s="55"/>
      <c r="AT952" s="55"/>
      <c r="AU952" s="55"/>
      <c r="AV952" s="55"/>
      <c r="AW952" s="55"/>
      <c r="AX952" s="55"/>
      <c r="AY952" s="55"/>
    </row>
    <row r="953" spans="1:51" ht="12.75" x14ac:dyDescent="0.2">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5"/>
      <c r="AJ953" s="55"/>
      <c r="AK953" s="55"/>
      <c r="AL953" s="55"/>
      <c r="AM953" s="55"/>
      <c r="AN953" s="55"/>
      <c r="AO953" s="55"/>
      <c r="AP953" s="55"/>
      <c r="AQ953" s="55"/>
      <c r="AR953" s="55"/>
      <c r="AS953" s="55"/>
      <c r="AT953" s="55"/>
      <c r="AU953" s="55"/>
      <c r="AV953" s="55"/>
      <c r="AW953" s="55"/>
      <c r="AX953" s="55"/>
      <c r="AY953" s="55"/>
    </row>
    <row r="954" spans="1:51" ht="12.75" x14ac:dyDescent="0.2">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5"/>
      <c r="AJ954" s="55"/>
      <c r="AK954" s="55"/>
      <c r="AL954" s="55"/>
      <c r="AM954" s="55"/>
      <c r="AN954" s="55"/>
      <c r="AO954" s="55"/>
      <c r="AP954" s="55"/>
      <c r="AQ954" s="55"/>
      <c r="AR954" s="55"/>
      <c r="AS954" s="55"/>
      <c r="AT954" s="55"/>
      <c r="AU954" s="55"/>
      <c r="AV954" s="55"/>
      <c r="AW954" s="55"/>
      <c r="AX954" s="55"/>
      <c r="AY954" s="55"/>
    </row>
    <row r="955" spans="1:51" ht="12.75" x14ac:dyDescent="0.2">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5"/>
      <c r="AJ955" s="55"/>
      <c r="AK955" s="55"/>
      <c r="AL955" s="55"/>
      <c r="AM955" s="55"/>
      <c r="AN955" s="55"/>
      <c r="AO955" s="55"/>
      <c r="AP955" s="55"/>
      <c r="AQ955" s="55"/>
      <c r="AR955" s="55"/>
      <c r="AS955" s="55"/>
      <c r="AT955" s="55"/>
      <c r="AU955" s="55"/>
      <c r="AV955" s="55"/>
      <c r="AW955" s="55"/>
      <c r="AX955" s="55"/>
      <c r="AY955" s="55"/>
    </row>
    <row r="956" spans="1:51" ht="12.75" x14ac:dyDescent="0.2">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5"/>
      <c r="AJ956" s="55"/>
      <c r="AK956" s="55"/>
      <c r="AL956" s="55"/>
      <c r="AM956" s="55"/>
      <c r="AN956" s="55"/>
      <c r="AO956" s="55"/>
      <c r="AP956" s="55"/>
      <c r="AQ956" s="55"/>
      <c r="AR956" s="55"/>
      <c r="AS956" s="55"/>
      <c r="AT956" s="55"/>
      <c r="AU956" s="55"/>
      <c r="AV956" s="55"/>
      <c r="AW956" s="55"/>
      <c r="AX956" s="55"/>
      <c r="AY956" s="55"/>
    </row>
    <row r="957" spans="1:51" ht="12.75" x14ac:dyDescent="0.2">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c r="AL957" s="55"/>
      <c r="AM957" s="55"/>
      <c r="AN957" s="55"/>
      <c r="AO957" s="55"/>
      <c r="AP957" s="55"/>
      <c r="AQ957" s="55"/>
      <c r="AR957" s="55"/>
      <c r="AS957" s="55"/>
      <c r="AT957" s="55"/>
      <c r="AU957" s="55"/>
      <c r="AV957" s="55"/>
      <c r="AW957" s="55"/>
      <c r="AX957" s="55"/>
      <c r="AY957" s="55"/>
    </row>
    <row r="958" spans="1:51" ht="12.75" x14ac:dyDescent="0.2">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5"/>
      <c r="AJ958" s="55"/>
      <c r="AK958" s="55"/>
      <c r="AL958" s="55"/>
      <c r="AM958" s="55"/>
      <c r="AN958" s="55"/>
      <c r="AO958" s="55"/>
      <c r="AP958" s="55"/>
      <c r="AQ958" s="55"/>
      <c r="AR958" s="55"/>
      <c r="AS958" s="55"/>
      <c r="AT958" s="55"/>
      <c r="AU958" s="55"/>
      <c r="AV958" s="55"/>
      <c r="AW958" s="55"/>
      <c r="AX958" s="55"/>
      <c r="AY958" s="55"/>
    </row>
    <row r="959" spans="1:51" ht="12.75" x14ac:dyDescent="0.2">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5"/>
      <c r="AJ959" s="55"/>
      <c r="AK959" s="55"/>
      <c r="AL959" s="55"/>
      <c r="AM959" s="55"/>
      <c r="AN959" s="55"/>
      <c r="AO959" s="55"/>
      <c r="AP959" s="55"/>
      <c r="AQ959" s="55"/>
      <c r="AR959" s="55"/>
      <c r="AS959" s="55"/>
      <c r="AT959" s="55"/>
      <c r="AU959" s="55"/>
      <c r="AV959" s="55"/>
      <c r="AW959" s="55"/>
      <c r="AX959" s="55"/>
      <c r="AY959" s="55"/>
    </row>
    <row r="960" spans="1:51" ht="12.75" x14ac:dyDescent="0.2">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c r="AL960" s="55"/>
      <c r="AM960" s="55"/>
      <c r="AN960" s="55"/>
      <c r="AO960" s="55"/>
      <c r="AP960" s="55"/>
      <c r="AQ960" s="55"/>
      <c r="AR960" s="55"/>
      <c r="AS960" s="55"/>
      <c r="AT960" s="55"/>
      <c r="AU960" s="55"/>
      <c r="AV960" s="55"/>
      <c r="AW960" s="55"/>
      <c r="AX960" s="55"/>
      <c r="AY960" s="55"/>
    </row>
    <row r="961" spans="1:51" ht="12.75" x14ac:dyDescent="0.2">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5"/>
      <c r="AJ961" s="55"/>
      <c r="AK961" s="55"/>
      <c r="AL961" s="55"/>
      <c r="AM961" s="55"/>
      <c r="AN961" s="55"/>
      <c r="AO961" s="55"/>
      <c r="AP961" s="55"/>
      <c r="AQ961" s="55"/>
      <c r="AR961" s="55"/>
      <c r="AS961" s="55"/>
      <c r="AT961" s="55"/>
      <c r="AU961" s="55"/>
      <c r="AV961" s="55"/>
      <c r="AW961" s="55"/>
      <c r="AX961" s="55"/>
      <c r="AY961" s="55"/>
    </row>
    <row r="962" spans="1:51" ht="12.75" x14ac:dyDescent="0.2">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c r="AL962" s="55"/>
      <c r="AM962" s="55"/>
      <c r="AN962" s="55"/>
      <c r="AO962" s="55"/>
      <c r="AP962" s="55"/>
      <c r="AQ962" s="55"/>
      <c r="AR962" s="55"/>
      <c r="AS962" s="55"/>
      <c r="AT962" s="55"/>
      <c r="AU962" s="55"/>
      <c r="AV962" s="55"/>
      <c r="AW962" s="55"/>
      <c r="AX962" s="55"/>
      <c r="AY962" s="55"/>
    </row>
    <row r="963" spans="1:51" ht="12.75" x14ac:dyDescent="0.2">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5"/>
      <c r="AJ963" s="55"/>
      <c r="AK963" s="55"/>
      <c r="AL963" s="55"/>
      <c r="AM963" s="55"/>
      <c r="AN963" s="55"/>
      <c r="AO963" s="55"/>
      <c r="AP963" s="55"/>
      <c r="AQ963" s="55"/>
      <c r="AR963" s="55"/>
      <c r="AS963" s="55"/>
      <c r="AT963" s="55"/>
      <c r="AU963" s="55"/>
      <c r="AV963" s="55"/>
      <c r="AW963" s="55"/>
      <c r="AX963" s="55"/>
      <c r="AY963" s="55"/>
    </row>
    <row r="964" spans="1:51" ht="12.75" x14ac:dyDescent="0.2">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c r="AL964" s="55"/>
      <c r="AM964" s="55"/>
      <c r="AN964" s="55"/>
      <c r="AO964" s="55"/>
      <c r="AP964" s="55"/>
      <c r="AQ964" s="55"/>
      <c r="AR964" s="55"/>
      <c r="AS964" s="55"/>
      <c r="AT964" s="55"/>
      <c r="AU964" s="55"/>
      <c r="AV964" s="55"/>
      <c r="AW964" s="55"/>
      <c r="AX964" s="55"/>
      <c r="AY964" s="55"/>
    </row>
    <row r="965" spans="1:51" ht="12.75" x14ac:dyDescent="0.2">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5"/>
      <c r="AJ965" s="55"/>
      <c r="AK965" s="55"/>
      <c r="AL965" s="55"/>
      <c r="AM965" s="55"/>
      <c r="AN965" s="55"/>
      <c r="AO965" s="55"/>
      <c r="AP965" s="55"/>
      <c r="AQ965" s="55"/>
      <c r="AR965" s="55"/>
      <c r="AS965" s="55"/>
      <c r="AT965" s="55"/>
      <c r="AU965" s="55"/>
      <c r="AV965" s="55"/>
      <c r="AW965" s="55"/>
      <c r="AX965" s="55"/>
      <c r="AY965" s="55"/>
    </row>
    <row r="966" spans="1:51" ht="12.75" x14ac:dyDescent="0.2">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5"/>
      <c r="AJ966" s="55"/>
      <c r="AK966" s="55"/>
      <c r="AL966" s="55"/>
      <c r="AM966" s="55"/>
      <c r="AN966" s="55"/>
      <c r="AO966" s="55"/>
      <c r="AP966" s="55"/>
      <c r="AQ966" s="55"/>
      <c r="AR966" s="55"/>
      <c r="AS966" s="55"/>
      <c r="AT966" s="55"/>
      <c r="AU966" s="55"/>
      <c r="AV966" s="55"/>
      <c r="AW966" s="55"/>
      <c r="AX966" s="55"/>
      <c r="AY966" s="55"/>
    </row>
    <row r="967" spans="1:51" ht="12.75" x14ac:dyDescent="0.2">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c r="AL967" s="55"/>
      <c r="AM967" s="55"/>
      <c r="AN967" s="55"/>
      <c r="AO967" s="55"/>
      <c r="AP967" s="55"/>
      <c r="AQ967" s="55"/>
      <c r="AR967" s="55"/>
      <c r="AS967" s="55"/>
      <c r="AT967" s="55"/>
      <c r="AU967" s="55"/>
      <c r="AV967" s="55"/>
      <c r="AW967" s="55"/>
      <c r="AX967" s="55"/>
      <c r="AY967" s="55"/>
    </row>
    <row r="968" spans="1:51" ht="12.75" x14ac:dyDescent="0.2">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5"/>
      <c r="AJ968" s="55"/>
      <c r="AK968" s="55"/>
      <c r="AL968" s="55"/>
      <c r="AM968" s="55"/>
      <c r="AN968" s="55"/>
      <c r="AO968" s="55"/>
      <c r="AP968" s="55"/>
      <c r="AQ968" s="55"/>
      <c r="AR968" s="55"/>
      <c r="AS968" s="55"/>
      <c r="AT968" s="55"/>
      <c r="AU968" s="55"/>
      <c r="AV968" s="55"/>
      <c r="AW968" s="55"/>
      <c r="AX968" s="55"/>
      <c r="AY968" s="55"/>
    </row>
    <row r="969" spans="1:51" ht="12.75" x14ac:dyDescent="0.2">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5"/>
      <c r="AJ969" s="55"/>
      <c r="AK969" s="55"/>
      <c r="AL969" s="55"/>
      <c r="AM969" s="55"/>
      <c r="AN969" s="55"/>
      <c r="AO969" s="55"/>
      <c r="AP969" s="55"/>
      <c r="AQ969" s="55"/>
      <c r="AR969" s="55"/>
      <c r="AS969" s="55"/>
      <c r="AT969" s="55"/>
      <c r="AU969" s="55"/>
      <c r="AV969" s="55"/>
      <c r="AW969" s="55"/>
      <c r="AX969" s="55"/>
      <c r="AY969" s="55"/>
    </row>
    <row r="970" spans="1:51" ht="12.75" x14ac:dyDescent="0.2">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c r="AL970" s="55"/>
      <c r="AM970" s="55"/>
      <c r="AN970" s="55"/>
      <c r="AO970" s="55"/>
      <c r="AP970" s="55"/>
      <c r="AQ970" s="55"/>
      <c r="AR970" s="55"/>
      <c r="AS970" s="55"/>
      <c r="AT970" s="55"/>
      <c r="AU970" s="55"/>
      <c r="AV970" s="55"/>
      <c r="AW970" s="55"/>
      <c r="AX970" s="55"/>
      <c r="AY970" s="55"/>
    </row>
    <row r="971" spans="1:51" ht="12.75" x14ac:dyDescent="0.2">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5"/>
      <c r="AJ971" s="55"/>
      <c r="AK971" s="55"/>
      <c r="AL971" s="55"/>
      <c r="AM971" s="55"/>
      <c r="AN971" s="55"/>
      <c r="AO971" s="55"/>
      <c r="AP971" s="55"/>
      <c r="AQ971" s="55"/>
      <c r="AR971" s="55"/>
      <c r="AS971" s="55"/>
      <c r="AT971" s="55"/>
      <c r="AU971" s="55"/>
      <c r="AV971" s="55"/>
      <c r="AW971" s="55"/>
      <c r="AX971" s="55"/>
      <c r="AY971" s="55"/>
    </row>
    <row r="972" spans="1:51" ht="12.75" x14ac:dyDescent="0.2">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c r="AL972" s="55"/>
      <c r="AM972" s="55"/>
      <c r="AN972" s="55"/>
      <c r="AO972" s="55"/>
      <c r="AP972" s="55"/>
      <c r="AQ972" s="55"/>
      <c r="AR972" s="55"/>
      <c r="AS972" s="55"/>
      <c r="AT972" s="55"/>
      <c r="AU972" s="55"/>
      <c r="AV972" s="55"/>
      <c r="AW972" s="55"/>
      <c r="AX972" s="55"/>
      <c r="AY972" s="55"/>
    </row>
    <row r="973" spans="1:51" ht="12.75" x14ac:dyDescent="0.2">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5"/>
      <c r="AJ973" s="55"/>
      <c r="AK973" s="55"/>
      <c r="AL973" s="55"/>
      <c r="AM973" s="55"/>
      <c r="AN973" s="55"/>
      <c r="AO973" s="55"/>
      <c r="AP973" s="55"/>
      <c r="AQ973" s="55"/>
      <c r="AR973" s="55"/>
      <c r="AS973" s="55"/>
      <c r="AT973" s="55"/>
      <c r="AU973" s="55"/>
      <c r="AV973" s="55"/>
      <c r="AW973" s="55"/>
      <c r="AX973" s="55"/>
      <c r="AY973" s="55"/>
    </row>
    <row r="974" spans="1:51" ht="12.75" x14ac:dyDescent="0.2">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5"/>
      <c r="AJ974" s="55"/>
      <c r="AK974" s="55"/>
      <c r="AL974" s="55"/>
      <c r="AM974" s="55"/>
      <c r="AN974" s="55"/>
      <c r="AO974" s="55"/>
      <c r="AP974" s="55"/>
      <c r="AQ974" s="55"/>
      <c r="AR974" s="55"/>
      <c r="AS974" s="55"/>
      <c r="AT974" s="55"/>
      <c r="AU974" s="55"/>
      <c r="AV974" s="55"/>
      <c r="AW974" s="55"/>
      <c r="AX974" s="55"/>
      <c r="AY974" s="55"/>
    </row>
    <row r="975" spans="1:51" ht="12.75" x14ac:dyDescent="0.2">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c r="AL975" s="55"/>
      <c r="AM975" s="55"/>
      <c r="AN975" s="55"/>
      <c r="AO975" s="55"/>
      <c r="AP975" s="55"/>
      <c r="AQ975" s="55"/>
      <c r="AR975" s="55"/>
      <c r="AS975" s="55"/>
      <c r="AT975" s="55"/>
      <c r="AU975" s="55"/>
      <c r="AV975" s="55"/>
      <c r="AW975" s="55"/>
      <c r="AX975" s="55"/>
      <c r="AY975" s="55"/>
    </row>
    <row r="976" spans="1:51" ht="12.75" x14ac:dyDescent="0.2">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row>
    <row r="977" spans="1:51" ht="12.75" x14ac:dyDescent="0.2">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row>
    <row r="978" spans="1:51" ht="12.75" x14ac:dyDescent="0.2">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row>
    <row r="979" spans="1:51" ht="12.75" x14ac:dyDescent="0.2">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row>
    <row r="980" spans="1:51" ht="12.75" x14ac:dyDescent="0.2">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row>
    <row r="981" spans="1:51" ht="12.75" x14ac:dyDescent="0.2">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row>
    <row r="982" spans="1:51" ht="12.75" x14ac:dyDescent="0.2">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row>
    <row r="983" spans="1:51" ht="12.75" x14ac:dyDescent="0.2">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row>
    <row r="984" spans="1:51" ht="12.75" x14ac:dyDescent="0.2">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row>
    <row r="985" spans="1:51" ht="12.75" x14ac:dyDescent="0.2">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5"/>
      <c r="AJ985" s="55"/>
      <c r="AK985" s="55"/>
      <c r="AL985" s="55"/>
      <c r="AM985" s="55"/>
      <c r="AN985" s="55"/>
      <c r="AO985" s="55"/>
      <c r="AP985" s="55"/>
      <c r="AQ985" s="55"/>
      <c r="AR985" s="55"/>
      <c r="AS985" s="55"/>
      <c r="AT985" s="55"/>
      <c r="AU985" s="55"/>
      <c r="AV985" s="55"/>
      <c r="AW985" s="55"/>
      <c r="AX985" s="55"/>
      <c r="AY985" s="55"/>
    </row>
    <row r="986" spans="1:51" ht="12.75" x14ac:dyDescent="0.2">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5"/>
      <c r="AJ986" s="55"/>
      <c r="AK986" s="55"/>
      <c r="AL986" s="55"/>
      <c r="AM986" s="55"/>
      <c r="AN986" s="55"/>
      <c r="AO986" s="55"/>
      <c r="AP986" s="55"/>
      <c r="AQ986" s="55"/>
      <c r="AR986" s="55"/>
      <c r="AS986" s="55"/>
      <c r="AT986" s="55"/>
      <c r="AU986" s="55"/>
      <c r="AV986" s="55"/>
      <c r="AW986" s="55"/>
      <c r="AX986" s="55"/>
      <c r="AY986" s="55"/>
    </row>
    <row r="987" spans="1:51" ht="12.75" x14ac:dyDescent="0.2">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c r="AL987" s="55"/>
      <c r="AM987" s="55"/>
      <c r="AN987" s="55"/>
      <c r="AO987" s="55"/>
      <c r="AP987" s="55"/>
      <c r="AQ987" s="55"/>
      <c r="AR987" s="55"/>
      <c r="AS987" s="55"/>
      <c r="AT987" s="55"/>
      <c r="AU987" s="55"/>
      <c r="AV987" s="55"/>
      <c r="AW987" s="55"/>
      <c r="AX987" s="55"/>
      <c r="AY987" s="55"/>
    </row>
    <row r="988" spans="1:51" ht="12.75" x14ac:dyDescent="0.2">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5"/>
      <c r="AJ988" s="55"/>
      <c r="AK988" s="55"/>
      <c r="AL988" s="55"/>
      <c r="AM988" s="55"/>
      <c r="AN988" s="55"/>
      <c r="AO988" s="55"/>
      <c r="AP988" s="55"/>
      <c r="AQ988" s="55"/>
      <c r="AR988" s="55"/>
      <c r="AS988" s="55"/>
      <c r="AT988" s="55"/>
      <c r="AU988" s="55"/>
      <c r="AV988" s="55"/>
      <c r="AW988" s="55"/>
      <c r="AX988" s="55"/>
      <c r="AY988" s="55"/>
    </row>
    <row r="989" spans="1:51" ht="12.75" x14ac:dyDescent="0.2">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5"/>
      <c r="AJ989" s="55"/>
      <c r="AK989" s="55"/>
      <c r="AL989" s="55"/>
      <c r="AM989" s="55"/>
      <c r="AN989" s="55"/>
      <c r="AO989" s="55"/>
      <c r="AP989" s="55"/>
      <c r="AQ989" s="55"/>
      <c r="AR989" s="55"/>
      <c r="AS989" s="55"/>
      <c r="AT989" s="55"/>
      <c r="AU989" s="55"/>
      <c r="AV989" s="55"/>
      <c r="AW989" s="55"/>
      <c r="AX989" s="55"/>
      <c r="AY989" s="55"/>
    </row>
    <row r="990" spans="1:51" ht="12.75" x14ac:dyDescent="0.2">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5"/>
      <c r="AJ990" s="55"/>
      <c r="AK990" s="55"/>
      <c r="AL990" s="55"/>
      <c r="AM990" s="55"/>
      <c r="AN990" s="55"/>
      <c r="AO990" s="55"/>
      <c r="AP990" s="55"/>
      <c r="AQ990" s="55"/>
      <c r="AR990" s="55"/>
      <c r="AS990" s="55"/>
      <c r="AT990" s="55"/>
      <c r="AU990" s="55"/>
      <c r="AV990" s="55"/>
      <c r="AW990" s="55"/>
      <c r="AX990" s="55"/>
      <c r="AY990" s="55"/>
    </row>
    <row r="991" spans="1:51" ht="12.75" x14ac:dyDescent="0.2">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5"/>
      <c r="AJ991" s="55"/>
      <c r="AK991" s="55"/>
      <c r="AL991" s="55"/>
      <c r="AM991" s="55"/>
      <c r="AN991" s="55"/>
      <c r="AO991" s="55"/>
      <c r="AP991" s="55"/>
      <c r="AQ991" s="55"/>
      <c r="AR991" s="55"/>
      <c r="AS991" s="55"/>
      <c r="AT991" s="55"/>
      <c r="AU991" s="55"/>
      <c r="AV991" s="55"/>
      <c r="AW991" s="55"/>
      <c r="AX991" s="55"/>
      <c r="AY991" s="55"/>
    </row>
    <row r="992" spans="1:51" ht="12.75" x14ac:dyDescent="0.2">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c r="AL992" s="55"/>
      <c r="AM992" s="55"/>
      <c r="AN992" s="55"/>
      <c r="AO992" s="55"/>
      <c r="AP992" s="55"/>
      <c r="AQ992" s="55"/>
      <c r="AR992" s="55"/>
      <c r="AS992" s="55"/>
      <c r="AT992" s="55"/>
      <c r="AU992" s="55"/>
      <c r="AV992" s="55"/>
      <c r="AW992" s="55"/>
      <c r="AX992" s="55"/>
      <c r="AY992" s="55"/>
    </row>
    <row r="993" spans="1:51" ht="12.75" x14ac:dyDescent="0.2">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5"/>
      <c r="AJ993" s="55"/>
      <c r="AK993" s="55"/>
      <c r="AL993" s="55"/>
      <c r="AM993" s="55"/>
      <c r="AN993" s="55"/>
      <c r="AO993" s="55"/>
      <c r="AP993" s="55"/>
      <c r="AQ993" s="55"/>
      <c r="AR993" s="55"/>
      <c r="AS993" s="55"/>
      <c r="AT993" s="55"/>
      <c r="AU993" s="55"/>
      <c r="AV993" s="55"/>
      <c r="AW993" s="55"/>
      <c r="AX993" s="55"/>
      <c r="AY993" s="55"/>
    </row>
    <row r="994" spans="1:51" ht="12.75" x14ac:dyDescent="0.2">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5"/>
      <c r="AJ994" s="55"/>
      <c r="AK994" s="55"/>
      <c r="AL994" s="55"/>
      <c r="AM994" s="55"/>
      <c r="AN994" s="55"/>
      <c r="AO994" s="55"/>
      <c r="AP994" s="55"/>
      <c r="AQ994" s="55"/>
      <c r="AR994" s="55"/>
      <c r="AS994" s="55"/>
      <c r="AT994" s="55"/>
      <c r="AU994" s="55"/>
      <c r="AV994" s="55"/>
      <c r="AW994" s="55"/>
      <c r="AX994" s="55"/>
      <c r="AY994" s="55"/>
    </row>
    <row r="995" spans="1:51" ht="12.75" x14ac:dyDescent="0.2">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5"/>
      <c r="AJ995" s="55"/>
      <c r="AK995" s="55"/>
      <c r="AL995" s="55"/>
      <c r="AM995" s="55"/>
      <c r="AN995" s="55"/>
      <c r="AO995" s="55"/>
      <c r="AP995" s="55"/>
      <c r="AQ995" s="55"/>
      <c r="AR995" s="55"/>
      <c r="AS995" s="55"/>
      <c r="AT995" s="55"/>
      <c r="AU995" s="55"/>
      <c r="AV995" s="55"/>
      <c r="AW995" s="55"/>
      <c r="AX995" s="55"/>
      <c r="AY995" s="55"/>
    </row>
    <row r="996" spans="1:51" ht="12.75" x14ac:dyDescent="0.2">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5"/>
      <c r="AJ996" s="55"/>
      <c r="AK996" s="55"/>
      <c r="AL996" s="55"/>
      <c r="AM996" s="55"/>
      <c r="AN996" s="55"/>
      <c r="AO996" s="55"/>
      <c r="AP996" s="55"/>
      <c r="AQ996" s="55"/>
      <c r="AR996" s="55"/>
      <c r="AS996" s="55"/>
      <c r="AT996" s="55"/>
      <c r="AU996" s="55"/>
      <c r="AV996" s="55"/>
      <c r="AW996" s="55"/>
      <c r="AX996" s="55"/>
      <c r="AY996" s="55"/>
    </row>
    <row r="997" spans="1:51" ht="12.75" x14ac:dyDescent="0.2">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c r="AL997" s="55"/>
      <c r="AM997" s="55"/>
      <c r="AN997" s="55"/>
      <c r="AO997" s="55"/>
      <c r="AP997" s="55"/>
      <c r="AQ997" s="55"/>
      <c r="AR997" s="55"/>
      <c r="AS997" s="55"/>
      <c r="AT997" s="55"/>
      <c r="AU997" s="55"/>
      <c r="AV997" s="55"/>
      <c r="AW997" s="55"/>
      <c r="AX997" s="55"/>
      <c r="AY997" s="55"/>
    </row>
    <row r="998" spans="1:51" ht="12.75" x14ac:dyDescent="0.2">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5"/>
      <c r="AJ998" s="55"/>
      <c r="AK998" s="55"/>
      <c r="AL998" s="55"/>
      <c r="AM998" s="55"/>
      <c r="AN998" s="55"/>
      <c r="AO998" s="55"/>
      <c r="AP998" s="55"/>
      <c r="AQ998" s="55"/>
      <c r="AR998" s="55"/>
      <c r="AS998" s="55"/>
      <c r="AT998" s="55"/>
      <c r="AU998" s="55"/>
      <c r="AV998" s="55"/>
      <c r="AW998" s="55"/>
      <c r="AX998" s="55"/>
      <c r="AY998" s="55"/>
    </row>
    <row r="999" spans="1:51" ht="12.75" x14ac:dyDescent="0.2">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c r="AH999" s="55"/>
      <c r="AI999" s="55"/>
      <c r="AJ999" s="55"/>
      <c r="AK999" s="55"/>
      <c r="AL999" s="55"/>
      <c r="AM999" s="55"/>
      <c r="AN999" s="55"/>
      <c r="AO999" s="55"/>
      <c r="AP999" s="55"/>
      <c r="AQ999" s="55"/>
      <c r="AR999" s="55"/>
      <c r="AS999" s="55"/>
      <c r="AT999" s="55"/>
      <c r="AU999" s="55"/>
      <c r="AV999" s="55"/>
      <c r="AW999" s="55"/>
      <c r="AX999" s="55"/>
      <c r="AY999" s="55"/>
    </row>
    <row r="1000" spans="1:51" ht="12.75" x14ac:dyDescent="0.2">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5"/>
      <c r="AJ1000" s="55"/>
      <c r="AK1000" s="55"/>
      <c r="AL1000" s="55"/>
      <c r="AM1000" s="55"/>
      <c r="AN1000" s="55"/>
      <c r="AO1000" s="55"/>
      <c r="AP1000" s="55"/>
      <c r="AQ1000" s="55"/>
      <c r="AR1000" s="55"/>
      <c r="AS1000" s="55"/>
      <c r="AT1000" s="55"/>
      <c r="AU1000" s="55"/>
      <c r="AV1000" s="55"/>
      <c r="AW1000" s="55"/>
      <c r="AX1000" s="55"/>
      <c r="AY1000" s="55"/>
    </row>
  </sheetData>
  <hyperlinks>
    <hyperlink ref="B2" r:id="rId1"/>
    <hyperlink ref="B3" r:id="rId2"/>
    <hyperlink ref="B4" r:id="rId3"/>
    <hyperlink ref="B5" r:id="rId4"/>
    <hyperlink ref="B6" r:id="rId5"/>
    <hyperlink ref="B8" r:id="rId6"/>
    <hyperlink ref="B10" r:id="rId7"/>
    <hyperlink ref="B11" r:id="rId8"/>
  </hyperlinks>
  <pageMargins left="0.7" right="0.7" top="0.75" bottom="0.75" header="0.3" footer="0.3"/>
  <pageSetup paperSize="9" orientation="portrait" r:id="rId9"/>
  <drawing r:id="rId10"/>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sheetViews>
  <sheetFormatPr defaultColWidth="14.42578125" defaultRowHeight="15.75" customHeight="1" x14ac:dyDescent="0.2"/>
  <cols>
    <col min="1" max="1" width="16.42578125" customWidth="1"/>
  </cols>
  <sheetData>
    <row r="1" spans="1:13" ht="15.75" customHeight="1" x14ac:dyDescent="0.2">
      <c r="A1" s="2" t="s">
        <v>2</v>
      </c>
      <c r="B1" s="3" t="s">
        <v>4</v>
      </c>
      <c r="C1" s="3" t="s">
        <v>5</v>
      </c>
      <c r="D1" s="3" t="s">
        <v>6</v>
      </c>
      <c r="E1" s="3" t="s">
        <v>7</v>
      </c>
      <c r="F1" s="3" t="s">
        <v>8</v>
      </c>
      <c r="G1" s="3"/>
      <c r="H1" s="3"/>
      <c r="I1" s="3"/>
      <c r="J1" s="3"/>
      <c r="K1" s="3"/>
      <c r="L1" s="3"/>
      <c r="M1" s="3"/>
    </row>
    <row r="2" spans="1:13" ht="15.75" customHeight="1" x14ac:dyDescent="0.2">
      <c r="A2" s="3" t="s">
        <v>9</v>
      </c>
      <c r="B2" s="5">
        <v>1</v>
      </c>
      <c r="C2" s="5">
        <v>0.99</v>
      </c>
      <c r="D2" s="5">
        <v>0.98</v>
      </c>
      <c r="E2" s="5">
        <v>0.84</v>
      </c>
      <c r="F2" s="5">
        <v>0.82</v>
      </c>
    </row>
    <row r="3" spans="1:13" ht="15.75" customHeight="1" x14ac:dyDescent="0.2">
      <c r="A3" s="3" t="s">
        <v>21</v>
      </c>
      <c r="B3" s="5">
        <v>1</v>
      </c>
      <c r="C3" s="5">
        <v>0.99</v>
      </c>
      <c r="D3" s="5">
        <v>0.97</v>
      </c>
      <c r="E3" s="5">
        <v>0.87</v>
      </c>
      <c r="F3" s="5">
        <v>0.86</v>
      </c>
    </row>
    <row r="4" spans="1:13" ht="15.75" customHeight="1" x14ac:dyDescent="0.2">
      <c r="A4" s="3" t="s">
        <v>29</v>
      </c>
      <c r="B4" s="8">
        <f t="shared" ref="B4:F4" si="0">B3-B2</f>
        <v>0</v>
      </c>
      <c r="C4" s="8">
        <f t="shared" si="0"/>
        <v>0</v>
      </c>
      <c r="D4" s="8">
        <f t="shared" si="0"/>
        <v>-1.0000000000000009E-2</v>
      </c>
      <c r="E4" s="8">
        <f t="shared" si="0"/>
        <v>3.0000000000000027E-2</v>
      </c>
      <c r="F4" s="5">
        <f t="shared" si="0"/>
        <v>4.0000000000000036E-2</v>
      </c>
    </row>
    <row r="5" spans="1:13" ht="15.75" customHeight="1" x14ac:dyDescent="0.2">
      <c r="A5" s="3" t="s">
        <v>44</v>
      </c>
      <c r="B5" s="3">
        <v>0.99</v>
      </c>
      <c r="C5" s="3">
        <v>0.77</v>
      </c>
      <c r="D5" s="3">
        <v>0.2</v>
      </c>
      <c r="E5" s="3">
        <v>0.28000000000000003</v>
      </c>
      <c r="F5" s="3">
        <v>0.28999999999999998</v>
      </c>
    </row>
    <row r="7" spans="1:13" ht="15.75" customHeight="1" x14ac:dyDescent="0.2">
      <c r="A7" s="2" t="s">
        <v>45</v>
      </c>
      <c r="B7" s="3" t="s">
        <v>46</v>
      </c>
      <c r="C7" s="3" t="s">
        <v>5</v>
      </c>
      <c r="D7" s="3" t="s">
        <v>6</v>
      </c>
      <c r="E7" s="3" t="s">
        <v>47</v>
      </c>
    </row>
    <row r="8" spans="1:13" ht="15.75" customHeight="1" x14ac:dyDescent="0.2">
      <c r="A8" s="3" t="s">
        <v>9</v>
      </c>
      <c r="B8" s="5"/>
      <c r="C8" s="5">
        <v>0.91</v>
      </c>
      <c r="D8" s="5">
        <v>0.83</v>
      </c>
      <c r="E8" s="5"/>
      <c r="F8" s="5"/>
    </row>
    <row r="9" spans="1:13" ht="15.75" customHeight="1" x14ac:dyDescent="0.2">
      <c r="A9" s="3" t="s">
        <v>21</v>
      </c>
      <c r="B9" s="5"/>
      <c r="C9" s="5">
        <v>0.98</v>
      </c>
      <c r="D9" s="5">
        <v>0.96</v>
      </c>
      <c r="E9" s="5"/>
      <c r="F9" s="5"/>
    </row>
    <row r="10" spans="1:13" ht="15.75" customHeight="1" x14ac:dyDescent="0.2">
      <c r="A10" s="3" t="s">
        <v>29</v>
      </c>
      <c r="B10" s="11"/>
      <c r="C10" s="11">
        <f t="shared" ref="C10:D10" si="1">C9-C8</f>
        <v>6.9999999999999951E-2</v>
      </c>
      <c r="D10" s="11">
        <f t="shared" si="1"/>
        <v>0.13</v>
      </c>
      <c r="E10" s="5"/>
      <c r="F10" s="5"/>
    </row>
    <row r="11" spans="1:13" ht="15.75" customHeight="1" x14ac:dyDescent="0.2">
      <c r="A11" s="3" t="s">
        <v>50</v>
      </c>
      <c r="C11" s="3" t="s">
        <v>51</v>
      </c>
      <c r="D11" s="3" t="s">
        <v>52</v>
      </c>
    </row>
    <row r="13" spans="1:13" ht="15.75" customHeight="1" x14ac:dyDescent="0.2">
      <c r="A13" s="2" t="s">
        <v>53</v>
      </c>
      <c r="B13" s="3" t="s">
        <v>4</v>
      </c>
      <c r="C13" s="3" t="s">
        <v>5</v>
      </c>
      <c r="D13" s="3" t="s">
        <v>6</v>
      </c>
    </row>
    <row r="14" spans="1:13" ht="15.75" customHeight="1" x14ac:dyDescent="0.2">
      <c r="A14" s="3" t="s">
        <v>9</v>
      </c>
      <c r="B14" s="5">
        <v>0.82</v>
      </c>
      <c r="C14" s="5">
        <v>0.8</v>
      </c>
      <c r="D14" s="5">
        <v>0.75</v>
      </c>
    </row>
    <row r="15" spans="1:13" ht="15.75" customHeight="1" x14ac:dyDescent="0.2">
      <c r="A15" s="3" t="s">
        <v>21</v>
      </c>
      <c r="B15" s="5">
        <v>0.97</v>
      </c>
      <c r="C15" s="5">
        <v>0.96</v>
      </c>
      <c r="D15" s="5">
        <v>0.95</v>
      </c>
    </row>
    <row r="16" spans="1:13" ht="15.75" customHeight="1" x14ac:dyDescent="0.2">
      <c r="A16" s="3" t="s">
        <v>29</v>
      </c>
      <c r="B16" s="12">
        <f t="shared" ref="B16:D16" si="2">B15-B14</f>
        <v>0.15000000000000002</v>
      </c>
      <c r="C16" s="12">
        <f t="shared" si="2"/>
        <v>0.15999999999999992</v>
      </c>
      <c r="D16" s="12">
        <f t="shared" si="2"/>
        <v>0.19999999999999996</v>
      </c>
    </row>
    <row r="17" spans="1:5" ht="15.75" customHeight="1" x14ac:dyDescent="0.2">
      <c r="A17" s="3" t="s">
        <v>44</v>
      </c>
      <c r="B17" s="3" t="s">
        <v>54</v>
      </c>
      <c r="C17" s="3" t="s">
        <v>54</v>
      </c>
      <c r="D17" s="3" t="s">
        <v>54</v>
      </c>
    </row>
    <row r="18" spans="1:5" ht="15.75" customHeight="1" x14ac:dyDescent="0.2">
      <c r="A18" s="3" t="s">
        <v>50</v>
      </c>
      <c r="B18" s="3" t="s">
        <v>55</v>
      </c>
      <c r="C18" s="3" t="s">
        <v>56</v>
      </c>
      <c r="D18" s="3" t="s">
        <v>57</v>
      </c>
      <c r="E18" s="3" t="s">
        <v>58</v>
      </c>
    </row>
    <row r="20" spans="1:5" ht="15.75" customHeight="1" x14ac:dyDescent="0.2">
      <c r="A20" s="2" t="s">
        <v>59</v>
      </c>
      <c r="B20" s="3" t="s">
        <v>46</v>
      </c>
      <c r="C20" s="3" t="s">
        <v>46</v>
      </c>
      <c r="D20" s="3" t="s">
        <v>6</v>
      </c>
    </row>
    <row r="21" spans="1:5" ht="15.75" customHeight="1" x14ac:dyDescent="0.2">
      <c r="A21" s="3" t="s">
        <v>16</v>
      </c>
      <c r="D21" s="13">
        <v>0.57899999999999996</v>
      </c>
    </row>
    <row r="22" spans="1:5" ht="15.75" customHeight="1" x14ac:dyDescent="0.2">
      <c r="A22" s="3" t="s">
        <v>9</v>
      </c>
      <c r="D22" s="13">
        <v>0.60299999999999998</v>
      </c>
    </row>
    <row r="23" spans="1:5" ht="15.75" customHeight="1" x14ac:dyDescent="0.2">
      <c r="A23" s="3" t="s">
        <v>21</v>
      </c>
      <c r="D23" s="13">
        <v>0.69</v>
      </c>
    </row>
    <row r="24" spans="1:5" ht="15.75" customHeight="1" x14ac:dyDescent="0.2">
      <c r="A24" s="3" t="s">
        <v>29</v>
      </c>
      <c r="D24" s="14">
        <f>D23-D22</f>
        <v>8.6999999999999966E-2</v>
      </c>
    </row>
    <row r="25" spans="1:5" ht="15.75" customHeight="1" x14ac:dyDescent="0.2">
      <c r="A25" s="3" t="s">
        <v>44</v>
      </c>
      <c r="D25" s="3" t="s">
        <v>60</v>
      </c>
      <c r="E25" s="3" t="s">
        <v>61</v>
      </c>
    </row>
    <row r="27" spans="1:5" ht="15.75" customHeight="1" x14ac:dyDescent="0.2">
      <c r="A27" s="2" t="s">
        <v>62</v>
      </c>
      <c r="B27" s="3" t="s">
        <v>4</v>
      </c>
      <c r="C27" s="3" t="s">
        <v>5</v>
      </c>
      <c r="D27" s="3" t="s">
        <v>6</v>
      </c>
    </row>
    <row r="28" spans="1:5" ht="15.75" customHeight="1" x14ac:dyDescent="0.2">
      <c r="A28" s="3" t="s">
        <v>9</v>
      </c>
      <c r="B28" s="15">
        <v>0.55700000000000005</v>
      </c>
      <c r="C28" s="15">
        <v>0.53600000000000003</v>
      </c>
      <c r="D28" s="15">
        <v>0.42299999999999999</v>
      </c>
    </row>
    <row r="29" spans="1:5" ht="15.75" customHeight="1" x14ac:dyDescent="0.2">
      <c r="A29" s="3" t="s">
        <v>21</v>
      </c>
      <c r="B29" s="15">
        <v>0.73299999999999998</v>
      </c>
      <c r="C29" s="15">
        <v>0.71299999999999997</v>
      </c>
      <c r="D29" s="15">
        <v>0.60299999999999998</v>
      </c>
    </row>
    <row r="30" spans="1:5" ht="12.75" x14ac:dyDescent="0.2">
      <c r="A30" s="3" t="s">
        <v>29</v>
      </c>
      <c r="B30" s="16">
        <f t="shared" ref="B30:D30" si="3">B29-B28</f>
        <v>0.17599999999999993</v>
      </c>
      <c r="C30" s="16">
        <f t="shared" si="3"/>
        <v>0.17699999999999994</v>
      </c>
      <c r="D30" s="16">
        <f t="shared" si="3"/>
        <v>0.18</v>
      </c>
    </row>
    <row r="31" spans="1:5" ht="12.75" x14ac:dyDescent="0.2">
      <c r="A31" s="3" t="s">
        <v>44</v>
      </c>
      <c r="B31" s="3" t="s">
        <v>54</v>
      </c>
      <c r="C31" s="3" t="s">
        <v>54</v>
      </c>
      <c r="D31" s="3" t="s">
        <v>54</v>
      </c>
    </row>
    <row r="32" spans="1:5" ht="12.75" x14ac:dyDescent="0.2">
      <c r="A32" s="3"/>
    </row>
    <row r="33" spans="1:26" ht="12.75" x14ac:dyDescent="0.2">
      <c r="A33" s="2" t="s">
        <v>63</v>
      </c>
      <c r="B33" s="3" t="s">
        <v>46</v>
      </c>
      <c r="C33" s="3" t="s">
        <v>5</v>
      </c>
      <c r="D33" s="3" t="s">
        <v>6</v>
      </c>
    </row>
    <row r="34" spans="1:26" ht="12.75" x14ac:dyDescent="0.2">
      <c r="A34" s="3" t="s">
        <v>9</v>
      </c>
      <c r="C34" s="13">
        <v>0.90100000000000002</v>
      </c>
      <c r="D34" s="13">
        <v>0.80700000000000005</v>
      </c>
    </row>
    <row r="35" spans="1:26" ht="12.75" x14ac:dyDescent="0.2">
      <c r="A35" s="3" t="s">
        <v>21</v>
      </c>
      <c r="C35" s="5">
        <v>0.95</v>
      </c>
      <c r="D35" s="13">
        <v>0.84399999999999997</v>
      </c>
    </row>
    <row r="36" spans="1:26" ht="12.75" x14ac:dyDescent="0.2">
      <c r="A36" s="3" t="s">
        <v>29</v>
      </c>
      <c r="C36" s="17">
        <f t="shared" ref="C36:D36" si="4">C35-C34</f>
        <v>4.8999999999999932E-2</v>
      </c>
      <c r="D36" s="18">
        <f t="shared" si="4"/>
        <v>3.6999999999999922E-2</v>
      </c>
    </row>
    <row r="37" spans="1:26" ht="12.75" x14ac:dyDescent="0.2">
      <c r="A37" s="3" t="s">
        <v>44</v>
      </c>
      <c r="C37" s="3">
        <v>0.12</v>
      </c>
      <c r="D37" s="3">
        <v>0.69</v>
      </c>
      <c r="E37" s="3" t="s">
        <v>65</v>
      </c>
    </row>
    <row r="39" spans="1:26" ht="12.75" x14ac:dyDescent="0.2">
      <c r="A39" s="2" t="s">
        <v>66</v>
      </c>
      <c r="B39" s="3" t="s">
        <v>67</v>
      </c>
      <c r="C39" s="3" t="s">
        <v>68</v>
      </c>
      <c r="D39" s="3" t="s">
        <v>69</v>
      </c>
      <c r="E39" s="3" t="s">
        <v>70</v>
      </c>
      <c r="F39" s="3" t="s">
        <v>71</v>
      </c>
    </row>
    <row r="40" spans="1:26" ht="12.75" x14ac:dyDescent="0.2">
      <c r="A40" s="3" t="s">
        <v>72</v>
      </c>
      <c r="F40" s="13">
        <v>0.65900000000000003</v>
      </c>
      <c r="G40" s="3" t="s">
        <v>73</v>
      </c>
      <c r="H40" s="18">
        <f>AVERAGE(F40,F43)</f>
        <v>0.624</v>
      </c>
    </row>
    <row r="41" spans="1:26" ht="12.75" x14ac:dyDescent="0.2">
      <c r="A41" s="3" t="s">
        <v>77</v>
      </c>
      <c r="F41" s="13">
        <v>0.55200000000000005</v>
      </c>
    </row>
    <row r="42" spans="1:26" ht="12.75" x14ac:dyDescent="0.2">
      <c r="A42" s="3" t="s">
        <v>78</v>
      </c>
      <c r="F42" s="18">
        <f>F41-F40</f>
        <v>-0.10699999999999998</v>
      </c>
    </row>
    <row r="43" spans="1:26" ht="12.75" x14ac:dyDescent="0.2">
      <c r="A43" s="3" t="s">
        <v>82</v>
      </c>
      <c r="F43" s="13">
        <v>0.58899999999999997</v>
      </c>
      <c r="G43" s="3" t="s">
        <v>73</v>
      </c>
    </row>
    <row r="44" spans="1:26" ht="12.75" x14ac:dyDescent="0.2">
      <c r="A44" s="3" t="s">
        <v>83</v>
      </c>
      <c r="F44" s="13">
        <v>0.76800000000000002</v>
      </c>
    </row>
    <row r="45" spans="1:26" ht="12.75" x14ac:dyDescent="0.2">
      <c r="A45" s="3" t="s">
        <v>84</v>
      </c>
      <c r="F45" s="3" t="s">
        <v>85</v>
      </c>
    </row>
    <row r="46" spans="1:26" ht="12.75" x14ac:dyDescent="0.2">
      <c r="A46" s="2" t="s">
        <v>86</v>
      </c>
      <c r="B46" s="23">
        <v>0.13100000000000001</v>
      </c>
      <c r="C46" s="23">
        <v>0.14599999999999999</v>
      </c>
      <c r="D46" s="23">
        <v>0.24199999999999999</v>
      </c>
      <c r="E46" s="23">
        <v>0.29499999999999998</v>
      </c>
      <c r="F46" s="23">
        <v>0.29499999999999998</v>
      </c>
      <c r="G46" s="24"/>
      <c r="H46" s="24"/>
      <c r="I46" s="24"/>
      <c r="J46" s="24"/>
      <c r="K46" s="24"/>
      <c r="L46" s="24"/>
      <c r="M46" s="24"/>
      <c r="N46" s="24"/>
      <c r="O46" s="24"/>
      <c r="P46" s="24"/>
      <c r="Q46" s="24"/>
      <c r="R46" s="24"/>
      <c r="S46" s="24"/>
      <c r="T46" s="24"/>
      <c r="U46" s="24"/>
      <c r="V46" s="24"/>
      <c r="W46" s="24"/>
      <c r="X46" s="24"/>
      <c r="Y46" s="24"/>
      <c r="Z46" s="24"/>
    </row>
    <row r="47" spans="1:26" ht="12.75" x14ac:dyDescent="0.2">
      <c r="A47" s="3" t="s">
        <v>87</v>
      </c>
      <c r="F47" s="3" t="s">
        <v>88</v>
      </c>
    </row>
    <row r="48" spans="1:26" ht="12.75" x14ac:dyDescent="0.2">
      <c r="A48" s="2"/>
    </row>
    <row r="49" spans="1:26" ht="12.75" x14ac:dyDescent="0.2">
      <c r="A49" s="2" t="s">
        <v>66</v>
      </c>
      <c r="B49" s="3" t="s">
        <v>67</v>
      </c>
      <c r="C49" s="3" t="s">
        <v>67</v>
      </c>
      <c r="D49" s="3" t="s">
        <v>67</v>
      </c>
      <c r="E49" s="3" t="s">
        <v>67</v>
      </c>
      <c r="F49" s="3" t="s">
        <v>71</v>
      </c>
      <c r="H49" s="18">
        <f>AVERAGE(F50,F53)</f>
        <v>0.42599999999999999</v>
      </c>
    </row>
    <row r="50" spans="1:26" ht="12.75" x14ac:dyDescent="0.2">
      <c r="A50" s="3" t="s">
        <v>92</v>
      </c>
      <c r="F50" s="13">
        <v>0.44500000000000001</v>
      </c>
      <c r="G50" s="3" t="s">
        <v>73</v>
      </c>
    </row>
    <row r="51" spans="1:26" ht="12.75" x14ac:dyDescent="0.2">
      <c r="A51" s="3" t="s">
        <v>94</v>
      </c>
      <c r="F51" s="13">
        <v>0.33900000000000002</v>
      </c>
    </row>
    <row r="52" spans="1:26" ht="12.75" x14ac:dyDescent="0.2">
      <c r="A52" s="3" t="s">
        <v>96</v>
      </c>
      <c r="F52" s="18">
        <f>F51-F50</f>
        <v>-0.10599999999999998</v>
      </c>
    </row>
    <row r="53" spans="1:26" ht="12.75" x14ac:dyDescent="0.2">
      <c r="A53" s="3" t="s">
        <v>102</v>
      </c>
      <c r="F53" s="13">
        <v>0.40699999999999997</v>
      </c>
      <c r="G53" s="3" t="s">
        <v>73</v>
      </c>
    </row>
    <row r="54" spans="1:26" ht="12.75" x14ac:dyDescent="0.2">
      <c r="A54" s="3" t="s">
        <v>104</v>
      </c>
      <c r="F54" s="13">
        <v>0.57099999999999995</v>
      </c>
    </row>
    <row r="55" spans="1:26" ht="12.75" x14ac:dyDescent="0.2">
      <c r="A55" s="3" t="s">
        <v>105</v>
      </c>
      <c r="F55" s="3" t="s">
        <v>106</v>
      </c>
    </row>
    <row r="56" spans="1:26" ht="12.75" x14ac:dyDescent="0.2">
      <c r="A56" s="2" t="s">
        <v>86</v>
      </c>
      <c r="B56" s="23">
        <v>0.14099999999999999</v>
      </c>
      <c r="C56" s="23">
        <v>0.21099999999999999</v>
      </c>
      <c r="D56" s="23">
        <v>0.20799999999999999</v>
      </c>
      <c r="E56" s="23">
        <v>0.27100000000000002</v>
      </c>
      <c r="F56" s="23">
        <v>0.27100000000000002</v>
      </c>
      <c r="G56" s="24"/>
      <c r="H56" s="24"/>
      <c r="I56" s="24"/>
      <c r="J56" s="24"/>
      <c r="K56" s="24"/>
      <c r="L56" s="24"/>
      <c r="M56" s="24"/>
      <c r="N56" s="24"/>
      <c r="O56" s="24"/>
      <c r="P56" s="24"/>
      <c r="Q56" s="24"/>
      <c r="R56" s="24"/>
      <c r="S56" s="24"/>
      <c r="T56" s="24"/>
      <c r="U56" s="24"/>
      <c r="V56" s="24"/>
      <c r="W56" s="24"/>
      <c r="X56" s="24"/>
      <c r="Y56" s="24"/>
      <c r="Z56" s="24"/>
    </row>
    <row r="57" spans="1:26" ht="12.75" x14ac:dyDescent="0.2">
      <c r="A57" s="3" t="s">
        <v>87</v>
      </c>
      <c r="F57" s="3" t="s">
        <v>107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workbookViewId="0"/>
  </sheetViews>
  <sheetFormatPr defaultColWidth="14.42578125" defaultRowHeight="15.75" customHeight="1" x14ac:dyDescent="0.2"/>
  <sheetData>
    <row r="1" spans="1:35" x14ac:dyDescent="0.25">
      <c r="A1" s="19" t="s">
        <v>64</v>
      </c>
      <c r="B1" s="19" t="s">
        <v>19</v>
      </c>
      <c r="C1" s="19" t="s">
        <v>74</v>
      </c>
      <c r="D1" s="19" t="s">
        <v>10</v>
      </c>
      <c r="E1" s="19" t="s">
        <v>25</v>
      </c>
      <c r="F1" s="19" t="s">
        <v>75</v>
      </c>
      <c r="G1" s="19" t="s">
        <v>17</v>
      </c>
      <c r="H1" s="20" t="s">
        <v>76</v>
      </c>
      <c r="I1" s="19" t="s">
        <v>42</v>
      </c>
      <c r="J1" s="19" t="s">
        <v>43</v>
      </c>
      <c r="K1" s="19" t="s">
        <v>34</v>
      </c>
      <c r="L1" s="19" t="s">
        <v>35</v>
      </c>
      <c r="M1" s="19" t="s">
        <v>37</v>
      </c>
      <c r="N1" s="19" t="s">
        <v>79</v>
      </c>
      <c r="O1" s="19" t="s">
        <v>39</v>
      </c>
      <c r="P1" s="19" t="s">
        <v>80</v>
      </c>
      <c r="Q1" s="21" t="s">
        <v>81</v>
      </c>
      <c r="R1" s="22"/>
      <c r="S1" s="22"/>
      <c r="T1" s="22"/>
      <c r="U1" s="22"/>
      <c r="V1" s="22"/>
      <c r="W1" s="22"/>
      <c r="X1" s="22"/>
      <c r="Y1" s="22"/>
      <c r="Z1" s="22"/>
      <c r="AA1" s="22"/>
      <c r="AB1" s="22"/>
      <c r="AC1" s="22"/>
      <c r="AD1" s="22"/>
      <c r="AE1" s="22"/>
      <c r="AF1" s="22"/>
      <c r="AG1" s="22"/>
      <c r="AH1" s="22"/>
      <c r="AI1" s="22"/>
    </row>
    <row r="2" spans="1:35" ht="15.75" customHeight="1" x14ac:dyDescent="0.2">
      <c r="A2" s="25" t="str">
        <f>HYPERLINK("http://www.sciencedirect.com/science/article/pii/S0167629615000880","Busso et al 2015 (CHW reminders)")</f>
        <v>Busso et al 2015 (CHW reminders)</v>
      </c>
      <c r="B2" s="26" t="s">
        <v>89</v>
      </c>
      <c r="C2" s="26" t="s">
        <v>90</v>
      </c>
      <c r="D2" s="26" t="s">
        <v>91</v>
      </c>
      <c r="E2" s="27">
        <v>13000</v>
      </c>
      <c r="F2" s="26" t="s">
        <v>93</v>
      </c>
      <c r="G2" s="26" t="s">
        <v>95</v>
      </c>
      <c r="H2" s="28">
        <v>0.68</v>
      </c>
      <c r="I2" s="26" t="s">
        <v>46</v>
      </c>
      <c r="J2" s="26" t="s">
        <v>97</v>
      </c>
      <c r="K2" s="26" t="s">
        <v>98</v>
      </c>
      <c r="L2" s="26" t="s">
        <v>99</v>
      </c>
      <c r="M2" s="26" t="s">
        <v>100</v>
      </c>
      <c r="N2" s="27">
        <v>1</v>
      </c>
      <c r="O2" s="26" t="s">
        <v>46</v>
      </c>
      <c r="P2" s="26"/>
      <c r="Q2" s="26" t="s">
        <v>101</v>
      </c>
      <c r="R2" s="26"/>
      <c r="S2" s="26"/>
      <c r="T2" s="26"/>
      <c r="U2" s="26"/>
      <c r="V2" s="26"/>
      <c r="W2" s="26"/>
      <c r="X2" s="26"/>
      <c r="Y2" s="26"/>
      <c r="Z2" s="26"/>
      <c r="AA2" s="26"/>
      <c r="AB2" s="26"/>
      <c r="AC2" s="26"/>
      <c r="AD2" s="26"/>
      <c r="AE2" s="26"/>
      <c r="AF2" s="26"/>
      <c r="AG2" s="26"/>
      <c r="AH2" s="26"/>
      <c r="AI2" s="26"/>
    </row>
    <row r="3" spans="1:35" ht="15.75" customHeight="1" x14ac:dyDescent="0.2">
      <c r="A3" s="25" t="s">
        <v>103</v>
      </c>
      <c r="B3" s="26" t="s">
        <v>108</v>
      </c>
      <c r="C3" s="26" t="s">
        <v>109</v>
      </c>
      <c r="D3" s="26" t="s">
        <v>110</v>
      </c>
      <c r="E3" s="27">
        <v>3774</v>
      </c>
      <c r="F3" s="26" t="s">
        <v>111</v>
      </c>
      <c r="G3" s="26" t="s">
        <v>112</v>
      </c>
      <c r="H3" s="30"/>
      <c r="I3" s="26" t="s">
        <v>46</v>
      </c>
      <c r="J3" s="26" t="s">
        <v>46</v>
      </c>
      <c r="K3" s="26" t="s">
        <v>46</v>
      </c>
      <c r="L3" s="26" t="s">
        <v>99</v>
      </c>
      <c r="M3" s="26" t="s">
        <v>114</v>
      </c>
      <c r="N3" s="27">
        <v>1</v>
      </c>
      <c r="O3" s="26" t="s">
        <v>46</v>
      </c>
      <c r="P3" s="26"/>
      <c r="Q3" s="26" t="s">
        <v>116</v>
      </c>
      <c r="R3" s="26"/>
      <c r="S3" s="26"/>
      <c r="T3" s="26"/>
      <c r="U3" s="26"/>
      <c r="V3" s="26"/>
      <c r="W3" s="26"/>
      <c r="X3" s="26"/>
      <c r="Y3" s="26"/>
      <c r="Z3" s="26"/>
      <c r="AA3" s="26"/>
      <c r="AB3" s="26"/>
      <c r="AC3" s="26"/>
      <c r="AD3" s="26"/>
      <c r="AE3" s="26"/>
      <c r="AF3" s="26"/>
      <c r="AG3" s="26"/>
      <c r="AH3" s="26"/>
      <c r="AI3" s="26"/>
    </row>
    <row r="4" spans="1:35" ht="15.75" customHeight="1" x14ac:dyDescent="0.2">
      <c r="A4" s="36" t="str">
        <f>HYPERLINK("http://onlinelibrary.wiley.com/doi/10.1002/14651858.CD003941.pub2/abstract","Vann et al 2005")</f>
        <v>Vann et al 2005</v>
      </c>
      <c r="B4" s="37"/>
      <c r="C4" s="37" t="s">
        <v>126</v>
      </c>
      <c r="D4" s="37"/>
      <c r="E4" s="37"/>
      <c r="F4" s="37"/>
      <c r="G4" s="37"/>
      <c r="H4" s="38"/>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5" ht="15.75" customHeight="1" x14ac:dyDescent="0.2">
      <c r="A5" s="36" t="str">
        <f>HYPERLINK("http://www.cochrane.org/CD007458/COMMUN_mobile-phone-messaging-reminders-for-attendance-at-healthcare-appointments","Gurol-Urganci et al. 2013 ")</f>
        <v xml:space="preserve">Gurol-Urganci et al. 2013 </v>
      </c>
      <c r="B5" s="37"/>
      <c r="C5" s="37" t="s">
        <v>126</v>
      </c>
      <c r="D5" s="37"/>
      <c r="E5" s="37"/>
      <c r="F5" s="37"/>
      <c r="G5" s="37"/>
      <c r="H5" s="38"/>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row>
    <row r="6" spans="1:35" ht="15.75" customHeight="1" x14ac:dyDescent="0.2">
      <c r="A6" s="36" t="str">
        <f>HYPERLINK("http://onlinelibrary.wiley.com/doi/10.1002/14651858.CD008145.pub3/full","Oyo-Ita et al. 2016")</f>
        <v>Oyo-Ita et al. 2016</v>
      </c>
      <c r="B6" s="37"/>
      <c r="C6" s="37" t="s">
        <v>126</v>
      </c>
      <c r="D6" s="37"/>
      <c r="E6" s="37"/>
      <c r="F6" s="37"/>
      <c r="G6" s="37"/>
      <c r="H6" s="38"/>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row>
    <row r="7" spans="1:35" ht="15.75" customHeight="1" x14ac:dyDescent="0.2">
      <c r="A7" s="36" t="str">
        <f>HYPERLINK("http://www.ncbi.nlm.nih.gov/pubmed/26395786","Brown et al 2015")</f>
        <v>Brown et al 2015</v>
      </c>
      <c r="B7" s="37"/>
      <c r="C7" s="37"/>
      <c r="D7" s="37"/>
      <c r="E7" s="37"/>
      <c r="F7" s="37"/>
      <c r="G7" s="37"/>
      <c r="H7" s="38"/>
      <c r="I7" s="37"/>
      <c r="J7" s="37"/>
      <c r="K7" s="37"/>
      <c r="L7" s="37"/>
      <c r="M7" s="37"/>
      <c r="N7" s="37"/>
      <c r="O7" s="37"/>
      <c r="P7" s="36" t="str">
        <f>HYPERLINK("http://link.springer.com.ez.library.latrobe.edu.au/article/10.1007/s10900-015-0092-3","link")</f>
        <v>link</v>
      </c>
      <c r="Q7" s="37"/>
      <c r="R7" s="37"/>
      <c r="S7" s="37"/>
      <c r="T7" s="37"/>
      <c r="U7" s="37"/>
      <c r="V7" s="37"/>
      <c r="W7" s="37"/>
      <c r="X7" s="37"/>
      <c r="Y7" s="37"/>
      <c r="Z7" s="37"/>
      <c r="AA7" s="37"/>
      <c r="AB7" s="37"/>
      <c r="AC7" s="37"/>
      <c r="AD7" s="37"/>
      <c r="AE7" s="37"/>
      <c r="AF7" s="37"/>
      <c r="AG7" s="37"/>
      <c r="AH7" s="37"/>
      <c r="AI7" s="37"/>
    </row>
    <row r="8" spans="1:35" ht="15.75" customHeight="1" x14ac:dyDescent="0.2">
      <c r="A8" s="9" t="str">
        <f>HYPERLINK("http://onlinelibrary.wiley.com/doi/10.1002/14651858.CD009921.pub2/full","Posadzki et al. 2016")</f>
        <v>Posadzki et al. 2016</v>
      </c>
      <c r="C8" s="3" t="s">
        <v>130</v>
      </c>
    </row>
    <row r="10" spans="1:35" ht="15.75" customHeight="1" x14ac:dyDescent="0.2">
      <c r="A10" s="3" t="s">
        <v>131</v>
      </c>
    </row>
    <row r="11" spans="1:35" ht="15.75" customHeight="1" x14ac:dyDescent="0.2">
      <c r="A11" s="3" t="s">
        <v>132</v>
      </c>
    </row>
    <row r="12" spans="1:35" ht="15.75" customHeight="1" x14ac:dyDescent="0.2">
      <c r="A12" s="3" t="s">
        <v>134</v>
      </c>
    </row>
    <row r="13" spans="1:35" ht="15.75" customHeight="1" x14ac:dyDescent="0.2">
      <c r="A13" s="3" t="s">
        <v>136</v>
      </c>
    </row>
    <row r="14" spans="1:35" ht="15.75" customHeight="1" x14ac:dyDescent="0.2">
      <c r="A14" s="3" t="s">
        <v>137</v>
      </c>
    </row>
    <row r="15" spans="1:35" ht="15.75" customHeight="1" x14ac:dyDescent="0.2">
      <c r="A15" s="3" t="s">
        <v>138</v>
      </c>
    </row>
    <row r="16" spans="1:35" ht="15.75" customHeight="1" x14ac:dyDescent="0.2">
      <c r="A16" s="3"/>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SMS for immunization</vt:lpstr>
      <vt:lpstr>Results</vt:lpstr>
      <vt:lpstr>Related Studies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2017-05-30T13:17:36Z</dcterms:created>
  <dcterms:modified xsi:type="dcterms:W3CDTF">2017-05-30T13:18:54Z</dcterms:modified>
</cp:coreProperties>
</file>