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127"/>
  <workbookPr filterPrivacy="1" showInkAnnotation="0" autoCompressPictures="0"/>
  <bookViews>
    <workbookView xWindow="0" yWindow="0" windowWidth="25520" windowHeight="15600" tabRatio="730"/>
  </bookViews>
  <sheets>
    <sheet name="Summary" sheetId="4" r:id="rId1"/>
    <sheet name="Rajasthan 2014-2015" sheetId="1" r:id="rId2"/>
    <sheet name="Madhya Pradesh 2014-2015" sheetId="2" r:id="rId3"/>
    <sheet name="Bihar 2014-2015" sheetId="3" r:id="rId4"/>
    <sheet name="Kenya 2014-2015" sheetId="5" r:id="rId5"/>
    <sheet name="GiveWell estimate - Kenya drugs" sheetId="13" r:id="rId6"/>
    <sheet name="Rajasthan 2013-2014" sheetId="9" r:id="rId7"/>
    <sheet name="Delhi 2012-2014" sheetId="10" r:id="rId8"/>
    <sheet name="Bihar 2013-2014" sheetId="11" r:id="rId9"/>
    <sheet name="Kenya 2013-2014" sheetId="12" r:id="rId10"/>
    <sheet name="Bihar 2012" sheetId="8" r:id="rId11"/>
    <sheet name="Delhi 2012" sheetId="7" r:id="rId12"/>
    <sheet name="Rajasthan 2012" sheetId="6" r:id="rId13"/>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X40" i="4" l="1"/>
  <c r="X39" i="4"/>
  <c r="X38" i="4"/>
  <c r="Y38" i="4"/>
  <c r="D21" i="13"/>
  <c r="D15" i="13"/>
  <c r="D8" i="13"/>
  <c r="D5" i="13"/>
  <c r="D23" i="13"/>
  <c r="D24" i="13"/>
  <c r="D13" i="13"/>
  <c r="D14" i="13"/>
  <c r="X37" i="4"/>
  <c r="D12" i="13"/>
  <c r="D22" i="13"/>
  <c r="E39" i="4"/>
  <c r="F39" i="4"/>
  <c r="F38" i="4"/>
  <c r="E37" i="4"/>
  <c r="F37" i="4"/>
  <c r="D39" i="4"/>
  <c r="D38" i="4"/>
  <c r="D37" i="4"/>
  <c r="AA32" i="4"/>
  <c r="AA25" i="4"/>
  <c r="AA26" i="4"/>
  <c r="AA27" i="4"/>
  <c r="AA28" i="4"/>
  <c r="AA29" i="4"/>
  <c r="AA30" i="4"/>
  <c r="AA24" i="4"/>
  <c r="AA6" i="4"/>
  <c r="AA7" i="4"/>
  <c r="AA8" i="4"/>
  <c r="AA9" i="4"/>
  <c r="AA10" i="4"/>
  <c r="AA11" i="4"/>
  <c r="AA13" i="4"/>
  <c r="AA5" i="4"/>
  <c r="Q5" i="4"/>
  <c r="N6" i="4"/>
  <c r="O6" i="4"/>
  <c r="P6" i="4"/>
  <c r="Q6" i="4"/>
  <c r="N7" i="4"/>
  <c r="O7" i="4"/>
  <c r="P7" i="4"/>
  <c r="Q7" i="4"/>
  <c r="N8" i="4"/>
  <c r="O8" i="4"/>
  <c r="P8" i="4"/>
  <c r="Q8" i="4"/>
  <c r="N9" i="4"/>
  <c r="O9" i="4"/>
  <c r="P9" i="4"/>
  <c r="Q9" i="4"/>
  <c r="N10" i="4"/>
  <c r="O10" i="4"/>
  <c r="P10" i="4"/>
  <c r="Q10" i="4"/>
  <c r="N11" i="4"/>
  <c r="O11" i="4"/>
  <c r="P11" i="4"/>
  <c r="Q11" i="4"/>
  <c r="N12" i="4"/>
  <c r="O12" i="4"/>
  <c r="P12" i="4"/>
  <c r="Q12" i="4"/>
  <c r="Q13" i="4"/>
  <c r="N15" i="4"/>
  <c r="O15" i="4"/>
  <c r="P15" i="4"/>
  <c r="Q15" i="4"/>
  <c r="Q20" i="4"/>
  <c r="D15" i="4"/>
  <c r="E15" i="4"/>
  <c r="F15" i="4"/>
  <c r="G15" i="4"/>
  <c r="I15" i="4"/>
  <c r="J15" i="4"/>
  <c r="K15" i="4"/>
  <c r="L15" i="4"/>
  <c r="S15" i="4"/>
  <c r="D5" i="4"/>
  <c r="E5" i="4"/>
  <c r="F5" i="4"/>
  <c r="G5" i="4"/>
  <c r="D6" i="4"/>
  <c r="E6" i="4"/>
  <c r="F6" i="4"/>
  <c r="G6" i="4"/>
  <c r="D7" i="4"/>
  <c r="E7" i="4"/>
  <c r="F7" i="4"/>
  <c r="G7" i="4"/>
  <c r="D8" i="4"/>
  <c r="E8" i="4"/>
  <c r="F8" i="4"/>
  <c r="G8" i="4"/>
  <c r="D9" i="4"/>
  <c r="E9" i="4"/>
  <c r="F9" i="4"/>
  <c r="G9" i="4"/>
  <c r="D10" i="4"/>
  <c r="E10" i="4"/>
  <c r="F10" i="4"/>
  <c r="G10" i="4"/>
  <c r="D11" i="4"/>
  <c r="E11" i="4"/>
  <c r="F11" i="4"/>
  <c r="G11" i="4"/>
  <c r="G13" i="4"/>
  <c r="E18" i="4"/>
  <c r="G18" i="4"/>
  <c r="E19" i="4"/>
  <c r="G19" i="4"/>
  <c r="I5" i="4"/>
  <c r="J5" i="4"/>
  <c r="K5" i="4"/>
  <c r="L5" i="4"/>
  <c r="I6" i="4"/>
  <c r="J6" i="4"/>
  <c r="K6" i="4"/>
  <c r="L6" i="4"/>
  <c r="I7" i="4"/>
  <c r="J7" i="4"/>
  <c r="K7" i="4"/>
  <c r="L7" i="4"/>
  <c r="I8" i="4"/>
  <c r="J8" i="4"/>
  <c r="K8" i="4"/>
  <c r="L8" i="4"/>
  <c r="I9" i="4"/>
  <c r="J9" i="4"/>
  <c r="K9" i="4"/>
  <c r="L9" i="4"/>
  <c r="I10" i="4"/>
  <c r="J10" i="4"/>
  <c r="K10" i="4"/>
  <c r="L10" i="4"/>
  <c r="I11" i="4"/>
  <c r="J11" i="4"/>
  <c r="K11" i="4"/>
  <c r="L11" i="4"/>
  <c r="L13" i="4"/>
  <c r="R13" i="4"/>
  <c r="R12" i="4"/>
  <c r="R11" i="4"/>
  <c r="R10" i="4"/>
  <c r="R9" i="4"/>
  <c r="R8" i="4"/>
  <c r="R7" i="4"/>
  <c r="R6" i="4"/>
  <c r="R5" i="4"/>
  <c r="M13" i="4"/>
  <c r="L12" i="4"/>
  <c r="M12" i="4"/>
  <c r="M11" i="4"/>
  <c r="M10" i="4"/>
  <c r="M9" i="4"/>
  <c r="M8" i="4"/>
  <c r="M7" i="4"/>
  <c r="M6" i="4"/>
  <c r="M5" i="4"/>
  <c r="L16" i="4"/>
  <c r="Z24" i="4"/>
  <c r="Z25" i="4"/>
  <c r="Z27" i="4"/>
  <c r="Z28" i="4"/>
  <c r="Z29" i="4"/>
  <c r="Z30" i="4"/>
  <c r="Z15" i="4"/>
  <c r="Z7" i="4"/>
  <c r="Z5" i="4"/>
  <c r="Z6" i="4"/>
  <c r="Z8" i="4"/>
  <c r="Z9" i="4"/>
  <c r="Z10" i="4"/>
  <c r="Z11" i="4"/>
  <c r="Z13" i="4"/>
  <c r="D32" i="4"/>
  <c r="D24" i="4"/>
  <c r="D25" i="4"/>
  <c r="D27" i="4"/>
  <c r="D28" i="4"/>
  <c r="D29" i="4"/>
  <c r="D30" i="4"/>
  <c r="F40" i="4"/>
  <c r="G20" i="4"/>
  <c r="E24" i="4"/>
  <c r="E25" i="4"/>
  <c r="E27" i="4"/>
  <c r="E28" i="4"/>
  <c r="E29" i="4"/>
  <c r="E30" i="4"/>
  <c r="F24" i="4"/>
  <c r="F25" i="4"/>
  <c r="F27" i="4"/>
  <c r="F28" i="4"/>
  <c r="F29" i="4"/>
  <c r="F30" i="4"/>
  <c r="G37" i="4"/>
  <c r="X24" i="4"/>
  <c r="X25" i="4"/>
  <c r="X27" i="4"/>
  <c r="X28" i="4"/>
  <c r="X29" i="4"/>
  <c r="X30" i="4"/>
  <c r="X7" i="4"/>
  <c r="X5" i="4"/>
  <c r="X6" i="4"/>
  <c r="X8" i="4"/>
  <c r="X9" i="4"/>
  <c r="X10" i="4"/>
  <c r="X11" i="4"/>
  <c r="X13" i="4"/>
  <c r="X42" i="4"/>
  <c r="X15" i="4"/>
  <c r="Y42" i="4"/>
  <c r="Y39" i="4"/>
  <c r="Y40" i="4"/>
  <c r="X41" i="4"/>
  <c r="Y41" i="4"/>
  <c r="Y37" i="4"/>
  <c r="D40" i="4"/>
  <c r="G38" i="4"/>
  <c r="H38" i="4"/>
  <c r="G39" i="4"/>
  <c r="H39" i="4"/>
  <c r="E40" i="4"/>
  <c r="G40" i="4"/>
  <c r="H40" i="4"/>
  <c r="D41" i="4"/>
  <c r="E41" i="4"/>
  <c r="F41" i="4"/>
  <c r="G41" i="4"/>
  <c r="H41" i="4"/>
  <c r="D42" i="4"/>
  <c r="E42" i="4"/>
  <c r="F42" i="4"/>
  <c r="G42" i="4"/>
  <c r="H42" i="4"/>
  <c r="H37" i="4"/>
  <c r="D13" i="4"/>
  <c r="D20" i="4"/>
  <c r="E13" i="4"/>
  <c r="E20" i="4"/>
  <c r="F13" i="4"/>
  <c r="F20" i="4"/>
  <c r="I13" i="4"/>
  <c r="AB25" i="4"/>
  <c r="AB6" i="4"/>
  <c r="AC25" i="4"/>
  <c r="X26" i="4"/>
  <c r="Z26" i="4"/>
  <c r="AB26" i="4"/>
  <c r="AB7" i="4"/>
  <c r="AC26" i="4"/>
  <c r="AB27" i="4"/>
  <c r="AB8" i="4"/>
  <c r="AC27" i="4"/>
  <c r="AB28" i="4"/>
  <c r="AB9" i="4"/>
  <c r="AC28" i="4"/>
  <c r="AB29" i="4"/>
  <c r="AB10" i="4"/>
  <c r="AC29" i="4"/>
  <c r="AB30" i="4"/>
  <c r="AB11" i="4"/>
  <c r="AC30" i="4"/>
  <c r="X32" i="4"/>
  <c r="Z32" i="4"/>
  <c r="AB32" i="4"/>
  <c r="AB13" i="4"/>
  <c r="AC32" i="4"/>
  <c r="AB24" i="4"/>
  <c r="AB5" i="4"/>
  <c r="AC24" i="4"/>
  <c r="AB31" i="4"/>
  <c r="O13" i="4"/>
  <c r="O20" i="4"/>
  <c r="P13" i="4"/>
  <c r="P20" i="4"/>
  <c r="N13" i="4"/>
  <c r="N20" i="4"/>
  <c r="AB15" i="4"/>
  <c r="AB16" i="4"/>
  <c r="AB20" i="4"/>
  <c r="Z16" i="4"/>
  <c r="Z20" i="4"/>
  <c r="AC6" i="4"/>
  <c r="AC7" i="4"/>
  <c r="AC8" i="4"/>
  <c r="AC9" i="4"/>
  <c r="AC10" i="4"/>
  <c r="AC11" i="4"/>
  <c r="AB12" i="4"/>
  <c r="AC12" i="4"/>
  <c r="AC13" i="4"/>
  <c r="AC5" i="4"/>
  <c r="J13" i="4"/>
  <c r="K13" i="4"/>
  <c r="H13" i="4"/>
  <c r="S13" i="4"/>
  <c r="T13" i="4"/>
  <c r="H6" i="4"/>
  <c r="S6" i="4"/>
  <c r="T6" i="4"/>
  <c r="H7" i="4"/>
  <c r="S7" i="4"/>
  <c r="T7" i="4"/>
  <c r="H8" i="4"/>
  <c r="S8" i="4"/>
  <c r="T8" i="4"/>
  <c r="H9" i="4"/>
  <c r="S9" i="4"/>
  <c r="T9" i="4"/>
  <c r="H10" i="4"/>
  <c r="S10" i="4"/>
  <c r="T10" i="4"/>
  <c r="H11" i="4"/>
  <c r="S11" i="4"/>
  <c r="T11" i="4"/>
  <c r="G12" i="4"/>
  <c r="H12" i="4"/>
  <c r="S12" i="4"/>
  <c r="T12" i="4"/>
  <c r="H5" i="4"/>
  <c r="S5" i="4"/>
  <c r="T5" i="4"/>
  <c r="K16" i="4"/>
  <c r="J16" i="4"/>
  <c r="I16" i="4"/>
  <c r="X16" i="4"/>
  <c r="X20" i="4"/>
  <c r="G25" i="4"/>
  <c r="H25" i="4"/>
  <c r="D26" i="4"/>
  <c r="E26" i="4"/>
  <c r="F26" i="4"/>
  <c r="G26" i="4"/>
  <c r="H26" i="4"/>
  <c r="G27" i="4"/>
  <c r="H27" i="4"/>
  <c r="G28" i="4"/>
  <c r="H28" i="4"/>
  <c r="G29" i="4"/>
  <c r="H29" i="4"/>
  <c r="G30" i="4"/>
  <c r="H30" i="4"/>
  <c r="E32" i="4"/>
  <c r="F32" i="4"/>
  <c r="G32" i="4"/>
  <c r="H32" i="4"/>
  <c r="G24" i="4"/>
  <c r="H24" i="4"/>
  <c r="E16" i="4"/>
  <c r="F16" i="4"/>
  <c r="G16" i="4"/>
  <c r="D16" i="4"/>
  <c r="Y25" i="4"/>
  <c r="Y26" i="4"/>
  <c r="Y27" i="4"/>
  <c r="Y28" i="4"/>
  <c r="Y29" i="4"/>
  <c r="Y30" i="4"/>
  <c r="Y32" i="4"/>
  <c r="Y24" i="4"/>
  <c r="Y6" i="4"/>
  <c r="Y7" i="4"/>
  <c r="Y8" i="4"/>
  <c r="Y9" i="4"/>
  <c r="Y10" i="4"/>
  <c r="Y11" i="4"/>
  <c r="Y13" i="4"/>
  <c r="Y5" i="4"/>
</calcChain>
</file>

<file path=xl/comments1.xml><?xml version="1.0" encoding="utf-8"?>
<comments xmlns="http://schemas.openxmlformats.org/spreadsheetml/2006/main">
  <authors>
    <author>Author</author>
  </authors>
  <commentList>
    <comment ref="C12" authorId="0">
      <text>
        <r>
          <rPr>
            <sz val="9"/>
            <color indexed="81"/>
            <rFont val="Calibri"/>
            <family val="2"/>
          </rPr>
          <t xml:space="preserve">This category was included in early versions of Deworm the World's cost-per-treatment analyses. Recently, Deworm the World has removed it and added the "Policy &amp; advocacy" category. 
</t>
        </r>
      </text>
    </comment>
    <comment ref="C18" authorId="0">
      <text>
        <r>
          <rPr>
            <sz val="9"/>
            <color indexed="81"/>
            <rFont val="Calibri"/>
            <family val="2"/>
          </rPr>
          <t xml:space="preserve">These entries are calculated based on detailed financial information Deworm the World shared with GiveWell which is not currently public. Note that we are highly uncertain that we have calculated this correctly; it required many judgment calls about which line items should or should not be included. Note that we do not have cost per treatment data for Madhya Pradesh any earlier than 2014-2015, so we have used an average to estimate those costs. </t>
        </r>
      </text>
    </comment>
    <comment ref="C19" authorId="0">
      <text>
        <r>
          <rPr>
            <sz val="9"/>
            <color indexed="81"/>
            <rFont val="Calibri"/>
            <family val="2"/>
          </rPr>
          <t xml:space="preserve">information Deworm the World shared with GiveWell which is not currently public. Note that we are highly uncertain that we have calculated this correctly; it required many judgment calls about which line items should or should not be included. Note that we do not have cost per treatment data for Madhya Pradesh any earlier than 2014-2015, so we have used an average to estimate those costs. </t>
        </r>
      </text>
    </comment>
    <comment ref="X19" authorId="0">
      <text>
        <r>
          <rPr>
            <sz val="9"/>
            <color indexed="81"/>
            <rFont val="Calibri"/>
            <family val="2"/>
          </rPr>
          <t>Assumption taken from GiveWell's analysis of SCI cost per treatment. See http://www.givewell.org/international/top-charities/schistosomiasis-control-initiative#Whatdoyougetforyourdollar</t>
        </r>
      </text>
    </comment>
    <comment ref="C31" authorId="0">
      <text>
        <r>
          <rPr>
            <sz val="9"/>
            <color indexed="81"/>
            <rFont val="Calibri"/>
            <family val="2"/>
          </rPr>
          <t xml:space="preserve">This category was included in early versions of Deworm the World's cost-per-treatment analyses. Recently, Deworm the World has removed it and added the "Policy &amp; advocacy" category. 
</t>
        </r>
      </text>
    </comment>
    <comment ref="E38" authorId="0">
      <text>
        <r>
          <rPr>
            <sz val="9"/>
            <color indexed="81"/>
            <rFont val="Calibri"/>
            <family val="2"/>
          </rPr>
          <t>From a more detailed version of Madhya Pradesh's cost-per-treatment that we cannot share. Deworm the World notes: "Drug costs are included in this model as an imputed cost to the government. Unlike other programs supported by Evidence Action in 2014/2015, Madhya Pradesh did not receive Albendazole under the WHO drug donation program. Instead, they procured the drugs locally. In order to ensure that the program had sufficent drug supplies, the government of India purchased roughly $35,000 in Albendazole and Syrups to supplement their existing stocks. Given that the number of drugs disseminated to districts for use on National Deworming Day is unavailable, and the true value of drugs used by the program far exceeds the $35,000 the government spent to supplement existing stocks, this model relies on treatment figures to estimate the value of drugs. This method of calculation is a deviation from the method used to calculate the value of drugs in models representing the cost of other geographies within India for the 2014/2015 round."</t>
        </r>
      </text>
    </comment>
  </commentList>
</comments>
</file>

<file path=xl/sharedStrings.xml><?xml version="1.0" encoding="utf-8"?>
<sst xmlns="http://schemas.openxmlformats.org/spreadsheetml/2006/main" count="494" uniqueCount="134">
  <si>
    <t>Rajasthan Round 3 Deworming: September 2014 - July 2015</t>
  </si>
  <si>
    <t>I. RESULTS</t>
  </si>
  <si>
    <t>Cost per child</t>
  </si>
  <si>
    <t>Expensing party</t>
  </si>
  <si>
    <t>Sum, USD</t>
  </si>
  <si>
    <t>Cost per child, USD</t>
  </si>
  <si>
    <t>Sum, local currency</t>
  </si>
  <si>
    <t>Cost per child, local currency</t>
  </si>
  <si>
    <t>DtWI</t>
  </si>
  <si>
    <t>Government</t>
  </si>
  <si>
    <t>Partners</t>
  </si>
  <si>
    <t>Total</t>
  </si>
  <si>
    <t>Cost by program area (USD)</t>
  </si>
  <si>
    <t>Cost category</t>
  </si>
  <si>
    <t>Percentage</t>
  </si>
  <si>
    <t>Policy &amp; advocacy</t>
  </si>
  <si>
    <t>Prevalence surveys</t>
  </si>
  <si>
    <t>Drug procurement &amp; management</t>
  </si>
  <si>
    <t>Training &amp; distribution</t>
  </si>
  <si>
    <t>Public mobilization &amp; community sensitization</t>
  </si>
  <si>
    <t>Monitoring &amp; evaluation</t>
  </si>
  <si>
    <t>Program management</t>
  </si>
  <si>
    <t xml:space="preserve">Total </t>
  </si>
  <si>
    <t>Cost by program area (local currency)</t>
  </si>
  <si>
    <t>II. ASSUMPTIONS</t>
  </si>
  <si>
    <t>Approximate # children treated:</t>
  </si>
  <si>
    <t xml:space="preserve">Exchange rate </t>
  </si>
  <si>
    <t>Madhya Pradesh Round 1 Deworming: January 2014 - July 2015</t>
  </si>
  <si>
    <t xml:space="preserve">Exchange rate  </t>
  </si>
  <si>
    <t>Bihar India Round 4 Deworming: August 2014 - July 2015</t>
  </si>
  <si>
    <t>Exchange rate used by CIFF</t>
  </si>
  <si>
    <t>%</t>
  </si>
  <si>
    <t>Exchange rate</t>
  </si>
  <si>
    <t>Number of children treated</t>
  </si>
  <si>
    <t>Program Expenditures by Cost Category and Source (USD)</t>
  </si>
  <si>
    <t>Rajasthan Round 1</t>
  </si>
  <si>
    <t>Cost Category</t>
  </si>
  <si>
    <t>Prevalence Survey</t>
  </si>
  <si>
    <t>Drugs</t>
  </si>
  <si>
    <t>Training</t>
  </si>
  <si>
    <t>Public Awareness and Mobilization</t>
  </si>
  <si>
    <t>Monitoring and Evaluation</t>
  </si>
  <si>
    <t xml:space="preserve">Cost per child </t>
  </si>
  <si>
    <t>Exchange Rate USD = INR</t>
  </si>
  <si>
    <t>Total children treated</t>
  </si>
  <si>
    <t>Note: Government and partner expenditures are estimated costs.</t>
  </si>
  <si>
    <t>Deworming Day Support</t>
  </si>
  <si>
    <t>Program Management</t>
  </si>
  <si>
    <t>TOTAL COSTS</t>
  </si>
  <si>
    <t>DEWORM THE WORLD'S COSTS ONLY</t>
  </si>
  <si>
    <t>Rajasthan 2014 - 2015</t>
  </si>
  <si>
    <t>Madhya Pradesh 2014 - 2015</t>
  </si>
  <si>
    <t>Bihar 2014 - 2015</t>
  </si>
  <si>
    <t>Kenya 2014 - 2015</t>
  </si>
  <si>
    <t>Delhi Round 1</t>
  </si>
  <si>
    <t>Prevalence Survey*</t>
  </si>
  <si>
    <t>Monitoring and Evaluation**</t>
  </si>
  <si>
    <t>Deworming Day Support***</t>
  </si>
  <si>
    <t xml:space="preserve">Program Expenditures by Cost Category and Source </t>
  </si>
  <si>
    <t>Bihar ROUND 2</t>
  </si>
  <si>
    <t>Awareness and Mobilization</t>
  </si>
  <si>
    <t>Rajasthan 2012</t>
  </si>
  <si>
    <t xml:space="preserve">Delhi 2012 </t>
  </si>
  <si>
    <t>Bihar 2012</t>
  </si>
  <si>
    <t>India 2012</t>
  </si>
  <si>
    <t>Total India - all years</t>
  </si>
  <si>
    <t>N/A</t>
  </si>
  <si>
    <t>Total cost-per-treatment w/ staff time</t>
  </si>
  <si>
    <t>Sum</t>
  </si>
  <si>
    <t>Cost by program area</t>
  </si>
  <si>
    <t>Delhi Round 2: September 2012 - June 2014</t>
  </si>
  <si>
    <t>Bihar Round 3: August 2013 - July 2014</t>
  </si>
  <si>
    <t>DTWI Costs by program area</t>
  </si>
  <si>
    <t>*Note: this rate is also used to calculate local currency costs incurred by the government</t>
  </si>
  <si>
    <t>Exchange rate used by END</t>
  </si>
  <si>
    <t>India 2013-2014</t>
  </si>
  <si>
    <t>Rajasthan 2013 - 2014</t>
  </si>
  <si>
    <t>Delhi 2012 - 2014</t>
  </si>
  <si>
    <t>Bihar 2013 - 2014</t>
  </si>
  <si>
    <t>Kenya 2013-2014</t>
  </si>
  <si>
    <t>Total cost-per-treatment (no staff time)</t>
  </si>
  <si>
    <t>Not calculated</t>
  </si>
  <si>
    <t>Already included</t>
  </si>
  <si>
    <t>Total India -  2014 - 2015</t>
  </si>
  <si>
    <t>Assumed additional costs of staff time - training and distribution</t>
  </si>
  <si>
    <t>Assumed additional costs of staff time - DD and MUD</t>
  </si>
  <si>
    <t>Government financial costs</t>
  </si>
  <si>
    <t>Government staff time value</t>
  </si>
  <si>
    <t>Subtotal without staff time</t>
  </si>
  <si>
    <t>Total costs</t>
  </si>
  <si>
    <t>Deworm the World Initiative</t>
  </si>
  <si>
    <t>Category</t>
  </si>
  <si>
    <t>Cost per treatment</t>
  </si>
  <si>
    <t>Included in below</t>
  </si>
  <si>
    <t>Year 2</t>
  </si>
  <si>
    <t>Year 3</t>
  </si>
  <si>
    <t>Activity</t>
  </si>
  <si>
    <t>Total India -  2013 - 2014</t>
  </si>
  <si>
    <t>Total India 2012</t>
  </si>
  <si>
    <t>India all years</t>
  </si>
  <si>
    <t>Kenya Year 3</t>
  </si>
  <si>
    <t>Kenya Year 2</t>
  </si>
  <si>
    <t>Total Kenya</t>
  </si>
  <si>
    <t>India 2014 - 2015</t>
  </si>
  <si>
    <t>Kenya Years 2 - 3</t>
  </si>
  <si>
    <t>Drug costs</t>
  </si>
  <si>
    <t>Manufacturer's cost per PZQ tablet</t>
  </si>
  <si>
    <t>WHO Weekly epidemiological record, 3 April 2015- http://www.who.int/wer/2015/wer9014.pdf</t>
  </si>
  <si>
    <t>PZQ tablets per schisostomiasis treatment</t>
  </si>
  <si>
    <t>GiveWell assumption</t>
  </si>
  <si>
    <t>Drug costs per schistosomiasis treatment</t>
  </si>
  <si>
    <t>GiveWell calculation</t>
  </si>
  <si>
    <t>Manufacturer's cost per ALB tablet</t>
  </si>
  <si>
    <t>ALB tablets per STH treatment</t>
  </si>
  <si>
    <t>Drug cost per STH treatment</t>
  </si>
  <si>
    <t>Kenya program data</t>
  </si>
  <si>
    <t>Total cost per treatment</t>
  </si>
  <si>
    <t>DtWI Cost per treatment blog post January 2015-  http://www.evidenceaction.org/blog-full/how-do-we-calculate-the-cost-of-deworming</t>
  </si>
  <si>
    <t>Total treatments</t>
  </si>
  <si>
    <t>DtWI Kenya 2013-2014 program report</t>
  </si>
  <si>
    <t>Schistosomiasis treatments</t>
  </si>
  <si>
    <t>GiveWell calculation, assuming that anyone who was treated for schistosomiasis was also treated for STH. This is reasonably consistent with Deworm the World's budget for Kenya, which shows $349,080 for purchases of drug tablets ($61,176 for albendazole and $287,904 for praziquantel) (See link in review to DtWI Kenya 2013-2014 cost per treatment data).</t>
  </si>
  <si>
    <t>Total cost per treatment - Year 3</t>
  </si>
  <si>
    <t>See "Summary" sheet. Does not include teacher salary costs.</t>
  </si>
  <si>
    <t>See "Summary" sheet.</t>
  </si>
  <si>
    <t>PZQ cost</t>
  </si>
  <si>
    <t>ALB cost</t>
  </si>
  <si>
    <t>Total treatments - Year 3</t>
  </si>
  <si>
    <t>Schistosomiasis treatments - Year 3</t>
  </si>
  <si>
    <t>Kenya National School Based Deworming Programme - Year 3 report, Pg. 11</t>
  </si>
  <si>
    <t>GiveWell estimates of Kenya drug costs</t>
  </si>
  <si>
    <t>Average cost per treatment, excluding drugs</t>
  </si>
  <si>
    <t>Average drug cost per treatment - Year 3</t>
  </si>
  <si>
    <t>Average drug cost per treatment - Year 2</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</si>
</sst>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quot;* #,##0.00_-;\-&quot;$&quot;* #,##0.00_-;_-&quot;$&quot;* &quot;-&quot;??_-;_-@_-"/>
    <numFmt numFmtId="43" formatCode="_-* #,##0.00_-;\-* #,##0.00_-;_-* &quot;-&quot;??_-;_-@_-"/>
    <numFmt numFmtId="164" formatCode="_(* #,##0_);_(* \(#,##0\);_(* &quot;-&quot;_);_(@_)"/>
    <numFmt numFmtId="165" formatCode="_(* #,##0.00_);_(* \(#,##0.00\);_(* &quot;-&quot;??_);_(@_)"/>
    <numFmt numFmtId="166" formatCode="_([$KES]\ * #,##0.00_);_([$KES]\ * \(#,##0.00\);_([$KES]\ * &quot;-&quot;??_);_(@_)"/>
    <numFmt numFmtId="167" formatCode="_(&quot;$&quot;* #,##0.00_);_(&quot;$&quot;* \(#,##0.00\);_(&quot;$&quot;* &quot;-&quot;??_);_(@_)"/>
    <numFmt numFmtId="168" formatCode="_(&quot;$&quot;* #,##0_);_(&quot;$&quot;* \(#,##0\);_(&quot;$&quot;* &quot;-&quot;??_);_(@_)"/>
    <numFmt numFmtId="169" formatCode="_([$INR]\ * #,##0.00_);_([$INR]\ * \(#,##0.00\);_([$INR]\ * &quot;-&quot;??_);_(@_)"/>
    <numFmt numFmtId="170" formatCode="_([$INR]\ * #,##0_);_([$INR]\ * \(#,##0\);_([$INR]\ * &quot;-&quot;??_);_(@_)"/>
    <numFmt numFmtId="171" formatCode="_-&quot;$&quot;* #,##0_-;\-&quot;$&quot;* #,##0_-;_-&quot;$&quot;* &quot;-&quot;??_-;_-@_-"/>
    <numFmt numFmtId="172" formatCode="#,##0.0"/>
    <numFmt numFmtId="173" formatCode="_-* #,##0_-;\-* #,##0_-;_-* &quot;-&quot;??_-;_-@_-"/>
    <numFmt numFmtId="174" formatCode="_(* #,##0_);_(* \(#,##0\);_(* &quot;-&quot;??_);_(@_)"/>
    <numFmt numFmtId="175" formatCode="&quot;$&quot;#,##0.00"/>
    <numFmt numFmtId="176" formatCode="&quot;$&quot;#,##0.000"/>
    <numFmt numFmtId="177" formatCode="0.000"/>
  </numFmts>
  <fonts count="13"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0"/>
      <color rgb="FF000000"/>
      <name val="Arial"/>
      <family val="2"/>
    </font>
    <font>
      <sz val="12"/>
      <name val="Calibri"/>
      <scheme val="minor"/>
    </font>
    <font>
      <b/>
      <sz val="12"/>
      <name val="Calibri"/>
      <scheme val="minor"/>
    </font>
    <font>
      <sz val="9"/>
      <color indexed="81"/>
      <name val="Calibri"/>
      <family val="2"/>
    </font>
    <font>
      <b/>
      <u/>
      <sz val="10"/>
      <name val="Arial"/>
      <family val="2"/>
    </font>
    <font>
      <sz val="10"/>
      <name val="Arial"/>
      <family val="2"/>
    </font>
    <font>
      <b/>
      <sz val="10"/>
      <name val="Arial"/>
    </font>
  </fonts>
  <fills count="13">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6"/>
        <bgColor indexed="64"/>
      </patternFill>
    </fill>
    <fill>
      <patternFill patternType="solid">
        <fgColor theme="9"/>
        <bgColor indexed="64"/>
      </patternFill>
    </fill>
    <fill>
      <patternFill patternType="solid">
        <fgColor theme="0"/>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8" tint="0.79998168889431442"/>
        <bgColor indexed="64"/>
      </patternFill>
    </fill>
  </fills>
  <borders count="3">
    <border>
      <left/>
      <right/>
      <top/>
      <bottom/>
      <diagonal/>
    </border>
    <border>
      <left/>
      <right/>
      <top style="thin">
        <color auto="1"/>
      </top>
      <bottom/>
      <diagonal/>
    </border>
    <border>
      <left/>
      <right/>
      <top style="thin">
        <color auto="1"/>
      </top>
      <bottom style="double">
        <color auto="1"/>
      </bottom>
      <diagonal/>
    </border>
  </borders>
  <cellStyleXfs count="105">
    <xf numFmtId="0" fontId="0" fillId="0" borderId="0"/>
    <xf numFmtId="4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19">
    <xf numFmtId="0" fontId="0" fillId="0" borderId="0" xfId="0"/>
    <xf numFmtId="166" fontId="0" fillId="0" borderId="0" xfId="0" applyNumberFormat="1"/>
    <xf numFmtId="167" fontId="0" fillId="0" borderId="0" xfId="0" applyNumberFormat="1"/>
    <xf numFmtId="168" fontId="0" fillId="0" borderId="0" xfId="0" applyNumberFormat="1"/>
    <xf numFmtId="169" fontId="0" fillId="0" borderId="0" xfId="0" applyNumberFormat="1"/>
    <xf numFmtId="9" fontId="0" fillId="0" borderId="0" xfId="0" applyNumberFormat="1"/>
    <xf numFmtId="170" fontId="0" fillId="0" borderId="0" xfId="0" applyNumberFormat="1"/>
    <xf numFmtId="3" fontId="0" fillId="0" borderId="0" xfId="0" applyNumberFormat="1"/>
    <xf numFmtId="0" fontId="3" fillId="0" borderId="0" xfId="0" applyFont="1"/>
    <xf numFmtId="0" fontId="3" fillId="2" borderId="0" xfId="0" applyFont="1" applyFill="1"/>
    <xf numFmtId="0" fontId="0" fillId="3" borderId="0" xfId="0" applyFill="1"/>
    <xf numFmtId="0" fontId="3" fillId="4" borderId="0" xfId="0" applyFont="1" applyFill="1"/>
    <xf numFmtId="171" fontId="0" fillId="0" borderId="0" xfId="1" applyNumberFormat="1" applyFont="1"/>
    <xf numFmtId="171" fontId="0" fillId="0" borderId="1" xfId="1" applyNumberFormat="1" applyFont="1" applyBorder="1"/>
    <xf numFmtId="171" fontId="0" fillId="0" borderId="0" xfId="0" applyNumberFormat="1"/>
    <xf numFmtId="171" fontId="0" fillId="0" borderId="1" xfId="0" applyNumberFormat="1" applyBorder="1"/>
    <xf numFmtId="9" fontId="0" fillId="0" borderId="0" xfId="2" applyFont="1"/>
    <xf numFmtId="9" fontId="0" fillId="0" borderId="1" xfId="2" applyFont="1" applyBorder="1"/>
    <xf numFmtId="0" fontId="3" fillId="0" borderId="1" xfId="0" applyFont="1" applyBorder="1"/>
    <xf numFmtId="172" fontId="0" fillId="0" borderId="0" xfId="0" applyNumberFormat="1"/>
    <xf numFmtId="0" fontId="3" fillId="5" borderId="0" xfId="0" applyFont="1" applyFill="1"/>
    <xf numFmtId="0" fontId="0" fillId="6" borderId="0" xfId="0" applyFill="1"/>
    <xf numFmtId="0" fontId="3" fillId="0" borderId="0" xfId="0" applyFont="1" applyBorder="1"/>
    <xf numFmtId="171" fontId="0" fillId="0" borderId="0" xfId="1" applyNumberFormat="1" applyFont="1" applyBorder="1"/>
    <xf numFmtId="171" fontId="0" fillId="0" borderId="0" xfId="0" applyNumberFormat="1" applyBorder="1"/>
    <xf numFmtId="9" fontId="0" fillId="0" borderId="0" xfId="2" applyFont="1" applyBorder="1"/>
    <xf numFmtId="173" fontId="0" fillId="0" borderId="0" xfId="7" applyNumberFormat="1" applyFont="1" applyBorder="1"/>
    <xf numFmtId="0" fontId="3" fillId="0" borderId="0" xfId="0" applyFont="1" applyFill="1" applyBorder="1"/>
    <xf numFmtId="0" fontId="0" fillId="0" borderId="0" xfId="0" applyFont="1" applyBorder="1"/>
    <xf numFmtId="174" fontId="0" fillId="0" borderId="0" xfId="0" applyNumberFormat="1"/>
    <xf numFmtId="164" fontId="0" fillId="0" borderId="0" xfId="0" applyNumberFormat="1"/>
    <xf numFmtId="10" fontId="0" fillId="0" borderId="0" xfId="0" applyNumberFormat="1"/>
    <xf numFmtId="165" fontId="0" fillId="0" borderId="0" xfId="0" applyNumberFormat="1"/>
    <xf numFmtId="175" fontId="0" fillId="0" borderId="0" xfId="0" applyNumberFormat="1"/>
    <xf numFmtId="174" fontId="3" fillId="0" borderId="0" xfId="0" applyNumberFormat="1" applyFont="1"/>
    <xf numFmtId="175" fontId="3" fillId="0" borderId="0" xfId="0" applyNumberFormat="1" applyFont="1"/>
    <xf numFmtId="167" fontId="3" fillId="2" borderId="0" xfId="0" applyNumberFormat="1" applyFont="1" applyFill="1"/>
    <xf numFmtId="44" fontId="0" fillId="0" borderId="0" xfId="1" applyFont="1"/>
    <xf numFmtId="0" fontId="0" fillId="0" borderId="0" xfId="0" applyAlignment="1">
      <alignment wrapText="1"/>
    </xf>
    <xf numFmtId="0" fontId="3" fillId="0" borderId="0" xfId="0" applyFont="1" applyAlignment="1">
      <alignment wrapText="1"/>
    </xf>
    <xf numFmtId="9" fontId="0" fillId="0" borderId="1" xfId="2" applyFont="1" applyFill="1" applyBorder="1"/>
    <xf numFmtId="0" fontId="7" fillId="9" borderId="0" xfId="20" applyFont="1" applyFill="1" applyAlignment="1">
      <alignment horizontal="left"/>
    </xf>
    <xf numFmtId="0" fontId="3" fillId="0" borderId="0" xfId="0" applyFont="1" applyAlignment="1">
      <alignment horizontal="center" vertical="center" wrapText="1"/>
    </xf>
    <xf numFmtId="0" fontId="0" fillId="0" borderId="0" xfId="0" applyAlignment="1">
      <alignment horizontal="center" vertical="center" wrapText="1"/>
    </xf>
    <xf numFmtId="167" fontId="3" fillId="0" borderId="0" xfId="0" applyNumberFormat="1" applyFont="1"/>
    <xf numFmtId="0" fontId="8" fillId="0" borderId="0" xfId="0" applyFont="1" applyFill="1" applyAlignment="1">
      <alignment horizontal="center"/>
    </xf>
    <xf numFmtId="3" fontId="3" fillId="0" borderId="0" xfId="0" applyNumberFormat="1" applyFont="1"/>
    <xf numFmtId="166" fontId="3" fillId="0" borderId="0" xfId="0" applyNumberFormat="1" applyFont="1"/>
    <xf numFmtId="171" fontId="0" fillId="0" borderId="0" xfId="2" applyNumberFormat="1" applyFont="1"/>
    <xf numFmtId="173" fontId="0" fillId="0" borderId="0" xfId="2" applyNumberFormat="1" applyFont="1" applyBorder="1"/>
    <xf numFmtId="171" fontId="0" fillId="0" borderId="1" xfId="2" applyNumberFormat="1" applyFont="1" applyBorder="1"/>
    <xf numFmtId="173" fontId="0" fillId="0" borderId="0" xfId="0" applyNumberFormat="1"/>
    <xf numFmtId="44" fontId="7" fillId="0" borderId="0" xfId="1" applyFont="1" applyFill="1"/>
    <xf numFmtId="171" fontId="7" fillId="0" borderId="0" xfId="1" applyNumberFormat="1" applyFont="1" applyFill="1"/>
    <xf numFmtId="171" fontId="7" fillId="0" borderId="1" xfId="1" applyNumberFormat="1" applyFont="1" applyFill="1" applyBorder="1"/>
    <xf numFmtId="171" fontId="7" fillId="0" borderId="0" xfId="1" applyNumberFormat="1" applyFont="1" applyFill="1" applyBorder="1"/>
    <xf numFmtId="173" fontId="7" fillId="0" borderId="0" xfId="7" applyNumberFormat="1" applyFont="1" applyFill="1" applyBorder="1"/>
    <xf numFmtId="44" fontId="7" fillId="0" borderId="0" xfId="1" applyNumberFormat="1" applyFont="1" applyFill="1" applyBorder="1"/>
    <xf numFmtId="0" fontId="0" fillId="0" borderId="2" xfId="0" applyBorder="1"/>
    <xf numFmtId="171" fontId="0" fillId="0" borderId="2" xfId="0" applyNumberFormat="1" applyBorder="1"/>
    <xf numFmtId="9" fontId="0" fillId="0" borderId="0" xfId="2" applyFont="1" applyFill="1" applyBorder="1"/>
    <xf numFmtId="44" fontId="0" fillId="0" borderId="0" xfId="1" applyNumberFormat="1" applyFont="1"/>
    <xf numFmtId="44" fontId="0" fillId="0" borderId="2" xfId="1" applyFont="1" applyBorder="1"/>
    <xf numFmtId="0" fontId="3" fillId="0" borderId="0" xfId="0" applyFont="1" applyFill="1" applyAlignment="1">
      <alignment horizontal="center" vertical="center" wrapText="1"/>
    </xf>
    <xf numFmtId="0" fontId="3" fillId="0" borderId="0" xfId="0" applyFont="1" applyFill="1"/>
    <xf numFmtId="43" fontId="0" fillId="0" borderId="0" xfId="0" applyNumberFormat="1" applyFill="1"/>
    <xf numFmtId="44" fontId="0" fillId="0" borderId="0" xfId="1" applyFont="1" applyFill="1"/>
    <xf numFmtId="0" fontId="0" fillId="0" borderId="0" xfId="0" applyFill="1"/>
    <xf numFmtId="44" fontId="0" fillId="0" borderId="0" xfId="0" applyNumberFormat="1" applyFill="1"/>
    <xf numFmtId="44" fontId="3" fillId="0" borderId="0" xfId="0" applyNumberFormat="1" applyFont="1" applyFill="1"/>
    <xf numFmtId="44" fontId="3" fillId="0" borderId="0" xfId="1" applyFont="1" applyFill="1"/>
    <xf numFmtId="44" fontId="0" fillId="0" borderId="2" xfId="1" applyNumberFormat="1" applyFont="1" applyBorder="1"/>
    <xf numFmtId="44" fontId="3" fillId="11" borderId="2" xfId="1" applyNumberFormat="1" applyFont="1" applyFill="1" applyBorder="1"/>
    <xf numFmtId="9" fontId="0" fillId="0" borderId="2" xfId="2" applyFont="1" applyBorder="1"/>
    <xf numFmtId="44" fontId="3" fillId="7" borderId="2" xfId="1" applyNumberFormat="1" applyFont="1" applyFill="1" applyBorder="1"/>
    <xf numFmtId="44" fontId="3" fillId="0" borderId="2" xfId="1" applyNumberFormat="1" applyFont="1" applyFill="1" applyBorder="1"/>
    <xf numFmtId="0" fontId="7" fillId="0" borderId="2" xfId="0" applyFont="1" applyFill="1" applyBorder="1"/>
    <xf numFmtId="0" fontId="8" fillId="10" borderId="2" xfId="0" applyFont="1" applyFill="1" applyBorder="1"/>
    <xf numFmtId="44" fontId="3" fillId="8" borderId="2" xfId="1" applyFont="1" applyFill="1" applyBorder="1"/>
    <xf numFmtId="44" fontId="3" fillId="7" borderId="2" xfId="0" applyNumberFormat="1" applyFont="1" applyFill="1" applyBorder="1"/>
    <xf numFmtId="44" fontId="3" fillId="8" borderId="2" xfId="0" applyNumberFormat="1" applyFont="1" applyFill="1" applyBorder="1"/>
    <xf numFmtId="43" fontId="0" fillId="0" borderId="2" xfId="0" applyNumberFormat="1" applyBorder="1"/>
    <xf numFmtId="44" fontId="3" fillId="11" borderId="2" xfId="0" applyNumberFormat="1" applyFont="1" applyFill="1" applyBorder="1"/>
    <xf numFmtId="44" fontId="3" fillId="0" borderId="2" xfId="0" applyNumberFormat="1" applyFont="1" applyFill="1" applyBorder="1"/>
    <xf numFmtId="44" fontId="0" fillId="0" borderId="2" xfId="0" applyNumberFormat="1" applyBorder="1"/>
    <xf numFmtId="44" fontId="3" fillId="10" borderId="2" xfId="0" applyNumberFormat="1" applyFont="1" applyFill="1" applyBorder="1"/>
    <xf numFmtId="44" fontId="3" fillId="11" borderId="2" xfId="1" applyFont="1" applyFill="1" applyBorder="1"/>
    <xf numFmtId="44" fontId="3" fillId="7" borderId="2" xfId="1" applyFont="1" applyFill="1" applyBorder="1"/>
    <xf numFmtId="0" fontId="0" fillId="0" borderId="1" xfId="0" applyBorder="1"/>
    <xf numFmtId="44" fontId="0" fillId="0" borderId="1" xfId="1" applyFont="1" applyBorder="1"/>
    <xf numFmtId="0" fontId="10" fillId="0" borderId="0" xfId="20" applyFont="1" applyAlignment="1"/>
    <xf numFmtId="0" fontId="6" fillId="0" borderId="0" xfId="20" applyFont="1" applyAlignment="1"/>
    <xf numFmtId="0" fontId="11" fillId="0" borderId="0" xfId="20" applyFont="1" applyAlignment="1"/>
    <xf numFmtId="175" fontId="11" fillId="0" borderId="0" xfId="20" applyNumberFormat="1" applyFont="1" applyAlignment="1"/>
    <xf numFmtId="175" fontId="11" fillId="0" borderId="0" xfId="20" applyNumberFormat="1" applyFont="1"/>
    <xf numFmtId="3" fontId="11" fillId="0" borderId="0" xfId="20" applyNumberFormat="1" applyFont="1" applyAlignment="1"/>
    <xf numFmtId="4" fontId="11" fillId="0" borderId="0" xfId="20" applyNumberFormat="1" applyFont="1"/>
    <xf numFmtId="176" fontId="11" fillId="0" borderId="0" xfId="20" applyNumberFormat="1" applyFont="1"/>
    <xf numFmtId="0" fontId="6" fillId="0" borderId="0" xfId="20" applyFont="1" applyAlignment="1">
      <alignment wrapText="1"/>
    </xf>
    <xf numFmtId="0" fontId="11" fillId="0" borderId="0" xfId="20" applyFont="1" applyAlignment="1">
      <alignment wrapText="1"/>
    </xf>
    <xf numFmtId="44" fontId="0" fillId="12" borderId="0" xfId="1" applyFont="1" applyFill="1"/>
    <xf numFmtId="44" fontId="3" fillId="12" borderId="1" xfId="1" applyFont="1" applyFill="1" applyBorder="1"/>
    <xf numFmtId="9" fontId="0" fillId="12" borderId="0" xfId="2" applyFont="1" applyFill="1"/>
    <xf numFmtId="9" fontId="0" fillId="12" borderId="1" xfId="2" applyFont="1" applyFill="1" applyBorder="1"/>
    <xf numFmtId="0" fontId="3" fillId="0" borderId="2" xfId="0" applyFont="1" applyFill="1" applyBorder="1"/>
    <xf numFmtId="175" fontId="12" fillId="0" borderId="0" xfId="20" applyNumberFormat="1" applyFont="1"/>
    <xf numFmtId="44" fontId="3" fillId="0" borderId="2" xfId="1" applyFont="1" applyFill="1" applyBorder="1"/>
    <xf numFmtId="177" fontId="0" fillId="0" borderId="0" xfId="0" applyNumberFormat="1"/>
    <xf numFmtId="0" fontId="3" fillId="0" borderId="0" xfId="0" applyFont="1" applyAlignment="1">
      <alignment horizontal="center" vertical="center" wrapText="1"/>
    </xf>
    <xf numFmtId="0" fontId="8" fillId="11" borderId="0" xfId="0" applyFont="1" applyFill="1" applyAlignment="1">
      <alignment horizontal="center"/>
    </xf>
    <xf numFmtId="0" fontId="8" fillId="7" borderId="0" xfId="0" applyFont="1" applyFill="1" applyAlignment="1">
      <alignment horizontal="center"/>
    </xf>
    <xf numFmtId="0" fontId="8" fillId="10" borderId="0" xfId="0" applyFont="1" applyFill="1" applyAlignment="1">
      <alignment horizontal="center"/>
    </xf>
    <xf numFmtId="0" fontId="8" fillId="8" borderId="0" xfId="0" applyFont="1" applyFill="1" applyAlignment="1">
      <alignment horizontal="center"/>
    </xf>
    <xf numFmtId="0" fontId="3" fillId="11" borderId="0" xfId="0" applyFont="1" applyFill="1" applyAlignment="1">
      <alignment horizontal="center"/>
    </xf>
    <xf numFmtId="0" fontId="3" fillId="8" borderId="0" xfId="0" applyFont="1" applyFill="1" applyAlignment="1">
      <alignment horizontal="center"/>
    </xf>
    <xf numFmtId="0" fontId="0" fillId="8" borderId="0" xfId="0" applyFill="1" applyAlignment="1">
      <alignment horizontal="center"/>
    </xf>
    <xf numFmtId="0" fontId="3" fillId="7" borderId="0" xfId="0" applyFont="1" applyFill="1" applyAlignment="1">
      <alignment horizontal="center"/>
    </xf>
    <xf numFmtId="0" fontId="11" fillId="0" borderId="0" xfId="20" applyFont="1" applyAlignment="1">
      <alignment horizontal="center" vertical="center"/>
    </xf>
    <xf numFmtId="0" fontId="11" fillId="0" borderId="0" xfId="20" applyFont="1" applyAlignment="1">
      <alignment horizontal="center" vertical="center" wrapText="1"/>
    </xf>
  </cellXfs>
  <cellStyles count="105">
    <cellStyle name="Comma" xfId="7" builtinId="3"/>
    <cellStyle name="Currency" xfId="1" builtinId="4"/>
    <cellStyle name="Followed Hyperlink" xfId="4" builtinId="9" hidden="1"/>
    <cellStyle name="Followed Hyperlink" xfId="6"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Hyperlink" xfId="3" builtinId="8" hidden="1"/>
    <cellStyle name="Hyperlink" xfId="5"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Normal" xfId="0" builtinId="0"/>
    <cellStyle name="Normal 6" xfId="20"/>
    <cellStyle name="Percent" xfId="2"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theme" Target="theme/theme1.xml"/><Relationship Id="rId15" Type="http://schemas.openxmlformats.org/officeDocument/2006/relationships/styles" Target="styles.xml"/><Relationship Id="rId16" Type="http://schemas.openxmlformats.org/officeDocument/2006/relationships/sharedStrings" Target="sharedStrings.xml"/><Relationship Id="rId1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hyperlink" Target="http://www.evidenceaction.org/blog-full/how-do-we-calculate-the-cost-of-deworming" TargetMode="External"/><Relationship Id="rId2" Type="http://schemas.openxmlformats.org/officeDocument/2006/relationships/hyperlink" Target="http://www.evidenceaction.org/blog-full/how-do-we-calculate-the-cost-of-dewormin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E50"/>
  <sheetViews>
    <sheetView tabSelected="1" workbookViewId="0">
      <pane xSplit="3" ySplit="4" topLeftCell="D28" activePane="bottomRight" state="frozen"/>
      <selection pane="topRight" activeCell="D1" sqref="D1"/>
      <selection pane="bottomLeft" activeCell="A5" sqref="A5"/>
      <selection pane="bottomRight" activeCell="AB38" sqref="AB38"/>
    </sheetView>
  </sheetViews>
  <sheetFormatPr baseColWidth="10" defaultRowHeight="15" x14ac:dyDescent="0"/>
  <cols>
    <col min="1" max="1" width="1.5" customWidth="1"/>
    <col min="2" max="2" width="9.5" customWidth="1"/>
    <col min="3" max="3" width="38.6640625" customWidth="1"/>
    <col min="4" max="4" width="14.1640625" bestFit="1" customWidth="1"/>
    <col min="5" max="5" width="13.5" customWidth="1"/>
    <col min="6" max="6" width="14" customWidth="1"/>
    <col min="7" max="7" width="13.1640625" customWidth="1"/>
    <col min="8" max="8" width="7.1640625" customWidth="1"/>
    <col min="9" max="12" width="14" customWidth="1"/>
    <col min="13" max="13" width="7.1640625" customWidth="1"/>
    <col min="14" max="17" width="14" customWidth="1"/>
    <col min="18" max="18" width="6.33203125" customWidth="1"/>
    <col min="19" max="19" width="13.5" customWidth="1"/>
    <col min="20" max="20" width="7.1640625" customWidth="1"/>
    <col min="21" max="21" width="2.1640625" customWidth="1"/>
    <col min="22" max="23" width="2.33203125" customWidth="1"/>
    <col min="24" max="24" width="16.1640625" bestFit="1" customWidth="1"/>
    <col min="25" max="25" width="7.6640625" customWidth="1"/>
    <col min="26" max="26" width="15.1640625" bestFit="1" customWidth="1"/>
    <col min="27" max="27" width="7" customWidth="1"/>
    <col min="28" max="28" width="14.6640625" customWidth="1"/>
    <col min="29" max="29" width="7.6640625" customWidth="1"/>
    <col min="30" max="30" width="13.5" customWidth="1"/>
    <col min="32" max="32" width="14.6640625" customWidth="1"/>
  </cols>
  <sheetData>
    <row r="3" spans="2:29">
      <c r="D3" s="109" t="s">
        <v>103</v>
      </c>
      <c r="E3" s="109"/>
      <c r="F3" s="109"/>
      <c r="G3" s="109"/>
      <c r="H3" s="109"/>
      <c r="I3" s="110" t="s">
        <v>75</v>
      </c>
      <c r="J3" s="110"/>
      <c r="K3" s="110"/>
      <c r="L3" s="110"/>
      <c r="M3" s="110"/>
      <c r="N3" s="111" t="s">
        <v>64</v>
      </c>
      <c r="O3" s="111"/>
      <c r="P3" s="111"/>
      <c r="Q3" s="111"/>
      <c r="R3" s="111"/>
      <c r="S3" s="112" t="s">
        <v>99</v>
      </c>
      <c r="T3" s="112"/>
      <c r="U3" s="45"/>
      <c r="V3" s="45"/>
      <c r="X3" s="113" t="s">
        <v>100</v>
      </c>
      <c r="Y3" s="113"/>
      <c r="Z3" s="116" t="s">
        <v>101</v>
      </c>
      <c r="AA3" s="116"/>
      <c r="AB3" s="114" t="s">
        <v>104</v>
      </c>
      <c r="AC3" s="115"/>
    </row>
    <row r="4" spans="2:29" s="38" customFormat="1" ht="45">
      <c r="C4" s="39" t="s">
        <v>96</v>
      </c>
      <c r="D4" s="42" t="s">
        <v>50</v>
      </c>
      <c r="E4" s="42" t="s">
        <v>51</v>
      </c>
      <c r="F4" s="42" t="s">
        <v>52</v>
      </c>
      <c r="G4" s="42" t="s">
        <v>83</v>
      </c>
      <c r="H4" s="42" t="s">
        <v>31</v>
      </c>
      <c r="I4" s="42" t="s">
        <v>76</v>
      </c>
      <c r="J4" s="42" t="s">
        <v>77</v>
      </c>
      <c r="K4" s="42" t="s">
        <v>78</v>
      </c>
      <c r="L4" s="42" t="s">
        <v>97</v>
      </c>
      <c r="M4" s="42" t="s">
        <v>31</v>
      </c>
      <c r="N4" s="42" t="s">
        <v>61</v>
      </c>
      <c r="O4" s="42" t="s">
        <v>62</v>
      </c>
      <c r="P4" s="42" t="s">
        <v>63</v>
      </c>
      <c r="Q4" s="42" t="s">
        <v>98</v>
      </c>
      <c r="R4" s="42" t="s">
        <v>31</v>
      </c>
      <c r="S4" s="42" t="s">
        <v>65</v>
      </c>
      <c r="T4" s="42" t="s">
        <v>31</v>
      </c>
      <c r="U4" s="42"/>
      <c r="V4" s="42"/>
      <c r="W4" s="43"/>
      <c r="X4" s="42" t="s">
        <v>53</v>
      </c>
      <c r="Y4" s="42" t="s">
        <v>31</v>
      </c>
      <c r="Z4" s="42" t="s">
        <v>79</v>
      </c>
      <c r="AA4" s="42" t="s">
        <v>31</v>
      </c>
      <c r="AB4" s="42" t="s">
        <v>102</v>
      </c>
      <c r="AC4" s="42" t="s">
        <v>31</v>
      </c>
    </row>
    <row r="5" spans="2:29" ht="15" customHeight="1">
      <c r="B5" s="108" t="s">
        <v>48</v>
      </c>
      <c r="C5" t="s">
        <v>15</v>
      </c>
      <c r="D5" s="12">
        <f>'Rajasthan 2014-2015'!H14</f>
        <v>8318.4545438571658</v>
      </c>
      <c r="E5" s="12">
        <f>'Madhya Pradesh 2014-2015'!H14</f>
        <v>16636.651359855103</v>
      </c>
      <c r="F5" s="12">
        <f>'Bihar 2014-2015'!H14</f>
        <v>8605.3466009160002</v>
      </c>
      <c r="G5" s="14">
        <f t="shared" ref="G5:G12" si="0">SUM(D5:F5)</f>
        <v>33560.452504628265</v>
      </c>
      <c r="H5" s="102">
        <f t="shared" ref="H5:H13" si="1">G5/G$13</f>
        <v>9.4451751317382038E-3</v>
      </c>
      <c r="I5" s="12">
        <f>'Rajasthan 2013-2014'!G12</f>
        <v>602.09999999999991</v>
      </c>
      <c r="J5" s="12">
        <f>'Delhi 2012-2014'!G14</f>
        <v>8052.3200000000006</v>
      </c>
      <c r="K5" s="12">
        <f>'Bihar 2013-2014'!G13</f>
        <v>1499.82</v>
      </c>
      <c r="L5" s="14">
        <f t="shared" ref="L5:L12" si="2">SUM(I5:K5)</f>
        <v>10154.24</v>
      </c>
      <c r="M5" s="16">
        <f t="shared" ref="M5:M13" si="3">L5/L$13</f>
        <v>4.084263308288677E-3</v>
      </c>
      <c r="N5" s="52">
        <v>0</v>
      </c>
      <c r="O5" s="52">
        <v>0</v>
      </c>
      <c r="P5" s="53">
        <v>0</v>
      </c>
      <c r="Q5" s="14">
        <f t="shared" ref="Q5:Q12" si="4">SUM(N5:P5)</f>
        <v>0</v>
      </c>
      <c r="R5" s="16">
        <f t="shared" ref="R5:R13" si="5">Q5/Q$13</f>
        <v>0</v>
      </c>
      <c r="S5" s="48">
        <f t="shared" ref="S5:S13" si="6">SUM(D5:P5)</f>
        <v>87429.398538694993</v>
      </c>
      <c r="T5" s="16">
        <f>S5/S$13</f>
        <v>3.8247135148263885E-3</v>
      </c>
      <c r="U5" s="16"/>
      <c r="V5" s="16"/>
      <c r="X5" s="12">
        <f>'Kenya 2014-2015'!F12</f>
        <v>91370.525720000005</v>
      </c>
      <c r="Y5" s="16">
        <f t="shared" ref="Y5:Y11" si="7">X5/X$13</f>
        <v>2.7038858164960614E-2</v>
      </c>
      <c r="Z5" s="12">
        <f>'Kenya 2013-2014'!F12</f>
        <v>70443.345899999986</v>
      </c>
      <c r="AA5" s="16">
        <f>Z5/Z$13</f>
        <v>1.9685317058254666E-2</v>
      </c>
      <c r="AB5" s="14">
        <f>SUM(X5,Z5)</f>
        <v>161813.87161999999</v>
      </c>
      <c r="AC5" s="16">
        <f>AB5/AB$13</f>
        <v>2.325679931410048E-2</v>
      </c>
    </row>
    <row r="6" spans="2:29">
      <c r="B6" s="108"/>
      <c r="C6" t="s">
        <v>16</v>
      </c>
      <c r="D6" s="12">
        <f>'Rajasthan 2014-2015'!H15</f>
        <v>70782.006100159997</v>
      </c>
      <c r="E6" s="12">
        <f>'Madhya Pradesh 2014-2015'!H15</f>
        <v>80827.667199999996</v>
      </c>
      <c r="F6" s="12">
        <f>'Bihar 2014-2015'!H15</f>
        <v>77595.83085714285</v>
      </c>
      <c r="G6" s="14">
        <f t="shared" si="0"/>
        <v>229205.50415730284</v>
      </c>
      <c r="H6" s="102">
        <f t="shared" si="1"/>
        <v>6.4507060136496028E-2</v>
      </c>
      <c r="I6" s="12">
        <f>'Rajasthan 2013-2014'!G13</f>
        <v>56582.296666666669</v>
      </c>
      <c r="J6" s="12">
        <f>'Delhi 2012-2014'!G15</f>
        <v>0</v>
      </c>
      <c r="K6" s="12">
        <f>'Bihar 2013-2014'!G14</f>
        <v>0</v>
      </c>
      <c r="L6" s="14">
        <f t="shared" si="2"/>
        <v>56582.296666666669</v>
      </c>
      <c r="M6" s="16">
        <f t="shared" si="3"/>
        <v>2.2758670089969447E-2</v>
      </c>
      <c r="N6" s="53">
        <f>'Rajasthan 2012'!F7</f>
        <v>632517.17886792449</v>
      </c>
      <c r="O6" s="53">
        <f>'Delhi 2012'!F6</f>
        <v>29838.11</v>
      </c>
      <c r="P6" s="53">
        <f>'Bihar 2012'!E6</f>
        <v>0</v>
      </c>
      <c r="Q6" s="14">
        <f t="shared" si="4"/>
        <v>662355.28886792448</v>
      </c>
      <c r="R6" s="16">
        <f t="shared" si="5"/>
        <v>6.1441114170723225E-2</v>
      </c>
      <c r="S6" s="48">
        <f t="shared" si="6"/>
        <v>1233930.9777815938</v>
      </c>
      <c r="T6" s="16">
        <f t="shared" ref="T6:T13" si="8">S6/S$13</f>
        <v>5.3979926271544104E-2</v>
      </c>
      <c r="U6" s="16"/>
      <c r="V6" s="16"/>
      <c r="X6" s="12">
        <f>'Kenya 2014-2015'!F13</f>
        <v>96314.307669999995</v>
      </c>
      <c r="Y6" s="16">
        <f t="shared" si="7"/>
        <v>2.8501848750723244E-2</v>
      </c>
      <c r="Z6" s="12">
        <f>'Kenya 2013-2014'!F13</f>
        <v>330931.73768000002</v>
      </c>
      <c r="AA6" s="16">
        <f t="shared" ref="AA6:AA13" si="9">Z6/Z$13</f>
        <v>9.2478517277101172E-2</v>
      </c>
      <c r="AB6" s="14">
        <f t="shared" ref="AB6:AB13" si="10">SUM(X6,Z6)</f>
        <v>427246.04535000003</v>
      </c>
      <c r="AC6" s="16">
        <f t="shared" ref="AC6:AC13" si="11">AB6/AB$13</f>
        <v>6.1406203528597235E-2</v>
      </c>
    </row>
    <row r="7" spans="2:29">
      <c r="B7" s="108"/>
      <c r="C7" t="s">
        <v>17</v>
      </c>
      <c r="D7" s="12">
        <f>'Rajasthan 2014-2015'!H16</f>
        <v>465680.88130483334</v>
      </c>
      <c r="E7" s="12">
        <f>'Madhya Pradesh 2014-2015'!H16</f>
        <v>530295.1296531267</v>
      </c>
      <c r="F7" s="12">
        <f>'Bihar 2014-2015'!H16</f>
        <v>350336.66666666669</v>
      </c>
      <c r="G7" s="14">
        <f t="shared" si="0"/>
        <v>1346312.6776246268</v>
      </c>
      <c r="H7" s="102">
        <f t="shared" si="1"/>
        <v>0.3789030860203787</v>
      </c>
      <c r="I7" s="12">
        <f>'Rajasthan 2013-2014'!G14</f>
        <v>546488.49666666659</v>
      </c>
      <c r="J7" s="12">
        <f>'Delhi 2012-2014'!G16</f>
        <v>141550.98000000001</v>
      </c>
      <c r="K7" s="12">
        <f>'Bihar 2013-2014'!G15</f>
        <v>387448.30333333329</v>
      </c>
      <c r="L7" s="14">
        <f t="shared" si="2"/>
        <v>1075487.7799999998</v>
      </c>
      <c r="M7" s="16">
        <f t="shared" si="3"/>
        <v>0.43258533168083912</v>
      </c>
      <c r="N7" s="53">
        <f>'Rajasthan 2012'!F8</f>
        <v>1153833.8224528304</v>
      </c>
      <c r="O7" s="53">
        <f>'Delhi 2012'!F7</f>
        <v>59024.301886792455</v>
      </c>
      <c r="P7" s="53">
        <f>'Bihar 2012'!E7</f>
        <v>266920.64245283016</v>
      </c>
      <c r="Q7" s="14">
        <f t="shared" si="4"/>
        <v>1479778.7667924531</v>
      </c>
      <c r="R7" s="16">
        <f t="shared" si="5"/>
        <v>0.13726659647166595</v>
      </c>
      <c r="S7" s="48">
        <f t="shared" si="6"/>
        <v>6323380.4935301235</v>
      </c>
      <c r="T7" s="16">
        <f t="shared" si="8"/>
        <v>0.276624559212657</v>
      </c>
      <c r="U7" s="16"/>
      <c r="V7" s="16"/>
      <c r="X7" s="12">
        <f>'Kenya 2014-2015'!F14</f>
        <v>310841.75072999997</v>
      </c>
      <c r="Y7" s="16">
        <f t="shared" si="7"/>
        <v>9.1985965315473636E-2</v>
      </c>
      <c r="Z7" s="12">
        <f>'Kenya 2013-2014'!F14</f>
        <v>379523.40493956272</v>
      </c>
      <c r="AA7" s="16">
        <f t="shared" si="9"/>
        <v>0.10605740630022613</v>
      </c>
      <c r="AB7" s="14">
        <f t="shared" si="10"/>
        <v>690365.15566956275</v>
      </c>
      <c r="AC7" s="16">
        <f t="shared" si="11"/>
        <v>9.9223161266171048E-2</v>
      </c>
    </row>
    <row r="8" spans="2:29">
      <c r="B8" s="108"/>
      <c r="C8" t="s">
        <v>18</v>
      </c>
      <c r="D8" s="12">
        <f>'Rajasthan 2014-2015'!H17</f>
        <v>138719.73637170001</v>
      </c>
      <c r="E8" s="12">
        <f>'Madhya Pradesh 2014-2015'!H17</f>
        <v>196927.21402580666</v>
      </c>
      <c r="F8" s="12">
        <f>'Bihar 2014-2015'!H17</f>
        <v>48710.538082400009</v>
      </c>
      <c r="G8" s="14">
        <f t="shared" si="0"/>
        <v>384357.48847990669</v>
      </c>
      <c r="H8" s="102">
        <f t="shared" si="1"/>
        <v>0.10817267113389237</v>
      </c>
      <c r="I8" s="12">
        <f>'Rajasthan 2013-2014'!G15</f>
        <v>210103.5</v>
      </c>
      <c r="J8" s="12">
        <f>'Delhi 2012-2014'!G17</f>
        <v>30790.636666666665</v>
      </c>
      <c r="K8" s="12">
        <f>'Bihar 2013-2014'!G16</f>
        <v>272072.59000000003</v>
      </c>
      <c r="L8" s="14">
        <f t="shared" si="2"/>
        <v>512966.72666666668</v>
      </c>
      <c r="M8" s="16">
        <f t="shared" si="3"/>
        <v>0.20632673445748903</v>
      </c>
      <c r="N8" s="53">
        <f>'Rajasthan 2012'!F9</f>
        <v>36687.779622641508</v>
      </c>
      <c r="O8" s="53">
        <f>'Delhi 2012'!F8</f>
        <v>207500.06641509433</v>
      </c>
      <c r="P8" s="53">
        <f>'Bihar 2012'!E8</f>
        <v>474827.28641509434</v>
      </c>
      <c r="Q8" s="14">
        <f t="shared" si="4"/>
        <v>719015.13245283021</v>
      </c>
      <c r="R8" s="16">
        <f t="shared" si="5"/>
        <v>6.6696970018942592E-2</v>
      </c>
      <c r="S8" s="48">
        <f t="shared" si="6"/>
        <v>2513663.8772453829</v>
      </c>
      <c r="T8" s="16">
        <f t="shared" si="8"/>
        <v>0.10996351757785773</v>
      </c>
      <c r="U8" s="16"/>
      <c r="V8" s="16"/>
      <c r="X8" s="12">
        <f>'Kenya 2014-2015'!F15</f>
        <v>1220526.7809099969</v>
      </c>
      <c r="Y8" s="16">
        <f t="shared" si="7"/>
        <v>0.36118485972919895</v>
      </c>
      <c r="Z8" s="12">
        <f>'Kenya 2013-2014'!F15</f>
        <v>1333837.1066400025</v>
      </c>
      <c r="AA8" s="16">
        <f t="shared" si="9"/>
        <v>0.37273934127926611</v>
      </c>
      <c r="AB8" s="14">
        <f t="shared" si="10"/>
        <v>2554363.8875499992</v>
      </c>
      <c r="AC8" s="16">
        <f t="shared" si="11"/>
        <v>0.36712753803607345</v>
      </c>
    </row>
    <row r="9" spans="2:29">
      <c r="B9" s="108"/>
      <c r="C9" t="s">
        <v>19</v>
      </c>
      <c r="D9" s="12">
        <f>'Rajasthan 2014-2015'!H18</f>
        <v>150580.93866483</v>
      </c>
      <c r="E9" s="12">
        <f>'Madhya Pradesh 2014-2015'!H18</f>
        <v>305629.72109165665</v>
      </c>
      <c r="F9" s="12">
        <f>'Bihar 2014-2015'!H18</f>
        <v>119155.92417573332</v>
      </c>
      <c r="G9" s="14">
        <f t="shared" si="0"/>
        <v>575366.58393222</v>
      </c>
      <c r="H9" s="102">
        <f t="shared" si="1"/>
        <v>0.1619298234861497</v>
      </c>
      <c r="I9" s="12">
        <f>'Rajasthan 2013-2014'!G16</f>
        <v>7930.6500000000005</v>
      </c>
      <c r="J9" s="12">
        <f>'Delhi 2012-2014'!G18</f>
        <v>37701.890000000007</v>
      </c>
      <c r="K9" s="12">
        <f>'Bihar 2013-2014'!G17</f>
        <v>92537.88</v>
      </c>
      <c r="L9" s="14">
        <f t="shared" si="2"/>
        <v>138170.42000000001</v>
      </c>
      <c r="M9" s="16">
        <f t="shared" si="3"/>
        <v>5.5575245089424317E-2</v>
      </c>
      <c r="N9" s="53">
        <f>'Rajasthan 2012'!F10</f>
        <v>14539.746603773581</v>
      </c>
      <c r="O9" s="53">
        <f>'Delhi 2012'!F9</f>
        <v>97071.135849056591</v>
      </c>
      <c r="P9" s="53">
        <f>'Bihar 2012'!E9</f>
        <v>38527.89075471698</v>
      </c>
      <c r="Q9" s="14">
        <f t="shared" si="4"/>
        <v>150138.77320754714</v>
      </c>
      <c r="R9" s="16">
        <f t="shared" si="5"/>
        <v>1.3927107794162499E-2</v>
      </c>
      <c r="S9" s="48">
        <f t="shared" si="6"/>
        <v>1577212.9985770555</v>
      </c>
      <c r="T9" s="16">
        <f t="shared" si="8"/>
        <v>6.8997247747823287E-2</v>
      </c>
      <c r="U9" s="16"/>
      <c r="V9" s="16"/>
      <c r="X9" s="12">
        <f>'Kenya 2014-2015'!F16</f>
        <v>200472.80036999978</v>
      </c>
      <c r="Y9" s="16">
        <f t="shared" si="7"/>
        <v>5.932499099050699E-2</v>
      </c>
      <c r="Z9" s="12">
        <f>'Kenya 2013-2014'!F16</f>
        <v>248537.50992000004</v>
      </c>
      <c r="AA9" s="16">
        <f t="shared" si="9"/>
        <v>6.9453539168762221E-2</v>
      </c>
      <c r="AB9" s="14">
        <f t="shared" si="10"/>
        <v>449010.31028999982</v>
      </c>
      <c r="AC9" s="16">
        <f t="shared" si="11"/>
        <v>6.4534286040071651E-2</v>
      </c>
    </row>
    <row r="10" spans="2:29">
      <c r="B10" s="108"/>
      <c r="C10" t="s">
        <v>20</v>
      </c>
      <c r="D10" s="12">
        <f>'Rajasthan 2014-2015'!H19</f>
        <v>86288.328179941003</v>
      </c>
      <c r="E10" s="12">
        <f>'Madhya Pradesh 2014-2015'!H19</f>
        <v>81793.615347761486</v>
      </c>
      <c r="F10" s="12">
        <f>'Bihar 2014-2015'!H19</f>
        <v>96837.068229623997</v>
      </c>
      <c r="G10" s="14">
        <f t="shared" si="0"/>
        <v>264919.01175732649</v>
      </c>
      <c r="H10" s="102">
        <f t="shared" si="1"/>
        <v>7.4558186050378367E-2</v>
      </c>
      <c r="I10" s="12">
        <f>'Rajasthan 2013-2014'!G17</f>
        <v>52416.39</v>
      </c>
      <c r="J10" s="12">
        <f>'Delhi 2012-2014'!G19</f>
        <v>18493.599999999999</v>
      </c>
      <c r="K10" s="12">
        <f>'Bihar 2013-2014'!G18</f>
        <v>50864.383333333331</v>
      </c>
      <c r="L10" s="14">
        <f t="shared" si="2"/>
        <v>121774.37333333332</v>
      </c>
      <c r="M10" s="16">
        <f t="shared" si="3"/>
        <v>4.8980387000423502E-2</v>
      </c>
      <c r="N10" s="53">
        <f>'Rajasthan 2012'!F11</f>
        <v>994538.49056603771</v>
      </c>
      <c r="O10" s="53">
        <f>'Delhi 2012'!F10</f>
        <v>19422.238113207546</v>
      </c>
      <c r="P10" s="53">
        <f>'Bihar 2012'!E10</f>
        <v>18949.690000000002</v>
      </c>
      <c r="Q10" s="14">
        <f t="shared" si="4"/>
        <v>1032910.4186792453</v>
      </c>
      <c r="R10" s="16">
        <f t="shared" si="5"/>
        <v>9.5814388484268251E-2</v>
      </c>
      <c r="S10" s="48">
        <f t="shared" si="6"/>
        <v>1806297.3123991378</v>
      </c>
      <c r="T10" s="16">
        <f t="shared" si="8"/>
        <v>7.9018841007695267E-2</v>
      </c>
      <c r="U10" s="16"/>
      <c r="V10" s="16"/>
      <c r="X10" s="12">
        <f>'Kenya 2014-2015'!F17</f>
        <v>210297.29036000004</v>
      </c>
      <c r="Y10" s="16">
        <f t="shared" si="7"/>
        <v>6.2232306990819185E-2</v>
      </c>
      <c r="Z10" s="12">
        <f>'Kenya 2013-2014'!F17</f>
        <v>222749.86836000002</v>
      </c>
      <c r="AA10" s="16">
        <f t="shared" si="9"/>
        <v>6.2247210539598891E-2</v>
      </c>
      <c r="AB10" s="14">
        <f t="shared" si="10"/>
        <v>433047.15872000006</v>
      </c>
      <c r="AC10" s="16">
        <f t="shared" si="11"/>
        <v>6.2239972154820251E-2</v>
      </c>
    </row>
    <row r="11" spans="2:29">
      <c r="B11" s="108"/>
      <c r="C11" t="s">
        <v>21</v>
      </c>
      <c r="D11" s="12">
        <f>'Rajasthan 2014-2015'!H20</f>
        <v>178425.28522706541</v>
      </c>
      <c r="E11" s="12">
        <f>'Madhya Pradesh 2014-2015'!H20</f>
        <v>334188.42161797202</v>
      </c>
      <c r="F11" s="12">
        <f>'Bihar 2014-2015'!H20</f>
        <v>206849.35280397214</v>
      </c>
      <c r="G11" s="14">
        <f t="shared" si="0"/>
        <v>719463.05964900949</v>
      </c>
      <c r="H11" s="102">
        <f t="shared" si="1"/>
        <v>0.20248399804096665</v>
      </c>
      <c r="I11" s="12">
        <f>'Rajasthan 2013-2014'!G18</f>
        <v>102106.97999999995</v>
      </c>
      <c r="J11" s="12">
        <f>'Delhi 2012-2014'!G20</f>
        <v>204724.47</v>
      </c>
      <c r="K11" s="12">
        <f>'Bihar 2013-2014'!G19</f>
        <v>264219.13999999996</v>
      </c>
      <c r="L11" s="14">
        <f t="shared" si="2"/>
        <v>571050.58999999985</v>
      </c>
      <c r="M11" s="16">
        <f t="shared" si="3"/>
        <v>0.22968936837356613</v>
      </c>
      <c r="N11" s="53">
        <f>'Rajasthan 2012'!F12</f>
        <v>204696.95000000004</v>
      </c>
      <c r="O11" s="53">
        <f>'Delhi 2012'!F12</f>
        <v>266810.45218867925</v>
      </c>
      <c r="P11" s="53">
        <f>'Bihar 2012'!E12</f>
        <v>179857.00400000002</v>
      </c>
      <c r="Q11" s="14">
        <f t="shared" si="4"/>
        <v>651364.40618867939</v>
      </c>
      <c r="R11" s="16">
        <f t="shared" si="5"/>
        <v>6.042158267624885E-2</v>
      </c>
      <c r="S11" s="48">
        <f t="shared" si="6"/>
        <v>3232392.1376600652</v>
      </c>
      <c r="T11" s="16">
        <f t="shared" si="8"/>
        <v>0.14140522639710643</v>
      </c>
      <c r="U11" s="16"/>
      <c r="V11" s="16"/>
      <c r="X11" s="12">
        <f>'Kenya 2014-2015'!F18</f>
        <v>1249406.7307575</v>
      </c>
      <c r="Y11" s="16">
        <f t="shared" si="7"/>
        <v>0.36973117005831729</v>
      </c>
      <c r="Z11" s="12">
        <f>'Kenya 2013-2014'!F18</f>
        <v>992448.51835999929</v>
      </c>
      <c r="AA11" s="16">
        <f t="shared" si="9"/>
        <v>0.27733866837679078</v>
      </c>
      <c r="AB11" s="14">
        <f t="shared" si="10"/>
        <v>2241855.2491174992</v>
      </c>
      <c r="AC11" s="16">
        <f t="shared" si="11"/>
        <v>0.32221203966016582</v>
      </c>
    </row>
    <row r="12" spans="2:29">
      <c r="B12" s="108"/>
      <c r="C12" t="s">
        <v>46</v>
      </c>
      <c r="D12" s="12">
        <v>0</v>
      </c>
      <c r="E12" s="12">
        <v>0</v>
      </c>
      <c r="F12" s="12">
        <v>0</v>
      </c>
      <c r="G12" s="14">
        <f t="shared" si="0"/>
        <v>0</v>
      </c>
      <c r="H12" s="102">
        <f t="shared" si="1"/>
        <v>0</v>
      </c>
      <c r="I12" s="12">
        <v>0</v>
      </c>
      <c r="J12" s="12">
        <v>0</v>
      </c>
      <c r="K12" s="12">
        <v>0</v>
      </c>
      <c r="L12" s="14">
        <f t="shared" si="2"/>
        <v>0</v>
      </c>
      <c r="M12" s="16">
        <f t="shared" si="3"/>
        <v>0</v>
      </c>
      <c r="N12" s="53">
        <f>'Rajasthan 2012'!F11</f>
        <v>994538.49056603771</v>
      </c>
      <c r="O12" s="53">
        <f>'Delhi 2012'!F11</f>
        <v>132075.47169811319</v>
      </c>
      <c r="P12" s="53">
        <f>'Bihar 2012'!E11</f>
        <v>4958150.0377358487</v>
      </c>
      <c r="Q12" s="14">
        <f t="shared" si="4"/>
        <v>6084764</v>
      </c>
      <c r="R12" s="16">
        <f t="shared" si="5"/>
        <v>0.56443224038398854</v>
      </c>
      <c r="S12" s="48">
        <f t="shared" si="6"/>
        <v>6084764</v>
      </c>
      <c r="T12" s="16">
        <f t="shared" si="8"/>
        <v>0.26618596827048979</v>
      </c>
      <c r="U12" s="16"/>
      <c r="V12" s="16"/>
      <c r="X12" s="12">
        <v>0</v>
      </c>
      <c r="Y12" s="16"/>
      <c r="Z12" s="12">
        <v>0</v>
      </c>
      <c r="AA12" s="16"/>
      <c r="AB12" s="14">
        <f t="shared" si="10"/>
        <v>0</v>
      </c>
      <c r="AC12" s="16">
        <f t="shared" si="11"/>
        <v>0</v>
      </c>
    </row>
    <row r="13" spans="2:29">
      <c r="B13" s="108"/>
      <c r="C13" s="18" t="s">
        <v>22</v>
      </c>
      <c r="D13" s="13">
        <f t="shared" ref="D13:E13" si="12">SUM(D5:D12)</f>
        <v>1098795.630392387</v>
      </c>
      <c r="E13" s="13">
        <f t="shared" si="12"/>
        <v>1546298.4202961784</v>
      </c>
      <c r="F13" s="13">
        <f>SUM(F5:F12)</f>
        <v>908090.72741645505</v>
      </c>
      <c r="G13" s="15">
        <f>SUM(G5:G11)</f>
        <v>3553184.7781050205</v>
      </c>
      <c r="H13" s="103">
        <f t="shared" si="1"/>
        <v>1</v>
      </c>
      <c r="I13" s="13">
        <f>SUM(I5:I11)</f>
        <v>976230.41333333333</v>
      </c>
      <c r="J13" s="13">
        <f>SUM(J5:J12)</f>
        <v>441313.89666666673</v>
      </c>
      <c r="K13" s="13">
        <f>SUM(K5:K12)</f>
        <v>1068642.1166666667</v>
      </c>
      <c r="L13" s="15">
        <f>SUM(L5:L11)</f>
        <v>2486186.4266666658</v>
      </c>
      <c r="M13" s="17">
        <f t="shared" si="3"/>
        <v>1</v>
      </c>
      <c r="N13" s="54">
        <f>SUM(N5:N12)</f>
        <v>4031352.4586792458</v>
      </c>
      <c r="O13" s="54">
        <f t="shared" ref="O13:P13" si="13">SUM(O5:O12)</f>
        <v>811741.77615094348</v>
      </c>
      <c r="P13" s="54">
        <f t="shared" si="13"/>
        <v>5937232.5513584903</v>
      </c>
      <c r="Q13" s="15">
        <f>SUM(Q5:Q12)</f>
        <v>10780326.786188681</v>
      </c>
      <c r="R13" s="17">
        <f t="shared" si="5"/>
        <v>1</v>
      </c>
      <c r="S13" s="50">
        <f t="shared" si="6"/>
        <v>22859071.195732053</v>
      </c>
      <c r="T13" s="17">
        <f t="shared" si="8"/>
        <v>1</v>
      </c>
      <c r="U13" s="17"/>
      <c r="V13" s="17"/>
      <c r="W13" s="88"/>
      <c r="X13" s="13">
        <f>SUM(X5:X11)</f>
        <v>3379230.1865174971</v>
      </c>
      <c r="Y13" s="17">
        <f>X13/X$13</f>
        <v>1</v>
      </c>
      <c r="Z13" s="13">
        <f>SUM(Z5:Z12)</f>
        <v>3578471.4917995646</v>
      </c>
      <c r="AA13" s="17">
        <f t="shared" si="9"/>
        <v>1</v>
      </c>
      <c r="AB13" s="15">
        <f t="shared" si="10"/>
        <v>6957701.6783170616</v>
      </c>
      <c r="AC13" s="17">
        <f t="shared" si="11"/>
        <v>1</v>
      </c>
    </row>
    <row r="14" spans="2:29">
      <c r="B14" s="108"/>
      <c r="C14" s="22"/>
      <c r="D14" s="23"/>
      <c r="E14" s="23"/>
      <c r="F14" s="23"/>
      <c r="G14" s="24"/>
      <c r="H14" s="25"/>
      <c r="I14" s="23"/>
      <c r="J14" s="23"/>
      <c r="K14" s="23"/>
      <c r="L14" s="24"/>
      <c r="M14" s="24"/>
      <c r="N14" s="55"/>
      <c r="O14" s="55"/>
      <c r="P14" s="55"/>
      <c r="Q14" s="55"/>
      <c r="S14" s="25"/>
      <c r="T14" s="25"/>
      <c r="U14" s="25"/>
      <c r="V14" s="25"/>
      <c r="X14" s="23"/>
      <c r="Y14" s="25"/>
    </row>
    <row r="15" spans="2:29">
      <c r="B15" s="108"/>
      <c r="C15" s="28" t="s">
        <v>33</v>
      </c>
      <c r="D15" s="26">
        <f>'Rajasthan 2014-2015'!E36</f>
        <v>11858768</v>
      </c>
      <c r="E15" s="26">
        <f>'Madhya Pradesh 2014-2015'!E36</f>
        <v>18490500</v>
      </c>
      <c r="F15" s="26">
        <f>'Bihar 2014-2015'!E36</f>
        <v>18718184</v>
      </c>
      <c r="G15" s="26">
        <f>SUM(D15:F15)</f>
        <v>49067452</v>
      </c>
      <c r="H15" s="25"/>
      <c r="I15" s="26">
        <f>'Rajasthan 2013-2014'!D22</f>
        <v>10842705</v>
      </c>
      <c r="J15" s="26">
        <f>'Delhi 2012-2014'!D24</f>
        <v>2382517</v>
      </c>
      <c r="K15" s="26">
        <f>'Bihar 2013-2014'!D23</f>
        <v>16225546</v>
      </c>
      <c r="L15" s="26">
        <f>SUM(I15:K15)</f>
        <v>29450768</v>
      </c>
      <c r="M15" s="26"/>
      <c r="N15" s="56">
        <f>'Rajasthan 2012'!E17</f>
        <v>10816419</v>
      </c>
      <c r="O15" s="56">
        <f>'Delhi 2012'!E17</f>
        <v>2650455</v>
      </c>
      <c r="P15" s="56">
        <f>'Bihar 2012'!D17</f>
        <v>16265432</v>
      </c>
      <c r="Q15" s="56">
        <f>SUM(N15:P15)</f>
        <v>29732306</v>
      </c>
      <c r="S15" s="49">
        <f>SUM(G15,L15,Q15)</f>
        <v>108250526</v>
      </c>
      <c r="T15" s="25"/>
      <c r="U15" s="25"/>
      <c r="V15" s="25"/>
      <c r="X15" s="26">
        <f>'Kenya 2014-2015'!C34</f>
        <v>6020684</v>
      </c>
      <c r="Y15" s="25"/>
      <c r="Z15" s="7">
        <f>'Kenya 2013-2014'!C34</f>
        <v>6405462</v>
      </c>
      <c r="AB15" s="51">
        <f>SUM(X15,Z15)</f>
        <v>12426146</v>
      </c>
    </row>
    <row r="16" spans="2:29" ht="16" thickBot="1">
      <c r="B16" s="108"/>
      <c r="C16" s="104" t="s">
        <v>80</v>
      </c>
      <c r="D16" s="71">
        <f>D13/D15</f>
        <v>9.2656811432046488E-2</v>
      </c>
      <c r="E16" s="71">
        <f t="shared" ref="E16:F16" si="14">E13/E15</f>
        <v>8.3626641805044671E-2</v>
      </c>
      <c r="F16" s="71">
        <f t="shared" si="14"/>
        <v>4.8513826310097978E-2</v>
      </c>
      <c r="G16" s="72">
        <f>G13/G15</f>
        <v>7.2414291618505489E-2</v>
      </c>
      <c r="H16" s="73"/>
      <c r="I16" s="71">
        <f>I13/I15</f>
        <v>9.0035688818734194E-2</v>
      </c>
      <c r="J16" s="71">
        <f>J13/J15</f>
        <v>0.18523011448256896</v>
      </c>
      <c r="K16" s="71">
        <f>K13/K15</f>
        <v>6.5861704540892907E-2</v>
      </c>
      <c r="L16" s="74">
        <f>L13/L15</f>
        <v>8.44183902663138E-2</v>
      </c>
      <c r="M16" s="75"/>
      <c r="N16" s="76" t="s">
        <v>81</v>
      </c>
      <c r="O16" s="76" t="s">
        <v>81</v>
      </c>
      <c r="P16" s="76" t="s">
        <v>81</v>
      </c>
      <c r="Q16" s="77" t="s">
        <v>81</v>
      </c>
      <c r="R16" s="58"/>
      <c r="S16" s="78" t="s">
        <v>81</v>
      </c>
      <c r="T16" s="73"/>
      <c r="U16" s="73"/>
      <c r="V16" s="73"/>
      <c r="W16" s="58"/>
      <c r="X16" s="72">
        <f>X13/X15</f>
        <v>0.56127014580361589</v>
      </c>
      <c r="Y16" s="73"/>
      <c r="Z16" s="79">
        <f>Z13/Z15</f>
        <v>0.55865938972076712</v>
      </c>
      <c r="AA16" s="58"/>
      <c r="AB16" s="80">
        <f>AB13/AB15</f>
        <v>0.55992434648016054</v>
      </c>
      <c r="AC16" s="58"/>
    </row>
    <row r="17" spans="2:31" ht="16" thickTop="1">
      <c r="B17" s="108"/>
      <c r="C17" s="22"/>
      <c r="D17" s="23"/>
      <c r="E17" s="23"/>
      <c r="F17" s="23"/>
      <c r="G17" s="24"/>
      <c r="H17" s="25"/>
      <c r="I17" s="23"/>
      <c r="J17" s="23"/>
      <c r="K17" s="23"/>
      <c r="L17" s="24"/>
      <c r="M17" s="24"/>
      <c r="N17" s="55"/>
      <c r="O17" s="55"/>
      <c r="P17" s="55"/>
      <c r="Q17" s="55"/>
      <c r="S17" s="25"/>
      <c r="T17" s="25"/>
      <c r="U17" s="25"/>
      <c r="V17" s="25"/>
      <c r="X17" s="23"/>
      <c r="Y17" s="25"/>
    </row>
    <row r="18" spans="2:31">
      <c r="B18" s="108"/>
      <c r="C18" s="28" t="s">
        <v>84</v>
      </c>
      <c r="D18" s="23">
        <v>853314</v>
      </c>
      <c r="E18" s="23">
        <f>AVERAGE(D18,F18)</f>
        <v>634601</v>
      </c>
      <c r="F18" s="23">
        <v>415888</v>
      </c>
      <c r="G18" s="14">
        <f>SUM(D18:F18)</f>
        <v>1903803</v>
      </c>
      <c r="H18" s="25"/>
      <c r="I18" s="23"/>
      <c r="J18" s="23"/>
      <c r="K18" s="23"/>
      <c r="L18" s="14"/>
      <c r="M18" s="14"/>
      <c r="N18" s="57" t="s">
        <v>82</v>
      </c>
      <c r="O18" s="57" t="s">
        <v>82</v>
      </c>
      <c r="P18" s="57" t="s">
        <v>82</v>
      </c>
      <c r="Q18" s="57" t="s">
        <v>82</v>
      </c>
      <c r="S18" s="25"/>
      <c r="T18" s="25"/>
      <c r="U18" s="25"/>
      <c r="V18" s="25"/>
      <c r="X18" s="23" t="s">
        <v>93</v>
      </c>
      <c r="Y18" s="25"/>
      <c r="Z18" s="23" t="s">
        <v>93</v>
      </c>
      <c r="AB18" s="23" t="s">
        <v>93</v>
      </c>
    </row>
    <row r="19" spans="2:31">
      <c r="B19" s="108"/>
      <c r="C19" s="41" t="s">
        <v>85</v>
      </c>
      <c r="D19" s="12">
        <v>878509</v>
      </c>
      <c r="E19" s="23">
        <f>AVERAGE(D19,F19)</f>
        <v>2629104</v>
      </c>
      <c r="F19" s="37">
        <v>4379699</v>
      </c>
      <c r="G19" s="14">
        <f>SUM(D19:F19)</f>
        <v>7887312</v>
      </c>
      <c r="I19" s="12"/>
      <c r="L19" s="14"/>
      <c r="M19" s="14"/>
      <c r="N19" s="57" t="s">
        <v>82</v>
      </c>
      <c r="O19" s="57" t="s">
        <v>82</v>
      </c>
      <c r="P19" s="57" t="s">
        <v>82</v>
      </c>
      <c r="Q19" s="57" t="s">
        <v>82</v>
      </c>
      <c r="X19" s="5">
        <v>0.3</v>
      </c>
      <c r="Z19" s="5">
        <v>0.3</v>
      </c>
      <c r="AB19" s="5">
        <v>0.3</v>
      </c>
      <c r="AE19" s="107"/>
    </row>
    <row r="20" spans="2:31" ht="16" thickBot="1">
      <c r="B20" s="108"/>
      <c r="C20" s="104" t="s">
        <v>67</v>
      </c>
      <c r="D20" s="81">
        <f>(D13+D18+D19)/D15</f>
        <v>0.23869415696406127</v>
      </c>
      <c r="E20" s="62">
        <f>SUM(E13,E18,E19)/E15</f>
        <v>0.2601337670855941</v>
      </c>
      <c r="F20" s="62">
        <f>SUM(F18,F19,F13)/F15</f>
        <v>0.30471319906976313</v>
      </c>
      <c r="G20" s="82">
        <f>(G13+G18+G19)/G15</f>
        <v>0.27195827853675836</v>
      </c>
      <c r="H20" s="58"/>
      <c r="I20" s="62"/>
      <c r="J20" s="58"/>
      <c r="K20" s="58"/>
      <c r="L20" s="83"/>
      <c r="M20" s="83"/>
      <c r="N20" s="84">
        <f>N13/N15</f>
        <v>0.37270675800181613</v>
      </c>
      <c r="O20" s="84">
        <f t="shared" ref="O20:P20" si="15">O13/O15</f>
        <v>0.30626506624369909</v>
      </c>
      <c r="P20" s="84">
        <f t="shared" si="15"/>
        <v>0.36502151011780631</v>
      </c>
      <c r="Q20" s="85">
        <f>Q13/Q15</f>
        <v>0.36257957207182923</v>
      </c>
      <c r="R20" s="58"/>
      <c r="S20" s="106"/>
      <c r="T20" s="58"/>
      <c r="U20" s="58"/>
      <c r="V20" s="58"/>
      <c r="W20" s="58"/>
      <c r="X20" s="86">
        <f>X16/(1-X19)</f>
        <v>0.80181449400516558</v>
      </c>
      <c r="Y20" s="58"/>
      <c r="Z20" s="87">
        <f>Z16/(1-Z19)</f>
        <v>0.79808484245823874</v>
      </c>
      <c r="AA20" s="58"/>
      <c r="AB20" s="78">
        <f>AB16/(1-AB19)</f>
        <v>0.79989192354308658</v>
      </c>
      <c r="AC20" s="58"/>
    </row>
    <row r="21" spans="2:31" s="67" customFormat="1" ht="16" thickTop="1">
      <c r="B21" s="63"/>
      <c r="C21" s="64"/>
      <c r="D21" s="65"/>
      <c r="E21" s="66"/>
      <c r="F21" s="66"/>
      <c r="G21" s="69"/>
      <c r="I21" s="66"/>
      <c r="N21" s="68"/>
      <c r="O21" s="68"/>
      <c r="P21" s="68"/>
      <c r="Q21" s="68"/>
      <c r="X21" s="70"/>
      <c r="Z21" s="66"/>
      <c r="AB21" s="66"/>
    </row>
    <row r="22" spans="2:31" s="67" customFormat="1">
      <c r="B22" s="63"/>
      <c r="C22" s="64"/>
      <c r="D22" s="65"/>
      <c r="E22" s="66"/>
      <c r="F22" s="66"/>
      <c r="G22" s="69"/>
      <c r="I22" s="66"/>
      <c r="N22" s="68"/>
      <c r="O22" s="68"/>
      <c r="P22" s="68"/>
      <c r="Q22" s="68"/>
      <c r="X22" s="70"/>
      <c r="Z22" s="66"/>
      <c r="AB22" s="66"/>
    </row>
    <row r="23" spans="2:31">
      <c r="C23" s="8" t="s">
        <v>96</v>
      </c>
    </row>
    <row r="24" spans="2:31" ht="16" customHeight="1">
      <c r="B24" s="108" t="s">
        <v>49</v>
      </c>
      <c r="C24" t="s">
        <v>15</v>
      </c>
      <c r="D24" s="12">
        <f>'Rajasthan 2014-2015'!G14</f>
        <v>8318.4545438571658</v>
      </c>
      <c r="E24" s="12">
        <f>'Madhya Pradesh 2014-2015'!G14</f>
        <v>16636.651359855103</v>
      </c>
      <c r="F24" s="12">
        <f>'Bihar 2014-2015'!G14</f>
        <v>8605.3466009160002</v>
      </c>
      <c r="G24" s="12">
        <f t="shared" ref="G24:G30" si="16">SUM(D24:F24)</f>
        <v>33560.452504628265</v>
      </c>
      <c r="H24" s="102">
        <f t="shared" ref="H24:H30" si="17">G24/G5</f>
        <v>1</v>
      </c>
      <c r="I24" s="12"/>
      <c r="J24" s="12"/>
      <c r="K24" s="12"/>
      <c r="L24" s="12"/>
      <c r="M24" s="12"/>
      <c r="N24" s="12"/>
      <c r="O24" s="12"/>
      <c r="P24" s="12"/>
      <c r="Q24" s="12"/>
      <c r="S24" s="16"/>
      <c r="T24" s="16"/>
      <c r="U24" s="16"/>
      <c r="V24" s="16"/>
      <c r="X24" s="12">
        <f>'Kenya 2014-2015'!E12</f>
        <v>91370.525720000005</v>
      </c>
      <c r="Y24" s="16">
        <f t="shared" ref="Y24:Y30" si="18">X24/X5</f>
        <v>1</v>
      </c>
      <c r="Z24" s="12">
        <f>'Kenya 2013-2014'!E12</f>
        <v>70443.345899999986</v>
      </c>
      <c r="AA24" s="16">
        <f>Z24/Z5</f>
        <v>1</v>
      </c>
      <c r="AB24" s="14">
        <f>X24+Z24</f>
        <v>161813.87161999999</v>
      </c>
      <c r="AC24" s="16">
        <f t="shared" ref="AC24:AC30" si="19">AB24/AB5</f>
        <v>1</v>
      </c>
    </row>
    <row r="25" spans="2:31">
      <c r="B25" s="108"/>
      <c r="C25" t="s">
        <v>16</v>
      </c>
      <c r="D25" s="12">
        <f>'Rajasthan 2014-2015'!G15</f>
        <v>70782.006100159997</v>
      </c>
      <c r="E25" s="12">
        <f>'Madhya Pradesh 2014-2015'!G15</f>
        <v>80827.667199999996</v>
      </c>
      <c r="F25" s="12">
        <f>'Bihar 2014-2015'!G15</f>
        <v>77595.83085714285</v>
      </c>
      <c r="G25" s="12">
        <f t="shared" si="16"/>
        <v>229205.50415730284</v>
      </c>
      <c r="H25" s="102">
        <f t="shared" si="17"/>
        <v>1</v>
      </c>
      <c r="I25" s="12"/>
      <c r="J25" s="12"/>
      <c r="K25" s="12"/>
      <c r="L25" s="12"/>
      <c r="M25" s="12"/>
      <c r="N25" s="12"/>
      <c r="O25" s="12"/>
      <c r="P25" s="12"/>
      <c r="Q25" s="12"/>
      <c r="S25" s="16"/>
      <c r="T25" s="16"/>
      <c r="U25" s="16"/>
      <c r="V25" s="16"/>
      <c r="X25" s="12">
        <f>'Kenya 2014-2015'!E13</f>
        <v>5732.3876699999973</v>
      </c>
      <c r="Y25" s="16">
        <f t="shared" si="18"/>
        <v>5.9517508962850831E-2</v>
      </c>
      <c r="Z25" s="12">
        <f>'Kenya 2013-2014'!E13</f>
        <v>237762.48768000002</v>
      </c>
      <c r="AA25" s="16">
        <f t="shared" ref="AA25:AA30" si="20">Z25/Z6</f>
        <v>0.71846384195978341</v>
      </c>
      <c r="AB25" s="14">
        <f t="shared" ref="AB25:AB32" si="21">X25+Z25</f>
        <v>243494.87535000002</v>
      </c>
      <c r="AC25" s="16">
        <f t="shared" si="19"/>
        <v>0.56991721281007757</v>
      </c>
    </row>
    <row r="26" spans="2:31">
      <c r="B26" s="108"/>
      <c r="C26" t="s">
        <v>17</v>
      </c>
      <c r="D26" s="12">
        <f>'Rajasthan 2014-2015'!G16</f>
        <v>181.07797149999999</v>
      </c>
      <c r="E26" s="12">
        <f>'Madhya Pradesh 2014-2015'!G16</f>
        <v>583.84231979333333</v>
      </c>
      <c r="F26" s="12">
        <f>'Bihar 2014-2015'!G16</f>
        <v>0</v>
      </c>
      <c r="G26" s="12">
        <f t="shared" si="16"/>
        <v>764.92029129333332</v>
      </c>
      <c r="H26" s="102">
        <f t="shared" si="17"/>
        <v>5.6815946548384596E-4</v>
      </c>
      <c r="I26" s="12"/>
      <c r="J26" s="12"/>
      <c r="K26" s="12"/>
      <c r="L26" s="12"/>
      <c r="M26" s="12"/>
      <c r="N26" s="12"/>
      <c r="O26" s="12"/>
      <c r="P26" s="12"/>
      <c r="Q26" s="12"/>
      <c r="S26" s="16"/>
      <c r="T26" s="16"/>
      <c r="U26" s="16"/>
      <c r="V26" s="16"/>
      <c r="X26" s="12">
        <f>'Kenya 2014-2015'!E14</f>
        <v>56818.076730000001</v>
      </c>
      <c r="Y26" s="16">
        <f t="shared" si="18"/>
        <v>0.18278779023913266</v>
      </c>
      <c r="Z26" s="12">
        <f>'Kenya 2013-2014'!E14</f>
        <v>30443.638859999992</v>
      </c>
      <c r="AA26" s="16">
        <f t="shared" si="20"/>
        <v>8.0215445118195006E-2</v>
      </c>
      <c r="AB26" s="14">
        <f t="shared" si="21"/>
        <v>87261.715589999993</v>
      </c>
      <c r="AC26" s="16">
        <f t="shared" si="19"/>
        <v>0.12639936253064177</v>
      </c>
    </row>
    <row r="27" spans="2:31">
      <c r="B27" s="108"/>
      <c r="C27" t="s">
        <v>18</v>
      </c>
      <c r="D27" s="12">
        <f>'Rajasthan 2014-2015'!G17</f>
        <v>37543.486371699997</v>
      </c>
      <c r="E27" s="12">
        <f>'Madhya Pradesh 2014-2015'!G17</f>
        <v>62034.99735913999</v>
      </c>
      <c r="F27" s="12">
        <f>'Bihar 2014-2015'!G17</f>
        <v>37737.043082400007</v>
      </c>
      <c r="G27" s="12">
        <f t="shared" si="16"/>
        <v>137315.52681323999</v>
      </c>
      <c r="H27" s="102">
        <f t="shared" si="17"/>
        <v>0.35725992319366123</v>
      </c>
      <c r="I27" s="12"/>
      <c r="J27" s="12"/>
      <c r="K27" s="12"/>
      <c r="L27" s="12"/>
      <c r="M27" s="12"/>
      <c r="N27" s="12"/>
      <c r="O27" s="12"/>
      <c r="P27" s="12"/>
      <c r="Q27" s="12"/>
      <c r="S27" s="16"/>
      <c r="T27" s="16"/>
      <c r="U27" s="16"/>
      <c r="V27" s="16"/>
      <c r="X27" s="12">
        <f>'Kenya 2014-2015'!E15</f>
        <v>1220526.7809099969</v>
      </c>
      <c r="Y27" s="16">
        <f t="shared" si="18"/>
        <v>1</v>
      </c>
      <c r="Z27" s="12">
        <f>'Kenya 2013-2014'!E15</f>
        <v>1333837.1066400025</v>
      </c>
      <c r="AA27" s="16">
        <f t="shared" si="20"/>
        <v>1</v>
      </c>
      <c r="AB27" s="14">
        <f t="shared" si="21"/>
        <v>2554363.8875499992</v>
      </c>
      <c r="AC27" s="16">
        <f t="shared" si="19"/>
        <v>1</v>
      </c>
    </row>
    <row r="28" spans="2:31">
      <c r="B28" s="108"/>
      <c r="C28" t="s">
        <v>19</v>
      </c>
      <c r="D28" s="12">
        <f>'Rajasthan 2014-2015'!G18</f>
        <v>58048.32199816333</v>
      </c>
      <c r="E28" s="12">
        <f>'Madhya Pradesh 2014-2015'!G18</f>
        <v>38922.804424990005</v>
      </c>
      <c r="F28" s="12">
        <f>'Bihar 2014-2015'!G18</f>
        <v>28365.090842399994</v>
      </c>
      <c r="G28" s="12">
        <f t="shared" si="16"/>
        <v>125336.21726555332</v>
      </c>
      <c r="H28" s="102">
        <f t="shared" si="17"/>
        <v>0.21783715072392582</v>
      </c>
      <c r="I28" s="12"/>
      <c r="J28" s="12"/>
      <c r="K28" s="12"/>
      <c r="L28" s="12"/>
      <c r="M28" s="12"/>
      <c r="N28" s="12"/>
      <c r="O28" s="12"/>
      <c r="P28" s="12"/>
      <c r="Q28" s="12"/>
      <c r="S28" s="16"/>
      <c r="T28" s="16"/>
      <c r="U28" s="16"/>
      <c r="V28" s="16"/>
      <c r="X28" s="12">
        <f>'Kenya 2014-2015'!E16</f>
        <v>200472.80036999978</v>
      </c>
      <c r="Y28" s="16">
        <f t="shared" si="18"/>
        <v>1</v>
      </c>
      <c r="Z28" s="12">
        <f>'Kenya 2013-2014'!E16</f>
        <v>248537.50992000004</v>
      </c>
      <c r="AA28" s="16">
        <f t="shared" si="20"/>
        <v>1</v>
      </c>
      <c r="AB28" s="14">
        <f t="shared" si="21"/>
        <v>449010.31028999982</v>
      </c>
      <c r="AC28" s="16">
        <f t="shared" si="19"/>
        <v>1</v>
      </c>
    </row>
    <row r="29" spans="2:31">
      <c r="B29" s="108"/>
      <c r="C29" t="s">
        <v>20</v>
      </c>
      <c r="D29" s="12">
        <f>'Rajasthan 2014-2015'!G19</f>
        <v>76729.411513274332</v>
      </c>
      <c r="E29" s="12">
        <f>'Madhya Pradesh 2014-2015'!G19</f>
        <v>54693.515347761488</v>
      </c>
      <c r="F29" s="12">
        <f>'Bihar 2014-2015'!G19</f>
        <v>96837.068229623997</v>
      </c>
      <c r="G29" s="12">
        <f t="shared" si="16"/>
        <v>228259.99509065982</v>
      </c>
      <c r="H29" s="102">
        <f t="shared" si="17"/>
        <v>0.86162179745616974</v>
      </c>
      <c r="I29" s="12"/>
      <c r="J29" s="12"/>
      <c r="K29" s="12"/>
      <c r="L29" s="12"/>
      <c r="M29" s="12"/>
      <c r="N29" s="12"/>
      <c r="O29" s="12"/>
      <c r="P29" s="12"/>
      <c r="Q29" s="12"/>
      <c r="S29" s="16"/>
      <c r="T29" s="16"/>
      <c r="U29" s="16"/>
      <c r="V29" s="16"/>
      <c r="X29" s="12">
        <f>'Kenya 2014-2015'!E17</f>
        <v>210297.29036000004</v>
      </c>
      <c r="Y29" s="16">
        <f t="shared" si="18"/>
        <v>1</v>
      </c>
      <c r="Z29" s="12">
        <f>'Kenya 2013-2014'!E17</f>
        <v>222749.86836000002</v>
      </c>
      <c r="AA29" s="16">
        <f t="shared" si="20"/>
        <v>1</v>
      </c>
      <c r="AB29" s="14">
        <f t="shared" si="21"/>
        <v>433047.15872000006</v>
      </c>
      <c r="AC29" s="16">
        <f t="shared" si="19"/>
        <v>1</v>
      </c>
    </row>
    <row r="30" spans="2:31">
      <c r="B30" s="108"/>
      <c r="C30" t="s">
        <v>21</v>
      </c>
      <c r="D30" s="12">
        <f>'Rajasthan 2014-2015'!G20</f>
        <v>178425.28522706541</v>
      </c>
      <c r="E30" s="12">
        <f>'Madhya Pradesh 2014-2015'!G20</f>
        <v>334188.42161797202</v>
      </c>
      <c r="F30" s="12">
        <f>'Bihar 2014-2015'!G20</f>
        <v>206849.35280397214</v>
      </c>
      <c r="G30" s="12">
        <f t="shared" si="16"/>
        <v>719463.05964900949</v>
      </c>
      <c r="H30" s="102">
        <f t="shared" si="17"/>
        <v>1</v>
      </c>
      <c r="I30" s="12"/>
      <c r="J30" s="12"/>
      <c r="K30" s="12"/>
      <c r="L30" s="12"/>
      <c r="M30" s="12"/>
      <c r="N30" s="12"/>
      <c r="O30" s="12"/>
      <c r="P30" s="12"/>
      <c r="Q30" s="12"/>
      <c r="S30" s="16"/>
      <c r="T30" s="16"/>
      <c r="U30" s="16"/>
      <c r="V30" s="16"/>
      <c r="X30" s="12">
        <f>'Kenya 2014-2015'!E18</f>
        <v>1249406.7307575</v>
      </c>
      <c r="Y30" s="16">
        <f t="shared" si="18"/>
        <v>1</v>
      </c>
      <c r="Z30" s="12">
        <f>'Kenya 2013-2014'!E18</f>
        <v>992448.51835999929</v>
      </c>
      <c r="AA30" s="16">
        <f t="shared" si="20"/>
        <v>1</v>
      </c>
      <c r="AB30" s="14">
        <f t="shared" si="21"/>
        <v>2241855.2491174992</v>
      </c>
      <c r="AC30" s="16">
        <f t="shared" si="19"/>
        <v>1</v>
      </c>
    </row>
    <row r="31" spans="2:31">
      <c r="B31" s="108"/>
      <c r="C31" t="s">
        <v>46</v>
      </c>
      <c r="D31" s="12"/>
      <c r="E31" s="12"/>
      <c r="F31" s="12"/>
      <c r="G31" s="12">
        <v>0</v>
      </c>
      <c r="H31" s="16" t="s">
        <v>66</v>
      </c>
      <c r="I31" s="12"/>
      <c r="J31" s="12"/>
      <c r="K31" s="12"/>
      <c r="L31" s="12"/>
      <c r="M31" s="12"/>
      <c r="N31" s="12"/>
      <c r="O31" s="12"/>
      <c r="P31" s="12"/>
      <c r="Q31" s="12"/>
      <c r="S31" s="16"/>
      <c r="T31" s="16"/>
      <c r="U31" s="16"/>
      <c r="V31" s="16"/>
      <c r="X31" s="12">
        <v>0</v>
      </c>
      <c r="Y31" s="16" t="s">
        <v>66</v>
      </c>
      <c r="Z31" s="12">
        <v>0</v>
      </c>
      <c r="AA31" t="s">
        <v>66</v>
      </c>
      <c r="AB31" s="14">
        <f t="shared" si="21"/>
        <v>0</v>
      </c>
      <c r="AC31" s="16" t="s">
        <v>66</v>
      </c>
    </row>
    <row r="32" spans="2:31">
      <c r="B32" s="108"/>
      <c r="C32" s="18" t="s">
        <v>22</v>
      </c>
      <c r="D32" s="13">
        <f>'Rajasthan 2014-2015'!G21</f>
        <v>430028.04372572026</v>
      </c>
      <c r="E32" s="13">
        <f>'Madhya Pradesh 2014-2015'!G21</f>
        <v>587887.89962951187</v>
      </c>
      <c r="F32" s="13">
        <f>'Bihar 2014-2015'!G21</f>
        <v>455989.73241645499</v>
      </c>
      <c r="G32" s="13">
        <f>SUM(D32:F32)</f>
        <v>1473905.6757716872</v>
      </c>
      <c r="H32" s="103">
        <f t="shared" ref="H32" si="22">G32/G13</f>
        <v>0.41481256051022164</v>
      </c>
      <c r="I32" s="13"/>
      <c r="J32" s="13"/>
      <c r="K32" s="13"/>
      <c r="L32" s="13"/>
      <c r="M32" s="13"/>
      <c r="N32" s="13"/>
      <c r="O32" s="13"/>
      <c r="P32" s="13"/>
      <c r="Q32" s="13"/>
      <c r="R32" s="88"/>
      <c r="S32" s="17"/>
      <c r="T32" s="17"/>
      <c r="U32" s="17"/>
      <c r="V32" s="17"/>
      <c r="W32" s="88"/>
      <c r="X32" s="13">
        <f>'Kenya 2014-2015'!E19</f>
        <v>3034624.592517497</v>
      </c>
      <c r="Y32" s="40">
        <f>X32/X13</f>
        <v>0.89802245630531097</v>
      </c>
      <c r="Z32" s="13">
        <f>'Kenya 2013-2014'!E19</f>
        <v>3136222.4757200019</v>
      </c>
      <c r="AA32" s="17">
        <f>Z32/Z13</f>
        <v>0.8764139892987769</v>
      </c>
      <c r="AB32" s="15">
        <f t="shared" si="21"/>
        <v>6170847.0682374984</v>
      </c>
      <c r="AC32" s="17">
        <f>AB32/AB13</f>
        <v>0.88690883190181724</v>
      </c>
    </row>
    <row r="33" spans="2:29">
      <c r="B33" s="42"/>
      <c r="C33" s="22"/>
      <c r="D33" s="12"/>
      <c r="E33" s="12"/>
      <c r="F33" s="12"/>
      <c r="G33" s="12"/>
      <c r="H33" s="16"/>
      <c r="I33" s="12"/>
      <c r="J33" s="12"/>
      <c r="K33" s="12"/>
      <c r="L33" s="12"/>
      <c r="M33" s="12"/>
      <c r="N33" s="12"/>
      <c r="O33" s="12"/>
      <c r="P33" s="12"/>
      <c r="Q33" s="12"/>
      <c r="S33" s="16"/>
      <c r="T33" s="16"/>
      <c r="U33" s="16"/>
      <c r="V33" s="16"/>
      <c r="X33" s="23"/>
      <c r="Y33" s="60"/>
      <c r="Z33" s="23"/>
      <c r="AB33" s="24"/>
      <c r="AC33" s="16"/>
    </row>
    <row r="34" spans="2:29">
      <c r="B34" s="42"/>
      <c r="C34" s="22"/>
      <c r="D34" s="12"/>
      <c r="E34" s="12"/>
      <c r="F34" s="12"/>
      <c r="G34" s="12"/>
      <c r="H34" s="16"/>
      <c r="I34" s="12"/>
      <c r="J34" s="12"/>
      <c r="K34" s="12"/>
      <c r="L34" s="12"/>
      <c r="M34" s="12"/>
      <c r="N34" s="12"/>
      <c r="O34" s="12"/>
      <c r="P34" s="12"/>
      <c r="Q34" s="12"/>
      <c r="S34" s="16"/>
      <c r="T34" s="16"/>
      <c r="U34" s="16"/>
      <c r="V34" s="16"/>
      <c r="X34" s="23"/>
      <c r="Y34" s="60"/>
      <c r="Z34" s="23"/>
      <c r="AB34" s="24"/>
      <c r="AC34" s="16"/>
    </row>
    <row r="35" spans="2:29">
      <c r="B35" s="42"/>
      <c r="C35" s="22"/>
      <c r="D35" s="12"/>
      <c r="E35" s="12"/>
      <c r="F35" s="12"/>
      <c r="G35" s="12"/>
      <c r="H35" s="16"/>
      <c r="I35" s="12"/>
      <c r="J35" s="12"/>
      <c r="K35" s="12"/>
      <c r="L35" s="12"/>
      <c r="M35" s="12"/>
      <c r="N35" s="12"/>
      <c r="O35" s="12"/>
      <c r="P35" s="12"/>
      <c r="Q35" s="12"/>
      <c r="S35" s="16"/>
      <c r="T35" s="16"/>
      <c r="U35" s="16"/>
      <c r="V35" s="16"/>
      <c r="X35" s="23"/>
      <c r="Y35" s="60"/>
      <c r="Z35" s="23"/>
      <c r="AB35" s="24"/>
      <c r="AC35" s="16"/>
    </row>
    <row r="36" spans="2:29">
      <c r="B36" s="108" t="s">
        <v>48</v>
      </c>
      <c r="C36" s="27" t="s">
        <v>91</v>
      </c>
      <c r="G36" s="8"/>
      <c r="H36" s="8" t="s">
        <v>92</v>
      </c>
      <c r="X36" s="8"/>
      <c r="Y36" s="8" t="s">
        <v>92</v>
      </c>
      <c r="AA36" s="8"/>
    </row>
    <row r="37" spans="2:29">
      <c r="B37" s="108"/>
      <c r="C37" t="s">
        <v>90</v>
      </c>
      <c r="D37" s="14">
        <f>SUM(D24:D30)</f>
        <v>430028.04372572026</v>
      </c>
      <c r="E37" s="14">
        <f t="shared" ref="E37:F37" si="23">SUM(E24:E30)</f>
        <v>587887.89962951187</v>
      </c>
      <c r="F37" s="14">
        <f t="shared" si="23"/>
        <v>455989.73241645499</v>
      </c>
      <c r="G37" s="14">
        <f t="shared" ref="G37:G42" si="24">SUM(D37:F37)</f>
        <v>1473905.6757716872</v>
      </c>
      <c r="H37" s="100">
        <f t="shared" ref="H37:H42" si="25">G37/$G$15</f>
        <v>3.0038357723806142E-2</v>
      </c>
      <c r="X37" s="14">
        <f>SUM(X24:X30)</f>
        <v>3034624.592517497</v>
      </c>
      <c r="Y37" s="100">
        <f>X37/X$15</f>
        <v>0.50403319498540311</v>
      </c>
      <c r="Z37" s="14"/>
      <c r="AA37" s="37"/>
    </row>
    <row r="38" spans="2:29">
      <c r="B38" s="108"/>
      <c r="C38" t="s">
        <v>10</v>
      </c>
      <c r="D38" s="14">
        <f>'Rajasthan 2014-2015'!F16</f>
        <v>337903.72000000003</v>
      </c>
      <c r="E38" s="14">
        <v>526639</v>
      </c>
      <c r="F38" s="14">
        <f>'Bihar 2014-2015'!F16</f>
        <v>349866.66666666669</v>
      </c>
      <c r="G38" s="14">
        <f t="shared" si="24"/>
        <v>1214409.3866666667</v>
      </c>
      <c r="H38" s="100">
        <f t="shared" si="25"/>
        <v>2.4749795173115301E-2</v>
      </c>
      <c r="X38" s="14">
        <f>'Kenya 2014-2015'!D13+'Kenya 2014-2015'!D14</f>
        <v>329687.85399999999</v>
      </c>
      <c r="Y38" s="100">
        <f>X38/X$15</f>
        <v>5.4759202442778925E-2</v>
      </c>
      <c r="Z38" s="14"/>
      <c r="AA38" s="37"/>
    </row>
    <row r="39" spans="2:29">
      <c r="B39" s="108"/>
      <c r="C39" t="s">
        <v>86</v>
      </c>
      <c r="D39" s="14">
        <f>D13-(SUM(D37:D38))</f>
        <v>330863.8666666667</v>
      </c>
      <c r="E39" s="14">
        <f>E13-(SUM(E37:E38))</f>
        <v>431771.52066666656</v>
      </c>
      <c r="F39" s="14">
        <f>F13-(SUM(F37:F38))</f>
        <v>102234.32833333337</v>
      </c>
      <c r="G39" s="14">
        <f t="shared" si="24"/>
        <v>864869.71566666663</v>
      </c>
      <c r="H39" s="100">
        <f t="shared" si="25"/>
        <v>1.7626138721584049E-2</v>
      </c>
      <c r="X39" s="14">
        <f>'Kenya 2014-2015'!C19</f>
        <v>14917.74</v>
      </c>
      <c r="Y39" s="100">
        <f t="shared" ref="Y39:Y42" si="26">X39/X$15</f>
        <v>2.4777483754337545E-3</v>
      </c>
      <c r="Z39" s="14"/>
      <c r="AA39" s="37"/>
    </row>
    <row r="40" spans="2:29">
      <c r="B40" s="108"/>
      <c r="C40" t="s">
        <v>87</v>
      </c>
      <c r="D40" s="14">
        <f>SUM(D18:D19)</f>
        <v>1731823</v>
      </c>
      <c r="E40" s="14">
        <f>SUM(E18:E19)</f>
        <v>3263705</v>
      </c>
      <c r="F40" s="14">
        <f>SUM(F18:F19)</f>
        <v>4795587</v>
      </c>
      <c r="G40" s="14">
        <f t="shared" si="24"/>
        <v>9791115</v>
      </c>
      <c r="H40" s="100">
        <f t="shared" si="25"/>
        <v>0.19954398691825287</v>
      </c>
      <c r="X40" s="61">
        <f>X13/(1-X19)-X13</f>
        <v>1448241.508507499</v>
      </c>
      <c r="Y40" s="100">
        <f t="shared" si="26"/>
        <v>0.24054434820154968</v>
      </c>
      <c r="Z40" s="14"/>
      <c r="AA40" s="37"/>
    </row>
    <row r="41" spans="2:29">
      <c r="B41" s="108"/>
      <c r="C41" s="88" t="s">
        <v>88</v>
      </c>
      <c r="D41" s="15">
        <f>SUM(D37:D39)</f>
        <v>1098795.630392387</v>
      </c>
      <c r="E41" s="15">
        <f t="shared" ref="E41:F41" si="27">SUM(E37:E39)</f>
        <v>1546298.4202961784</v>
      </c>
      <c r="F41" s="15">
        <f t="shared" si="27"/>
        <v>908090.72741645505</v>
      </c>
      <c r="G41" s="15">
        <f t="shared" si="24"/>
        <v>3553184.7781050205</v>
      </c>
      <c r="H41" s="101">
        <f t="shared" si="25"/>
        <v>7.2414291618505489E-2</v>
      </c>
      <c r="I41" s="88"/>
      <c r="J41" s="88"/>
      <c r="K41" s="88"/>
      <c r="L41" s="88"/>
      <c r="M41" s="88"/>
      <c r="N41" s="88"/>
      <c r="O41" s="88"/>
      <c r="P41" s="88"/>
      <c r="Q41" s="88"/>
      <c r="R41" s="88"/>
      <c r="S41" s="88"/>
      <c r="T41" s="88"/>
      <c r="U41" s="88"/>
      <c r="V41" s="88"/>
      <c r="W41" s="88"/>
      <c r="X41" s="15">
        <f>SUM(X37:X39)</f>
        <v>3379230.1865174971</v>
      </c>
      <c r="Y41" s="101">
        <f t="shared" si="26"/>
        <v>0.56127014580361589</v>
      </c>
      <c r="Z41" s="15"/>
      <c r="AA41" s="89"/>
      <c r="AB41" s="88"/>
      <c r="AC41" s="88"/>
    </row>
    <row r="42" spans="2:29" ht="16" thickBot="1">
      <c r="B42" s="108"/>
      <c r="C42" s="58" t="s">
        <v>89</v>
      </c>
      <c r="D42" s="59">
        <f>SUM(D37:D40)</f>
        <v>2830618.630392387</v>
      </c>
      <c r="E42" s="59">
        <f t="shared" ref="E42:F42" si="28">SUM(E37:E40)</f>
        <v>4810003.4202961782</v>
      </c>
      <c r="F42" s="59">
        <f t="shared" si="28"/>
        <v>5703677.7274164548</v>
      </c>
      <c r="G42" s="59">
        <f t="shared" si="24"/>
        <v>13344299.778105021</v>
      </c>
      <c r="H42" s="86">
        <f t="shared" si="25"/>
        <v>0.27195827853675836</v>
      </c>
      <c r="I42" s="58"/>
      <c r="J42" s="58"/>
      <c r="K42" s="58"/>
      <c r="L42" s="58"/>
      <c r="M42" s="58"/>
      <c r="N42" s="58"/>
      <c r="O42" s="58"/>
      <c r="P42" s="58"/>
      <c r="Q42" s="58"/>
      <c r="R42" s="58"/>
      <c r="S42" s="58"/>
      <c r="T42" s="58"/>
      <c r="U42" s="58"/>
      <c r="V42" s="58"/>
      <c r="W42" s="58"/>
      <c r="X42" s="59">
        <f>SUM(X37:X40)</f>
        <v>4827471.6950249961</v>
      </c>
      <c r="Y42" s="86">
        <f t="shared" si="26"/>
        <v>0.80181449400516558</v>
      </c>
      <c r="Z42" s="59"/>
      <c r="AA42" s="62"/>
      <c r="AB42" s="58"/>
      <c r="AC42" s="58"/>
    </row>
    <row r="43" spans="2:29" ht="16" thickTop="1"/>
    <row r="48" spans="2:29">
      <c r="E48" s="25"/>
      <c r="G48" s="23"/>
      <c r="H48" s="25"/>
      <c r="S48" s="25"/>
      <c r="T48" s="25"/>
      <c r="U48" s="25"/>
      <c r="V48" s="25"/>
    </row>
    <row r="49" spans="8:22">
      <c r="H49" s="25"/>
      <c r="S49" s="25"/>
      <c r="T49" s="25"/>
      <c r="U49" s="25"/>
      <c r="V49" s="25"/>
    </row>
    <row r="50" spans="8:22">
      <c r="H50" s="25"/>
      <c r="S50" s="25"/>
      <c r="T50" s="25"/>
      <c r="U50" s="25"/>
      <c r="V50" s="25"/>
    </row>
  </sheetData>
  <mergeCells count="10">
    <mergeCell ref="X3:Y3"/>
    <mergeCell ref="AB3:AC3"/>
    <mergeCell ref="Z3:AA3"/>
    <mergeCell ref="B24:B32"/>
    <mergeCell ref="B5:B20"/>
    <mergeCell ref="B36:B42"/>
    <mergeCell ref="D3:H3"/>
    <mergeCell ref="I3:M3"/>
    <mergeCell ref="N3:R3"/>
    <mergeCell ref="S3:T3"/>
  </mergeCells>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7"/>
  <sheetViews>
    <sheetView workbookViewId="0">
      <selection activeCell="B14" sqref="B14"/>
    </sheetView>
  </sheetViews>
  <sheetFormatPr baseColWidth="10" defaultRowHeight="15" x14ac:dyDescent="0"/>
  <cols>
    <col min="2" max="2" width="40.1640625" customWidth="1"/>
    <col min="3" max="3" width="18" customWidth="1"/>
    <col min="4" max="4" width="17.6640625" customWidth="1"/>
    <col min="5" max="5" width="21.5" customWidth="1"/>
    <col min="6" max="6" width="20.33203125" customWidth="1"/>
  </cols>
  <sheetData>
    <row r="2" spans="2:9" s="8" customFormat="1">
      <c r="B2" s="8" t="s">
        <v>1</v>
      </c>
      <c r="E2" s="44"/>
      <c r="I2" s="47"/>
    </row>
    <row r="3" spans="2:9">
      <c r="B3" t="s">
        <v>2</v>
      </c>
      <c r="E3" s="2"/>
      <c r="I3" s="1"/>
    </row>
    <row r="4" spans="2:9" s="8" customFormat="1">
      <c r="B4" s="8" t="s">
        <v>3</v>
      </c>
      <c r="C4" s="8" t="s">
        <v>4</v>
      </c>
      <c r="D4" s="8" t="s">
        <v>5</v>
      </c>
      <c r="E4" s="8" t="s">
        <v>6</v>
      </c>
      <c r="F4" s="8" t="s">
        <v>7</v>
      </c>
      <c r="I4" s="47"/>
    </row>
    <row r="5" spans="2:9">
      <c r="B5" t="s">
        <v>8</v>
      </c>
      <c r="C5" s="3">
        <v>3136222.4757200028</v>
      </c>
      <c r="D5" s="2">
        <v>0.48961690440439781</v>
      </c>
      <c r="E5" s="1">
        <v>277393115.65348023</v>
      </c>
      <c r="F5" s="1">
        <v>43.305715599199594</v>
      </c>
      <c r="I5" s="1"/>
    </row>
    <row r="6" spans="2:9">
      <c r="B6" t="s">
        <v>9</v>
      </c>
      <c r="C6" s="3">
        <v>0</v>
      </c>
      <c r="D6" s="2">
        <v>0</v>
      </c>
      <c r="E6" s="1">
        <v>0</v>
      </c>
      <c r="F6" s="1">
        <v>0</v>
      </c>
      <c r="I6" s="1"/>
    </row>
    <row r="7" spans="2:9">
      <c r="B7" t="s">
        <v>10</v>
      </c>
      <c r="C7" s="3">
        <v>442249.01607956272</v>
      </c>
      <c r="D7" s="2">
        <v>6.9042485316369487E-2</v>
      </c>
      <c r="E7" s="1">
        <v>38237336.810000002</v>
      </c>
      <c r="F7" s="1">
        <v>5.9694892905461003</v>
      </c>
      <c r="I7" s="1"/>
    </row>
    <row r="8" spans="2:9">
      <c r="B8" t="s">
        <v>11</v>
      </c>
      <c r="C8" s="3">
        <v>3578471.4917995655</v>
      </c>
      <c r="D8" s="36">
        <v>0.55865938972076734</v>
      </c>
      <c r="E8" s="1">
        <v>315630452.46348023</v>
      </c>
      <c r="F8" s="1">
        <v>49.275204889745694</v>
      </c>
      <c r="I8" s="1"/>
    </row>
    <row r="9" spans="2:9">
      <c r="E9" s="2"/>
      <c r="I9" s="1"/>
    </row>
    <row r="10" spans="2:9">
      <c r="B10" t="s">
        <v>12</v>
      </c>
      <c r="E10" s="2"/>
      <c r="I10" s="1"/>
    </row>
    <row r="11" spans="2:9" s="8" customFormat="1">
      <c r="B11" s="8" t="s">
        <v>13</v>
      </c>
      <c r="C11" s="8" t="s">
        <v>9</v>
      </c>
      <c r="D11" s="8" t="s">
        <v>10</v>
      </c>
      <c r="E11" s="8" t="s">
        <v>8</v>
      </c>
      <c r="F11" s="8" t="s">
        <v>11</v>
      </c>
      <c r="G11" s="8" t="s">
        <v>14</v>
      </c>
      <c r="I11" s="47"/>
    </row>
    <row r="12" spans="2:9">
      <c r="B12" t="s">
        <v>15</v>
      </c>
      <c r="C12" s="3">
        <v>0</v>
      </c>
      <c r="D12" s="3">
        <v>0</v>
      </c>
      <c r="E12" s="3">
        <v>70443.345899999986</v>
      </c>
      <c r="F12" s="3">
        <v>70443.345899999986</v>
      </c>
      <c r="G12" s="5">
        <v>1.9685317058254666E-2</v>
      </c>
      <c r="I12" s="1"/>
    </row>
    <row r="13" spans="2:9">
      <c r="B13" t="s">
        <v>16</v>
      </c>
      <c r="C13" s="3">
        <v>0</v>
      </c>
      <c r="D13" s="3">
        <v>93169.25</v>
      </c>
      <c r="E13" s="3">
        <v>237762.48768000002</v>
      </c>
      <c r="F13" s="3">
        <v>330931.73768000002</v>
      </c>
      <c r="G13" s="5">
        <v>9.2478517277101172E-2</v>
      </c>
      <c r="I13" s="1"/>
    </row>
    <row r="14" spans="2:9">
      <c r="B14" t="s">
        <v>17</v>
      </c>
      <c r="C14" s="3">
        <v>0</v>
      </c>
      <c r="D14" s="3">
        <v>349079.76607956272</v>
      </c>
      <c r="E14" s="3">
        <v>30443.638859999992</v>
      </c>
      <c r="F14" s="3">
        <v>379523.40493956272</v>
      </c>
      <c r="G14" s="5">
        <v>0.10605740630022613</v>
      </c>
      <c r="I14" s="1"/>
    </row>
    <row r="15" spans="2:9">
      <c r="B15" t="s">
        <v>18</v>
      </c>
      <c r="C15" s="3">
        <v>0</v>
      </c>
      <c r="D15" s="3">
        <v>0</v>
      </c>
      <c r="E15" s="3">
        <v>1333837.1066400025</v>
      </c>
      <c r="F15" s="3">
        <v>1333837.1066400025</v>
      </c>
      <c r="G15" s="5">
        <v>0.37273934127926611</v>
      </c>
      <c r="I15" s="1"/>
    </row>
    <row r="16" spans="2:9">
      <c r="B16" t="s">
        <v>19</v>
      </c>
      <c r="C16" s="3">
        <v>0</v>
      </c>
      <c r="D16" s="3">
        <v>0</v>
      </c>
      <c r="E16" s="3">
        <v>248537.50992000004</v>
      </c>
      <c r="F16" s="3">
        <v>248537.50992000004</v>
      </c>
      <c r="G16" s="5">
        <v>6.9453539168762221E-2</v>
      </c>
      <c r="I16" s="1"/>
    </row>
    <row r="17" spans="2:9">
      <c r="B17" t="s">
        <v>20</v>
      </c>
      <c r="C17" s="3">
        <v>0</v>
      </c>
      <c r="D17" s="3">
        <v>0</v>
      </c>
      <c r="E17" s="3">
        <v>222749.86836000002</v>
      </c>
      <c r="F17" s="3">
        <v>222749.86836000002</v>
      </c>
      <c r="G17" s="5">
        <v>6.2247210539598891E-2</v>
      </c>
      <c r="I17" s="1"/>
    </row>
    <row r="18" spans="2:9">
      <c r="B18" t="s">
        <v>21</v>
      </c>
      <c r="C18" s="3">
        <v>0</v>
      </c>
      <c r="D18" s="3">
        <v>0</v>
      </c>
      <c r="E18" s="3">
        <v>992448.51835999929</v>
      </c>
      <c r="F18" s="3">
        <v>992448.51835999929</v>
      </c>
      <c r="G18" s="5">
        <v>0.27733866837679078</v>
      </c>
      <c r="I18" s="1"/>
    </row>
    <row r="19" spans="2:9">
      <c r="B19" t="s">
        <v>22</v>
      </c>
      <c r="C19" s="3">
        <v>0</v>
      </c>
      <c r="D19" s="3">
        <v>442249.01607956272</v>
      </c>
      <c r="E19" s="3">
        <v>3136222.4757200019</v>
      </c>
      <c r="F19" s="3">
        <v>3578471.4917995646</v>
      </c>
      <c r="G19" s="5">
        <v>0.99999999999999989</v>
      </c>
      <c r="I19" s="1"/>
    </row>
    <row r="20" spans="2:9">
      <c r="C20" s="3"/>
      <c r="D20" s="3"/>
      <c r="E20" s="3"/>
      <c r="F20" s="3"/>
      <c r="G20" s="5"/>
      <c r="I20" s="1"/>
    </row>
    <row r="21" spans="2:9">
      <c r="B21" t="s">
        <v>23</v>
      </c>
      <c r="C21" s="3"/>
      <c r="D21" s="3"/>
      <c r="E21" s="3"/>
      <c r="F21" s="3"/>
      <c r="G21" s="5"/>
      <c r="I21" s="1"/>
    </row>
    <row r="22" spans="2:9" s="8" customFormat="1">
      <c r="B22" s="8" t="s">
        <v>13</v>
      </c>
      <c r="C22" s="8" t="s">
        <v>9</v>
      </c>
      <c r="D22" s="8" t="s">
        <v>10</v>
      </c>
      <c r="E22" s="8" t="s">
        <v>8</v>
      </c>
      <c r="F22" s="8" t="s">
        <v>11</v>
      </c>
      <c r="G22" s="8" t="s">
        <v>14</v>
      </c>
      <c r="I22" s="47"/>
    </row>
    <row r="23" spans="2:9">
      <c r="B23" t="s">
        <v>15</v>
      </c>
      <c r="C23" s="1">
        <v>0</v>
      </c>
      <c r="D23" s="1">
        <v>0</v>
      </c>
      <c r="E23" s="1">
        <v>6219460.6711800005</v>
      </c>
      <c r="F23" s="1">
        <v>6219460.6711800005</v>
      </c>
      <c r="G23" s="5">
        <v>1.9704881524065299E-2</v>
      </c>
      <c r="I23" s="1"/>
    </row>
    <row r="24" spans="2:9">
      <c r="B24" t="s">
        <v>16</v>
      </c>
      <c r="C24" s="1">
        <v>0</v>
      </c>
      <c r="D24" s="1">
        <v>8292063.25</v>
      </c>
      <c r="E24" s="1">
        <v>20253775.445039999</v>
      </c>
      <c r="F24" s="1">
        <v>28545838.695039999</v>
      </c>
      <c r="G24" s="5">
        <v>9.0440698837013764E-2</v>
      </c>
      <c r="I24" s="1"/>
    </row>
    <row r="25" spans="2:9">
      <c r="B25" t="s">
        <v>17</v>
      </c>
      <c r="C25" s="1">
        <v>0</v>
      </c>
      <c r="D25" s="1">
        <v>29945273.559999999</v>
      </c>
      <c r="E25" s="1">
        <v>2703044.2580999997</v>
      </c>
      <c r="F25" s="1">
        <v>32648317.818099998</v>
      </c>
      <c r="G25" s="5">
        <v>0.10343842795674968</v>
      </c>
      <c r="I25" s="1"/>
    </row>
    <row r="26" spans="2:9">
      <c r="B26" t="s">
        <v>18</v>
      </c>
      <c r="C26" s="1">
        <v>0</v>
      </c>
      <c r="D26" s="1">
        <v>0</v>
      </c>
      <c r="E26" s="1">
        <v>118425102.95988023</v>
      </c>
      <c r="F26" s="1">
        <v>118425102.95988023</v>
      </c>
      <c r="G26" s="5">
        <v>0.37520176534164595</v>
      </c>
      <c r="I26" s="1"/>
    </row>
    <row r="27" spans="2:9">
      <c r="B27" t="s">
        <v>19</v>
      </c>
      <c r="C27" s="1">
        <v>0</v>
      </c>
      <c r="D27" s="1">
        <v>0</v>
      </c>
      <c r="E27" s="1">
        <v>21965431.348800004</v>
      </c>
      <c r="F27" s="1">
        <v>21965431.348800004</v>
      </c>
      <c r="G27" s="5">
        <v>6.9592243642401713E-2</v>
      </c>
      <c r="I27" s="1"/>
    </row>
    <row r="28" spans="2:9">
      <c r="B28" t="s">
        <v>20</v>
      </c>
      <c r="C28" s="1">
        <v>0</v>
      </c>
      <c r="D28" s="1">
        <v>0</v>
      </c>
      <c r="E28" s="1">
        <v>19796428.421159998</v>
      </c>
      <c r="F28" s="1">
        <v>19796428.421159998</v>
      </c>
      <c r="G28" s="5">
        <v>6.2720273872973423E-2</v>
      </c>
      <c r="I28" s="1"/>
    </row>
    <row r="29" spans="2:9">
      <c r="B29" t="s">
        <v>21</v>
      </c>
      <c r="C29" s="1">
        <v>0</v>
      </c>
      <c r="D29" s="1">
        <v>0</v>
      </c>
      <c r="E29" s="1">
        <v>88029872.549319938</v>
      </c>
      <c r="F29" s="1">
        <v>88029872.549319938</v>
      </c>
      <c r="G29" s="5">
        <v>0.27890170882515014</v>
      </c>
      <c r="I29" s="1"/>
    </row>
    <row r="30" spans="2:9">
      <c r="B30" t="s">
        <v>22</v>
      </c>
      <c r="C30" s="1">
        <v>0</v>
      </c>
      <c r="D30" s="1">
        <v>38237336.810000002</v>
      </c>
      <c r="E30" s="1">
        <v>277393115.65348017</v>
      </c>
      <c r="F30" s="1">
        <v>315630452.46348017</v>
      </c>
      <c r="G30" s="5">
        <v>1</v>
      </c>
      <c r="I30" s="1"/>
    </row>
    <row r="31" spans="2:9">
      <c r="C31" s="3"/>
      <c r="D31" s="3"/>
      <c r="E31" s="3"/>
      <c r="F31" s="3"/>
      <c r="G31" s="5"/>
      <c r="I31" s="1"/>
    </row>
    <row r="32" spans="2:9">
      <c r="C32" s="2"/>
      <c r="D32" s="2"/>
      <c r="E32" s="2"/>
      <c r="F32" s="2"/>
      <c r="I32" s="1"/>
    </row>
    <row r="33" spans="2:9" s="8" customFormat="1">
      <c r="B33" s="8" t="s">
        <v>24</v>
      </c>
      <c r="E33" s="44"/>
      <c r="I33" s="47"/>
    </row>
    <row r="34" spans="2:9">
      <c r="B34" t="s">
        <v>25</v>
      </c>
      <c r="C34" s="7">
        <v>6405462</v>
      </c>
      <c r="E34" s="2"/>
      <c r="I34" s="1"/>
    </row>
    <row r="35" spans="2:9">
      <c r="B35" t="s">
        <v>30</v>
      </c>
      <c r="C35" s="7">
        <v>89</v>
      </c>
      <c r="D35" t="s">
        <v>73</v>
      </c>
      <c r="E35" s="2"/>
      <c r="I35" s="1"/>
    </row>
    <row r="36" spans="2:9">
      <c r="B36" t="s">
        <v>74</v>
      </c>
      <c r="C36">
        <v>85.1</v>
      </c>
      <c r="E36" s="2"/>
      <c r="I36" s="1"/>
    </row>
    <row r="37" spans="2:9">
      <c r="E37" s="2"/>
      <c r="I37" s="1"/>
    </row>
  </sheetData>
  <pageMargins left="0.75" right="0.75" top="1" bottom="1" header="0.5" footer="0.5"/>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9"/>
  <sheetViews>
    <sheetView workbookViewId="0">
      <selection activeCell="B27" sqref="B27"/>
    </sheetView>
  </sheetViews>
  <sheetFormatPr baseColWidth="10" defaultRowHeight="15" x14ac:dyDescent="0"/>
  <cols>
    <col min="2" max="2" width="29.6640625" customWidth="1"/>
    <col min="4" max="4" width="14.6640625" customWidth="1"/>
  </cols>
  <sheetData>
    <row r="2" spans="2:6">
      <c r="B2" t="s">
        <v>58</v>
      </c>
    </row>
    <row r="3" spans="2:6" s="8" customFormat="1">
      <c r="B3" s="8" t="s">
        <v>59</v>
      </c>
    </row>
    <row r="5" spans="2:6" s="8" customFormat="1">
      <c r="B5" s="8" t="s">
        <v>36</v>
      </c>
      <c r="C5" s="8" t="s">
        <v>9</v>
      </c>
      <c r="D5" s="8" t="s">
        <v>8</v>
      </c>
      <c r="E5" s="8" t="s">
        <v>11</v>
      </c>
      <c r="F5" s="8" t="s">
        <v>31</v>
      </c>
    </row>
    <row r="6" spans="2:6">
      <c r="B6" t="s">
        <v>37</v>
      </c>
      <c r="C6" s="29">
        <v>0</v>
      </c>
      <c r="D6" s="29">
        <v>0</v>
      </c>
      <c r="E6" s="29">
        <v>0</v>
      </c>
      <c r="F6" s="5">
        <v>0</v>
      </c>
    </row>
    <row r="7" spans="2:6">
      <c r="B7" t="s">
        <v>38</v>
      </c>
      <c r="C7" s="29">
        <v>266299.79245283018</v>
      </c>
      <c r="D7" s="29">
        <v>620.84999999999991</v>
      </c>
      <c r="E7" s="29">
        <v>266920.64245283016</v>
      </c>
      <c r="F7" s="5">
        <v>4.4957080616920823E-2</v>
      </c>
    </row>
    <row r="8" spans="2:6">
      <c r="B8" t="s">
        <v>39</v>
      </c>
      <c r="C8" s="29">
        <v>470816.22641509434</v>
      </c>
      <c r="D8" s="29">
        <v>4011.0600000000004</v>
      </c>
      <c r="E8" s="29">
        <v>474827.28641509434</v>
      </c>
      <c r="F8" s="5">
        <v>7.9974513766763233E-2</v>
      </c>
    </row>
    <row r="9" spans="2:6">
      <c r="B9" t="s">
        <v>60</v>
      </c>
      <c r="C9" s="29">
        <v>30471.32075471698</v>
      </c>
      <c r="D9" s="29">
        <v>8056.5699999999979</v>
      </c>
      <c r="E9" s="29">
        <v>38527.89075471698</v>
      </c>
      <c r="F9" s="5">
        <v>6.4892002159998713E-3</v>
      </c>
    </row>
    <row r="10" spans="2:6">
      <c r="B10" t="s">
        <v>41</v>
      </c>
      <c r="C10" s="29">
        <v>0</v>
      </c>
      <c r="D10" s="29">
        <v>18949.690000000002</v>
      </c>
      <c r="E10" s="29">
        <v>18949.690000000002</v>
      </c>
      <c r="F10" s="5">
        <v>3.1916705023898968E-3</v>
      </c>
    </row>
    <row r="11" spans="2:6">
      <c r="B11" t="s">
        <v>46</v>
      </c>
      <c r="C11" s="29">
        <v>4958150.0377358487</v>
      </c>
      <c r="D11" s="29">
        <v>0</v>
      </c>
      <c r="E11" s="29">
        <v>4958150.0377358487</v>
      </c>
      <c r="F11" s="5">
        <v>0.83509446444057189</v>
      </c>
    </row>
    <row r="12" spans="2:6">
      <c r="B12" t="s">
        <v>47</v>
      </c>
      <c r="C12" s="29">
        <v>0</v>
      </c>
      <c r="D12" s="29">
        <v>179857.00400000002</v>
      </c>
      <c r="E12" s="29">
        <v>179857.00400000002</v>
      </c>
      <c r="F12" s="5">
        <v>3.0293070457354274E-2</v>
      </c>
    </row>
    <row r="13" spans="2:6">
      <c r="B13" t="s">
        <v>11</v>
      </c>
      <c r="C13" s="29">
        <v>5725737.3773584906</v>
      </c>
      <c r="D13" s="29">
        <v>211495.174</v>
      </c>
      <c r="E13" s="29">
        <v>5937232.5513584903</v>
      </c>
      <c r="F13" s="5">
        <v>1</v>
      </c>
    </row>
    <row r="14" spans="2:6">
      <c r="B14" t="s">
        <v>42</v>
      </c>
      <c r="C14" s="2">
        <v>0.35201877068856768</v>
      </c>
      <c r="D14" s="2">
        <v>1.3002739429238646E-2</v>
      </c>
      <c r="E14" s="36">
        <v>0.36502151011780631</v>
      </c>
      <c r="F14" s="32"/>
    </row>
    <row r="15" spans="2:6">
      <c r="E15" s="33"/>
    </row>
    <row r="16" spans="2:6">
      <c r="B16" t="s">
        <v>43</v>
      </c>
      <c r="D16">
        <v>53</v>
      </c>
      <c r="E16" s="33"/>
    </row>
    <row r="17" spans="2:5" s="8" customFormat="1">
      <c r="B17" s="8" t="s">
        <v>44</v>
      </c>
      <c r="D17" s="34">
        <v>16265432</v>
      </c>
      <c r="E17" s="35"/>
    </row>
    <row r="18" spans="2:5">
      <c r="E18" s="33"/>
    </row>
    <row r="19" spans="2:5">
      <c r="E19" s="33"/>
    </row>
  </sheetData>
  <pageMargins left="0.75" right="0.75" top="1" bottom="1" header="0.5" footer="0.5"/>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0"/>
  <sheetViews>
    <sheetView workbookViewId="0">
      <selection activeCell="D43" sqref="D43"/>
    </sheetView>
  </sheetViews>
  <sheetFormatPr baseColWidth="10" defaultRowHeight="15" x14ac:dyDescent="0"/>
  <cols>
    <col min="2" max="2" width="32" customWidth="1"/>
  </cols>
  <sheetData>
    <row r="2" spans="2:7">
      <c r="B2" t="s">
        <v>34</v>
      </c>
    </row>
    <row r="3" spans="2:7" s="8" customFormat="1">
      <c r="B3" s="8" t="s">
        <v>54</v>
      </c>
    </row>
    <row r="5" spans="2:7" s="8" customFormat="1">
      <c r="B5" s="8" t="s">
        <v>36</v>
      </c>
      <c r="C5" s="8" t="s">
        <v>9</v>
      </c>
      <c r="D5" s="8" t="s">
        <v>10</v>
      </c>
      <c r="E5" s="8" t="s">
        <v>8</v>
      </c>
      <c r="F5" s="8" t="s">
        <v>11</v>
      </c>
      <c r="G5" s="8" t="s">
        <v>31</v>
      </c>
    </row>
    <row r="6" spans="2:7">
      <c r="B6" t="s">
        <v>55</v>
      </c>
      <c r="C6" s="29">
        <v>15000</v>
      </c>
      <c r="D6" s="29">
        <v>0</v>
      </c>
      <c r="E6" s="29">
        <v>14838.109999999999</v>
      </c>
      <c r="F6" s="3">
        <v>29838.11</v>
      </c>
      <c r="G6" s="5">
        <v>3.6758130327459705E-2</v>
      </c>
    </row>
    <row r="7" spans="2:7">
      <c r="B7" t="s">
        <v>38</v>
      </c>
      <c r="C7" s="29">
        <v>4528.3018867924529</v>
      </c>
      <c r="D7" s="29">
        <v>54496</v>
      </c>
      <c r="E7" s="29">
        <v>0</v>
      </c>
      <c r="F7" s="3">
        <v>59024.301886792455</v>
      </c>
      <c r="G7" s="5">
        <v>7.2713150438886459E-2</v>
      </c>
    </row>
    <row r="8" spans="2:7">
      <c r="B8" t="s">
        <v>39</v>
      </c>
      <c r="C8" s="29">
        <v>185296.22641509434</v>
      </c>
      <c r="D8" s="29">
        <v>0</v>
      </c>
      <c r="E8" s="29">
        <v>22203.84</v>
      </c>
      <c r="F8" s="3">
        <v>207500.06641509433</v>
      </c>
      <c r="G8" s="5">
        <v>0.2556232443758194</v>
      </c>
    </row>
    <row r="9" spans="2:7">
      <c r="B9" t="s">
        <v>40</v>
      </c>
      <c r="C9" s="29">
        <v>91037.735849056597</v>
      </c>
      <c r="D9" s="29">
        <v>0</v>
      </c>
      <c r="E9" s="29">
        <v>6033.4</v>
      </c>
      <c r="F9" s="3">
        <v>97071.135849056591</v>
      </c>
      <c r="G9" s="5">
        <v>0.11958376259669824</v>
      </c>
    </row>
    <row r="10" spans="2:7">
      <c r="B10" t="s">
        <v>56</v>
      </c>
      <c r="C10" s="29">
        <v>16471.698113207549</v>
      </c>
      <c r="D10" s="29">
        <v>0</v>
      </c>
      <c r="E10" s="29">
        <v>2950.5399999999991</v>
      </c>
      <c r="F10" s="3">
        <v>19422.238113207546</v>
      </c>
      <c r="G10" s="5">
        <v>2.3926621351561411E-2</v>
      </c>
    </row>
    <row r="11" spans="2:7">
      <c r="B11" t="s">
        <v>57</v>
      </c>
      <c r="C11" s="29">
        <v>132075.47169811319</v>
      </c>
      <c r="D11" s="29">
        <v>0</v>
      </c>
      <c r="E11" s="29">
        <v>0</v>
      </c>
      <c r="F11" s="3">
        <v>132075.47169811319</v>
      </c>
      <c r="G11" s="5">
        <v>0.16270626396041707</v>
      </c>
    </row>
    <row r="12" spans="2:7">
      <c r="B12" t="s">
        <v>47</v>
      </c>
      <c r="C12" s="29">
        <v>22402.830188679247</v>
      </c>
      <c r="D12" s="29">
        <v>0</v>
      </c>
      <c r="E12" s="29">
        <v>244407.62200000003</v>
      </c>
      <c r="F12" s="3">
        <v>266810.45218867925</v>
      </c>
      <c r="G12" s="5">
        <v>0.32868882694915758</v>
      </c>
    </row>
    <row r="13" spans="2:7">
      <c r="B13" t="s">
        <v>11</v>
      </c>
      <c r="C13" s="29">
        <v>466812.26415094337</v>
      </c>
      <c r="D13" s="29">
        <v>54496</v>
      </c>
      <c r="E13" s="29">
        <v>290433.51200000005</v>
      </c>
      <c r="F13" s="3">
        <v>811741.77615094348</v>
      </c>
      <c r="G13" s="5">
        <v>1</v>
      </c>
    </row>
    <row r="14" spans="2:7">
      <c r="B14" t="s">
        <v>42</v>
      </c>
      <c r="C14" s="2">
        <v>0.17612533099069533</v>
      </c>
      <c r="D14" s="2">
        <v>2.0560998017321554E-2</v>
      </c>
      <c r="E14" s="2">
        <v>0.10957873723568219</v>
      </c>
      <c r="F14" s="36">
        <v>0.30626506624369909</v>
      </c>
      <c r="G14" s="32"/>
    </row>
    <row r="15" spans="2:7">
      <c r="F15" s="33"/>
    </row>
    <row r="16" spans="2:7">
      <c r="B16" t="s">
        <v>43</v>
      </c>
      <c r="E16">
        <v>53</v>
      </c>
      <c r="F16" s="33"/>
    </row>
    <row r="17" spans="2:6" s="8" customFormat="1">
      <c r="B17" s="8" t="s">
        <v>44</v>
      </c>
      <c r="E17" s="34">
        <v>2650455</v>
      </c>
      <c r="F17" s="35"/>
    </row>
    <row r="18" spans="2:6">
      <c r="F18" s="33"/>
    </row>
    <row r="20" spans="2:6">
      <c r="B20" t="s">
        <v>45</v>
      </c>
    </row>
  </sheetData>
  <pageMargins left="0.75" right="0.75" top="1" bottom="1" header="0.5" footer="0.5"/>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0"/>
  <sheetViews>
    <sheetView workbookViewId="0">
      <selection activeCell="D29" sqref="D29"/>
    </sheetView>
  </sheetViews>
  <sheetFormatPr baseColWidth="10" defaultRowHeight="15" x14ac:dyDescent="0"/>
  <cols>
    <col min="2" max="2" width="30" customWidth="1"/>
    <col min="5" max="6" width="13.6640625" customWidth="1"/>
  </cols>
  <sheetData>
    <row r="2" spans="2:8">
      <c r="B2" t="s">
        <v>34</v>
      </c>
    </row>
    <row r="3" spans="2:8" s="8" customFormat="1">
      <c r="B3" s="8" t="s">
        <v>35</v>
      </c>
    </row>
    <row r="5" spans="2:8" s="8" customFormat="1">
      <c r="B5" s="8" t="s">
        <v>36</v>
      </c>
      <c r="C5" s="8" t="s">
        <v>9</v>
      </c>
      <c r="D5" s="8" t="s">
        <v>10</v>
      </c>
      <c r="E5" s="8" t="s">
        <v>8</v>
      </c>
      <c r="F5" s="8" t="s">
        <v>11</v>
      </c>
      <c r="G5" s="8" t="s">
        <v>31</v>
      </c>
    </row>
    <row r="6" spans="2:8">
      <c r="B6" t="s">
        <v>37</v>
      </c>
      <c r="C6" s="29">
        <v>2835.0943396226417</v>
      </c>
      <c r="D6" s="30">
        <v>0</v>
      </c>
      <c r="E6" s="30">
        <v>65452.909999999996</v>
      </c>
      <c r="F6" s="3">
        <v>68288.004339622639</v>
      </c>
      <c r="G6" s="5">
        <v>2.1992193797641859E-2</v>
      </c>
    </row>
    <row r="7" spans="2:8">
      <c r="B7" t="s">
        <v>38</v>
      </c>
      <c r="C7" s="29">
        <v>442906.60377358488</v>
      </c>
      <c r="D7" s="30">
        <v>184834.41509433961</v>
      </c>
      <c r="E7" s="30">
        <v>4776.16</v>
      </c>
      <c r="F7" s="3">
        <v>632517.17886792449</v>
      </c>
      <c r="G7" s="5">
        <v>0.20370254647974625</v>
      </c>
    </row>
    <row r="8" spans="2:8">
      <c r="B8" t="s">
        <v>39</v>
      </c>
      <c r="C8" s="29">
        <v>1053066.0377358492</v>
      </c>
      <c r="D8" s="30">
        <v>69330.75471698113</v>
      </c>
      <c r="E8" s="30">
        <v>31437.03</v>
      </c>
      <c r="F8" s="3">
        <v>1153833.8224528304</v>
      </c>
      <c r="G8" s="5">
        <v>0.37159289217847363</v>
      </c>
    </row>
    <row r="9" spans="2:8">
      <c r="B9" t="s">
        <v>40</v>
      </c>
      <c r="C9" s="29">
        <v>32830.188679245286</v>
      </c>
      <c r="D9" s="30">
        <v>2399.1509433962265</v>
      </c>
      <c r="E9" s="30">
        <v>1458.4399999999998</v>
      </c>
      <c r="F9" s="3">
        <v>36687.779622641508</v>
      </c>
      <c r="G9" s="5">
        <v>1.1815321992037681E-2</v>
      </c>
      <c r="H9" s="31"/>
    </row>
    <row r="10" spans="2:8">
      <c r="B10" t="s">
        <v>41</v>
      </c>
      <c r="C10" s="29">
        <v>2349.0566037735848</v>
      </c>
      <c r="D10" s="30">
        <v>0</v>
      </c>
      <c r="E10" s="30">
        <v>12190.689999999997</v>
      </c>
      <c r="F10" s="3">
        <v>14539.746603773581</v>
      </c>
      <c r="G10" s="5">
        <v>4.6825343363162139E-3</v>
      </c>
    </row>
    <row r="11" spans="2:8">
      <c r="B11" t="s">
        <v>46</v>
      </c>
      <c r="C11" s="29">
        <v>994538.49056603771</v>
      </c>
      <c r="D11" s="30">
        <v>0</v>
      </c>
      <c r="E11" s="30">
        <v>0</v>
      </c>
      <c r="F11" s="3">
        <v>994538.49056603771</v>
      </c>
      <c r="G11" s="5">
        <v>0.3202917325708361</v>
      </c>
    </row>
    <row r="12" spans="2:8">
      <c r="B12" t="s">
        <v>47</v>
      </c>
      <c r="C12" s="29">
        <v>0</v>
      </c>
      <c r="D12" s="30">
        <v>0</v>
      </c>
      <c r="E12" s="30">
        <v>204696.95000000004</v>
      </c>
      <c r="F12" s="3">
        <v>204696.95000000004</v>
      </c>
      <c r="G12" s="5">
        <v>6.5922778644948221E-2</v>
      </c>
    </row>
    <row r="13" spans="2:8">
      <c r="B13" t="s">
        <v>11</v>
      </c>
      <c r="C13" s="29">
        <v>2528525.4716981133</v>
      </c>
      <c r="D13" s="29">
        <v>256564.32075471696</v>
      </c>
      <c r="E13" s="29">
        <v>320012.18000000005</v>
      </c>
      <c r="F13" s="3">
        <v>3105101.9724528305</v>
      </c>
      <c r="G13" s="5">
        <v>1</v>
      </c>
    </row>
    <row r="14" spans="2:8">
      <c r="B14" t="s">
        <v>42</v>
      </c>
      <c r="C14" s="2">
        <v>0.23376733757245474</v>
      </c>
      <c r="D14" s="2">
        <v>2.3719894796486431E-2</v>
      </c>
      <c r="E14" s="2">
        <v>2.9585778805351386E-2</v>
      </c>
      <c r="F14" s="36">
        <v>0.28707301117429257</v>
      </c>
      <c r="G14" s="32"/>
    </row>
    <row r="15" spans="2:8">
      <c r="F15" s="33"/>
    </row>
    <row r="16" spans="2:8">
      <c r="B16" t="s">
        <v>43</v>
      </c>
      <c r="E16">
        <v>53</v>
      </c>
      <c r="F16" s="33"/>
    </row>
    <row r="17" spans="2:6" s="8" customFormat="1">
      <c r="B17" s="8" t="s">
        <v>44</v>
      </c>
      <c r="E17" s="34">
        <v>10816419</v>
      </c>
      <c r="F17" s="35"/>
    </row>
    <row r="18" spans="2:6">
      <c r="F18" s="33"/>
    </row>
    <row r="19" spans="2:6">
      <c r="B19" t="s">
        <v>45</v>
      </c>
      <c r="F19" s="33"/>
    </row>
    <row r="20" spans="2:6">
      <c r="F20" s="33"/>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L38"/>
  <sheetViews>
    <sheetView workbookViewId="0">
      <selection activeCell="D7" sqref="D7:D10"/>
    </sheetView>
  </sheetViews>
  <sheetFormatPr baseColWidth="10" defaultRowHeight="15" x14ac:dyDescent="0"/>
  <cols>
    <col min="4" max="4" width="42" customWidth="1"/>
    <col min="5" max="5" width="17.6640625" customWidth="1"/>
    <col min="6" max="6" width="18.6640625" customWidth="1"/>
    <col min="7" max="7" width="20.83203125" customWidth="1"/>
    <col min="8" max="8" width="23.33203125" customWidth="1"/>
  </cols>
  <sheetData>
    <row r="2" spans="3:12">
      <c r="C2" s="8" t="s">
        <v>0</v>
      </c>
      <c r="K2" s="1"/>
    </row>
    <row r="3" spans="3:12">
      <c r="K3" s="1"/>
    </row>
    <row r="4" spans="3:12">
      <c r="D4" s="9" t="s">
        <v>1</v>
      </c>
      <c r="G4" s="2"/>
      <c r="K4" s="1"/>
    </row>
    <row r="5" spans="3:12">
      <c r="D5" s="11" t="s">
        <v>2</v>
      </c>
      <c r="G5" s="2"/>
      <c r="K5" s="1"/>
    </row>
    <row r="6" spans="3:12">
      <c r="D6" s="10" t="s">
        <v>3</v>
      </c>
      <c r="E6" s="10" t="s">
        <v>4</v>
      </c>
      <c r="F6" s="10" t="s">
        <v>5</v>
      </c>
      <c r="G6" s="10" t="s">
        <v>6</v>
      </c>
      <c r="H6" s="10" t="s">
        <v>7</v>
      </c>
      <c r="K6" s="1"/>
    </row>
    <row r="7" spans="3:12">
      <c r="D7" t="s">
        <v>8</v>
      </c>
      <c r="E7" s="3">
        <v>430028.04372572026</v>
      </c>
      <c r="F7" s="2">
        <v>3.6262455233606078E-2</v>
      </c>
      <c r="G7" s="4">
        <v>25801682.623543214</v>
      </c>
      <c r="H7" s="4">
        <v>2.1757473140163643</v>
      </c>
      <c r="K7" s="1"/>
      <c r="L7" s="1"/>
    </row>
    <row r="8" spans="3:12">
      <c r="D8" t="s">
        <v>9</v>
      </c>
      <c r="E8" s="3">
        <v>330863.86666666664</v>
      </c>
      <c r="F8" s="2">
        <v>2.7900357496382984E-2</v>
      </c>
      <c r="G8" s="4">
        <v>19851832</v>
      </c>
      <c r="H8" s="4">
        <v>1.6740214497829791</v>
      </c>
      <c r="K8" s="1"/>
    </row>
    <row r="9" spans="3:12">
      <c r="D9" t="s">
        <v>10</v>
      </c>
      <c r="E9" s="3">
        <v>337903.72000000003</v>
      </c>
      <c r="F9" s="2">
        <v>2.8493998702057415E-2</v>
      </c>
      <c r="G9" s="4">
        <v>20274223.200000003</v>
      </c>
      <c r="H9" s="4">
        <v>1.7096399221234451</v>
      </c>
      <c r="K9" s="1"/>
    </row>
    <row r="10" spans="3:12">
      <c r="D10" t="s">
        <v>11</v>
      </c>
      <c r="E10" s="3">
        <v>1098795.6303923868</v>
      </c>
      <c r="F10" s="2">
        <v>9.2656811432046474E-2</v>
      </c>
      <c r="G10" s="4">
        <v>65927737.823543221</v>
      </c>
      <c r="H10" s="4">
        <v>5.5594086859227883</v>
      </c>
      <c r="K10" s="1"/>
    </row>
    <row r="11" spans="3:12">
      <c r="G11" s="2"/>
      <c r="K11" s="1"/>
    </row>
    <row r="12" spans="3:12">
      <c r="D12" s="11" t="s">
        <v>12</v>
      </c>
      <c r="G12" s="2"/>
      <c r="K12" s="1"/>
    </row>
    <row r="13" spans="3:12">
      <c r="D13" s="10" t="s">
        <v>13</v>
      </c>
      <c r="E13" s="10" t="s">
        <v>9</v>
      </c>
      <c r="F13" s="10" t="s">
        <v>10</v>
      </c>
      <c r="G13" s="10" t="s">
        <v>8</v>
      </c>
      <c r="H13" s="10" t="s">
        <v>11</v>
      </c>
      <c r="I13" s="10" t="s">
        <v>14</v>
      </c>
      <c r="K13" s="1"/>
    </row>
    <row r="14" spans="3:12">
      <c r="D14" t="s">
        <v>15</v>
      </c>
      <c r="E14" s="3">
        <v>0</v>
      </c>
      <c r="F14" s="3">
        <v>0</v>
      </c>
      <c r="G14" s="3">
        <v>8318.4545438571658</v>
      </c>
      <c r="H14" s="3">
        <v>8318.4545438571658</v>
      </c>
      <c r="I14" s="5">
        <v>7.57052022575535E-3</v>
      </c>
      <c r="K14" s="1"/>
    </row>
    <row r="15" spans="3:12">
      <c r="D15" t="s">
        <v>16</v>
      </c>
      <c r="E15" s="3">
        <v>0</v>
      </c>
      <c r="F15" s="3">
        <v>0</v>
      </c>
      <c r="G15" s="3">
        <v>70782.006100159997</v>
      </c>
      <c r="H15" s="3">
        <v>70782.006100159997</v>
      </c>
      <c r="I15" s="5">
        <v>6.4417808136789989E-2</v>
      </c>
      <c r="K15" s="1"/>
    </row>
    <row r="16" spans="3:12">
      <c r="D16" t="s">
        <v>17</v>
      </c>
      <c r="E16" s="3">
        <v>127596.08333333333</v>
      </c>
      <c r="F16" s="3">
        <v>337903.72000000003</v>
      </c>
      <c r="G16" s="3">
        <v>181.07797149999999</v>
      </c>
      <c r="H16" s="3">
        <v>465680.88130483334</v>
      </c>
      <c r="I16" s="5">
        <v>0.42381027774795182</v>
      </c>
      <c r="K16" s="1"/>
    </row>
    <row r="17" spans="4:11">
      <c r="D17" t="s">
        <v>18</v>
      </c>
      <c r="E17" s="3">
        <v>101176.25</v>
      </c>
      <c r="F17" s="3">
        <v>0</v>
      </c>
      <c r="G17" s="3">
        <v>37543.486371699997</v>
      </c>
      <c r="H17" s="3">
        <v>138719.73637170001</v>
      </c>
      <c r="I17" s="5">
        <v>0.12624707683098657</v>
      </c>
      <c r="K17" s="1"/>
    </row>
    <row r="18" spans="4:11">
      <c r="D18" t="s">
        <v>19</v>
      </c>
      <c r="E18" s="3">
        <v>92532.616666666669</v>
      </c>
      <c r="F18" s="3">
        <v>0</v>
      </c>
      <c r="G18" s="3">
        <v>58048.32199816333</v>
      </c>
      <c r="H18" s="3">
        <v>150580.93866483</v>
      </c>
      <c r="I18" s="5">
        <v>0.13704180695645521</v>
      </c>
      <c r="K18" s="1"/>
    </row>
    <row r="19" spans="4:11">
      <c r="D19" t="s">
        <v>20</v>
      </c>
      <c r="E19" s="3">
        <v>9558.9166666666679</v>
      </c>
      <c r="F19" s="3">
        <v>0</v>
      </c>
      <c r="G19" s="3">
        <v>76729.411513274332</v>
      </c>
      <c r="H19" s="3">
        <v>86288.328179941003</v>
      </c>
      <c r="I19" s="5">
        <v>7.8529915657861576E-2</v>
      </c>
      <c r="K19" s="1"/>
    </row>
    <row r="20" spans="4:11">
      <c r="D20" t="s">
        <v>21</v>
      </c>
      <c r="E20" s="3">
        <v>0</v>
      </c>
      <c r="F20" s="3">
        <v>0</v>
      </c>
      <c r="G20" s="3">
        <v>178425.28522706541</v>
      </c>
      <c r="H20" s="3">
        <v>178425.28522706541</v>
      </c>
      <c r="I20" s="5">
        <v>0.16238259444419942</v>
      </c>
      <c r="K20" s="1"/>
    </row>
    <row r="21" spans="4:11">
      <c r="D21" t="s">
        <v>22</v>
      </c>
      <c r="E21" s="3">
        <v>330863.86666666664</v>
      </c>
      <c r="F21" s="3">
        <v>337903.72000000003</v>
      </c>
      <c r="G21" s="3">
        <v>430028.04372572026</v>
      </c>
      <c r="H21" s="3">
        <v>1098795.630392387</v>
      </c>
      <c r="I21" s="5">
        <v>1</v>
      </c>
      <c r="K21" s="1"/>
    </row>
    <row r="22" spans="4:11">
      <c r="E22" s="3"/>
      <c r="F22" s="3"/>
      <c r="G22" s="3"/>
      <c r="H22" s="3"/>
      <c r="I22" s="5"/>
      <c r="K22" s="1"/>
    </row>
    <row r="23" spans="4:11">
      <c r="D23" s="11" t="s">
        <v>23</v>
      </c>
      <c r="E23" s="3"/>
      <c r="F23" s="3"/>
      <c r="G23" s="3"/>
      <c r="H23" s="3"/>
      <c r="I23" s="5"/>
      <c r="K23" s="1"/>
    </row>
    <row r="24" spans="4:11">
      <c r="D24" s="10" t="s">
        <v>13</v>
      </c>
      <c r="E24" s="10" t="s">
        <v>9</v>
      </c>
      <c r="F24" s="10" t="s">
        <v>10</v>
      </c>
      <c r="G24" s="10" t="s">
        <v>8</v>
      </c>
      <c r="H24" s="10" t="s">
        <v>11</v>
      </c>
      <c r="I24" s="10" t="s">
        <v>14</v>
      </c>
      <c r="K24" s="1"/>
    </row>
    <row r="25" spans="4:11">
      <c r="D25" t="s">
        <v>15</v>
      </c>
      <c r="E25" s="6">
        <v>0</v>
      </c>
      <c r="F25" s="6">
        <v>0</v>
      </c>
      <c r="G25" s="6">
        <v>499107.27263142995</v>
      </c>
      <c r="H25" s="6">
        <v>499107.27263142995</v>
      </c>
      <c r="I25" s="5">
        <v>7.5705202257553509E-3</v>
      </c>
      <c r="K25" s="1"/>
    </row>
    <row r="26" spans="4:11">
      <c r="D26" t="s">
        <v>16</v>
      </c>
      <c r="E26" s="6">
        <v>0</v>
      </c>
      <c r="F26" s="6">
        <v>0</v>
      </c>
      <c r="G26" s="6">
        <v>4246920.3660095995</v>
      </c>
      <c r="H26" s="6">
        <v>4246920.3660095995</v>
      </c>
      <c r="I26" s="5">
        <v>6.4417808136789989E-2</v>
      </c>
      <c r="K26" s="1"/>
    </row>
    <row r="27" spans="4:11">
      <c r="D27" t="s">
        <v>17</v>
      </c>
      <c r="E27" s="6">
        <v>7655765</v>
      </c>
      <c r="F27" s="6">
        <v>20274223.200000003</v>
      </c>
      <c r="G27" s="6">
        <v>10864.67829</v>
      </c>
      <c r="H27" s="6">
        <v>27940852.878290001</v>
      </c>
      <c r="I27" s="5">
        <v>0.42381027774795188</v>
      </c>
      <c r="K27" s="1"/>
    </row>
    <row r="28" spans="4:11">
      <c r="D28" t="s">
        <v>18</v>
      </c>
      <c r="E28" s="6">
        <v>6070575</v>
      </c>
      <c r="F28" s="6">
        <v>0</v>
      </c>
      <c r="G28" s="6">
        <v>2252609.182302</v>
      </c>
      <c r="H28" s="6">
        <v>8323184.182302</v>
      </c>
      <c r="I28" s="5">
        <v>0.12624707683098657</v>
      </c>
      <c r="K28" s="1"/>
    </row>
    <row r="29" spans="4:11">
      <c r="D29" t="s">
        <v>19</v>
      </c>
      <c r="E29" s="6">
        <v>5551957</v>
      </c>
      <c r="F29" s="6">
        <v>0</v>
      </c>
      <c r="G29" s="6">
        <v>3482899.3198897997</v>
      </c>
      <c r="H29" s="6">
        <v>9034856.3198897988</v>
      </c>
      <c r="I29" s="5">
        <v>0.13704180695645521</v>
      </c>
      <c r="K29" s="1"/>
    </row>
    <row r="30" spans="4:11">
      <c r="D30" t="s">
        <v>20</v>
      </c>
      <c r="E30" s="6">
        <v>573535.00000000012</v>
      </c>
      <c r="F30" s="6">
        <v>0</v>
      </c>
      <c r="G30" s="6">
        <v>4603764.69079646</v>
      </c>
      <c r="H30" s="6">
        <v>5177299.69079646</v>
      </c>
      <c r="I30" s="5">
        <v>7.852991565786159E-2</v>
      </c>
      <c r="K30" s="1"/>
    </row>
    <row r="31" spans="4:11">
      <c r="D31" t="s">
        <v>21</v>
      </c>
      <c r="E31" s="6">
        <v>0</v>
      </c>
      <c r="F31" s="6">
        <v>0</v>
      </c>
      <c r="G31" s="6">
        <v>10705517.113623925</v>
      </c>
      <c r="H31" s="6">
        <v>10705517.113623925</v>
      </c>
      <c r="I31" s="5">
        <v>0.16238259444419942</v>
      </c>
      <c r="K31" s="1"/>
    </row>
    <row r="32" spans="4:11">
      <c r="D32" t="s">
        <v>22</v>
      </c>
      <c r="E32" s="6">
        <v>19851832</v>
      </c>
      <c r="F32" s="6">
        <v>20274223.200000003</v>
      </c>
      <c r="G32" s="6">
        <v>25801682.623543214</v>
      </c>
      <c r="H32" s="6">
        <v>65927737.823543213</v>
      </c>
      <c r="I32" s="5">
        <v>1</v>
      </c>
      <c r="K32" s="1"/>
    </row>
    <row r="33" spans="4:11">
      <c r="E33" s="3"/>
      <c r="F33" s="3"/>
      <c r="G33" s="3"/>
      <c r="H33" s="3"/>
      <c r="I33" s="5"/>
      <c r="K33" s="1"/>
    </row>
    <row r="34" spans="4:11">
      <c r="E34" s="2"/>
      <c r="F34" s="2"/>
      <c r="G34" s="2"/>
      <c r="H34" s="2"/>
      <c r="K34" s="1"/>
    </row>
    <row r="35" spans="4:11">
      <c r="D35" s="9" t="s">
        <v>24</v>
      </c>
      <c r="G35" s="2"/>
      <c r="K35" s="1"/>
    </row>
    <row r="36" spans="4:11">
      <c r="D36" t="s">
        <v>25</v>
      </c>
      <c r="E36" s="7">
        <v>11858768</v>
      </c>
      <c r="G36" s="2"/>
      <c r="K36" s="1"/>
    </row>
    <row r="37" spans="4:11">
      <c r="D37" t="s">
        <v>26</v>
      </c>
      <c r="E37" s="7">
        <v>60</v>
      </c>
      <c r="G37" s="2"/>
      <c r="K37" s="1"/>
    </row>
    <row r="38" spans="4:11">
      <c r="G38" s="2"/>
      <c r="K38" s="1"/>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K38"/>
  <sheetViews>
    <sheetView workbookViewId="0">
      <selection activeCell="D23" sqref="D23"/>
    </sheetView>
  </sheetViews>
  <sheetFormatPr baseColWidth="10" defaultRowHeight="15" x14ac:dyDescent="0"/>
  <cols>
    <col min="4" max="4" width="43.5" customWidth="1"/>
    <col min="5" max="5" width="19" customWidth="1"/>
    <col min="7" max="7" width="19.1640625" customWidth="1"/>
    <col min="8" max="8" width="18.83203125" customWidth="1"/>
  </cols>
  <sheetData>
    <row r="2" spans="3:11">
      <c r="C2" s="8" t="s">
        <v>27</v>
      </c>
      <c r="K2" s="1"/>
    </row>
    <row r="3" spans="3:11">
      <c r="K3" s="1"/>
    </row>
    <row r="4" spans="3:11">
      <c r="D4" s="9" t="s">
        <v>1</v>
      </c>
      <c r="G4" s="2"/>
      <c r="K4" s="1"/>
    </row>
    <row r="5" spans="3:11">
      <c r="D5" s="11" t="s">
        <v>2</v>
      </c>
      <c r="G5" s="2"/>
      <c r="K5" s="1"/>
    </row>
    <row r="6" spans="3:11">
      <c r="D6" s="10" t="s">
        <v>3</v>
      </c>
      <c r="E6" s="10" t="s">
        <v>4</v>
      </c>
      <c r="F6" s="10" t="s">
        <v>5</v>
      </c>
      <c r="G6" s="10" t="s">
        <v>6</v>
      </c>
      <c r="H6" s="10" t="s">
        <v>7</v>
      </c>
      <c r="K6" s="1"/>
    </row>
    <row r="7" spans="3:11">
      <c r="D7" t="s">
        <v>8</v>
      </c>
      <c r="E7" s="3">
        <v>587887.89962951187</v>
      </c>
      <c r="F7" s="2">
        <v>3.1794050979125056E-2</v>
      </c>
      <c r="G7" s="4">
        <v>35273273.977770716</v>
      </c>
      <c r="H7" s="4">
        <v>1.9076430587475037</v>
      </c>
      <c r="K7" s="1"/>
    </row>
    <row r="8" spans="3:11">
      <c r="D8" t="s">
        <v>9</v>
      </c>
      <c r="E8" s="3">
        <v>958410.52066666668</v>
      </c>
      <c r="F8" s="2">
        <v>5.1832590825919615E-2</v>
      </c>
      <c r="G8" s="4">
        <v>57504631.240000002</v>
      </c>
      <c r="H8" s="4">
        <v>3.1099554495551769</v>
      </c>
      <c r="K8" s="1"/>
    </row>
    <row r="9" spans="3:11">
      <c r="D9" t="s">
        <v>10</v>
      </c>
      <c r="E9" s="3">
        <v>0</v>
      </c>
      <c r="F9" s="2">
        <v>0</v>
      </c>
      <c r="G9" s="4">
        <v>0</v>
      </c>
      <c r="H9" s="4">
        <v>0</v>
      </c>
      <c r="K9" s="1"/>
    </row>
    <row r="10" spans="3:11">
      <c r="D10" t="s">
        <v>11</v>
      </c>
      <c r="E10" s="3">
        <v>1546298.4202961787</v>
      </c>
      <c r="F10" s="2">
        <v>8.3626641805044671E-2</v>
      </c>
      <c r="G10" s="4">
        <v>92777905.217770725</v>
      </c>
      <c r="H10" s="4">
        <v>5.0175985083026804</v>
      </c>
      <c r="K10" s="1"/>
    </row>
    <row r="11" spans="3:11">
      <c r="G11" s="2"/>
      <c r="K11" s="1"/>
    </row>
    <row r="12" spans="3:11">
      <c r="D12" s="11" t="s">
        <v>12</v>
      </c>
      <c r="G12" s="2"/>
      <c r="K12" s="1"/>
    </row>
    <row r="13" spans="3:11">
      <c r="D13" s="10" t="s">
        <v>13</v>
      </c>
      <c r="E13" s="10" t="s">
        <v>9</v>
      </c>
      <c r="F13" s="10" t="s">
        <v>10</v>
      </c>
      <c r="G13" s="10" t="s">
        <v>8</v>
      </c>
      <c r="H13" s="10" t="s">
        <v>11</v>
      </c>
      <c r="I13" s="10" t="s">
        <v>14</v>
      </c>
      <c r="K13" s="1"/>
    </row>
    <row r="14" spans="3:11">
      <c r="D14" t="s">
        <v>15</v>
      </c>
      <c r="E14" s="3">
        <v>0</v>
      </c>
      <c r="F14" s="3">
        <v>0</v>
      </c>
      <c r="G14" s="3">
        <v>16636.651359855103</v>
      </c>
      <c r="H14" s="3">
        <v>16636.651359855103</v>
      </c>
      <c r="I14" s="5">
        <v>1.0759017238515004E-2</v>
      </c>
      <c r="K14" s="1"/>
    </row>
    <row r="15" spans="3:11">
      <c r="D15" t="s">
        <v>16</v>
      </c>
      <c r="E15" s="3">
        <v>0</v>
      </c>
      <c r="F15" s="3">
        <v>0</v>
      </c>
      <c r="G15" s="3">
        <v>80827.667199999996</v>
      </c>
      <c r="H15" s="3">
        <v>80827.667199999996</v>
      </c>
      <c r="I15" s="5">
        <v>5.2271712975376541E-2</v>
      </c>
      <c r="K15" s="1"/>
    </row>
    <row r="16" spans="3:11">
      <c r="D16" t="s">
        <v>17</v>
      </c>
      <c r="E16" s="3">
        <v>529711.2873333334</v>
      </c>
      <c r="F16" s="3">
        <v>0</v>
      </c>
      <c r="G16" s="3">
        <v>583.84231979333333</v>
      </c>
      <c r="H16" s="3">
        <v>530295.1296531267</v>
      </c>
      <c r="I16" s="5">
        <v>0.34294488223790193</v>
      </c>
      <c r="K16" s="1"/>
    </row>
    <row r="17" spans="4:11">
      <c r="D17" t="s">
        <v>18</v>
      </c>
      <c r="E17" s="3">
        <v>134892.21666666667</v>
      </c>
      <c r="F17" s="3">
        <v>0</v>
      </c>
      <c r="G17" s="3">
        <v>62034.99735913999</v>
      </c>
      <c r="H17" s="3">
        <v>196927.21402580666</v>
      </c>
      <c r="I17" s="5">
        <v>0.12735395150186285</v>
      </c>
      <c r="K17" s="1"/>
    </row>
    <row r="18" spans="4:11">
      <c r="D18" t="s">
        <v>19</v>
      </c>
      <c r="E18" s="3">
        <v>266706.91666666663</v>
      </c>
      <c r="F18" s="3">
        <v>0</v>
      </c>
      <c r="G18" s="3">
        <v>38922.804424990005</v>
      </c>
      <c r="H18" s="3">
        <v>305629.72109165665</v>
      </c>
      <c r="I18" s="5">
        <v>0.19765248226349236</v>
      </c>
      <c r="K18" s="1"/>
    </row>
    <row r="19" spans="4:11">
      <c r="D19" t="s">
        <v>20</v>
      </c>
      <c r="E19" s="3">
        <v>27100.1</v>
      </c>
      <c r="F19" s="3">
        <v>0</v>
      </c>
      <c r="G19" s="3">
        <v>54693.515347761488</v>
      </c>
      <c r="H19" s="3">
        <v>81793.615347761486</v>
      </c>
      <c r="I19" s="5">
        <v>5.2896397146997481E-2</v>
      </c>
      <c r="K19" s="1"/>
    </row>
    <row r="20" spans="4:11">
      <c r="D20" t="s">
        <v>21</v>
      </c>
      <c r="E20" s="3">
        <v>0</v>
      </c>
      <c r="F20" s="3">
        <v>0</v>
      </c>
      <c r="G20" s="3">
        <v>334188.42161797202</v>
      </c>
      <c r="H20" s="3">
        <v>334188.42161797202</v>
      </c>
      <c r="I20" s="5">
        <v>0.21612155663585395</v>
      </c>
      <c r="K20" s="1"/>
    </row>
    <row r="21" spans="4:11">
      <c r="D21" t="s">
        <v>22</v>
      </c>
      <c r="E21" s="3">
        <v>958410.52066666668</v>
      </c>
      <c r="F21" s="3">
        <v>0</v>
      </c>
      <c r="G21" s="3">
        <v>587887.89962951187</v>
      </c>
      <c r="H21" s="3">
        <v>1546298.4202961784</v>
      </c>
      <c r="I21" s="5">
        <v>1.0000000000000002</v>
      </c>
      <c r="K21" s="1"/>
    </row>
    <row r="22" spans="4:11">
      <c r="E22" s="3"/>
      <c r="F22" s="3"/>
      <c r="G22" s="3"/>
      <c r="H22" s="3"/>
      <c r="I22" s="5"/>
      <c r="K22" s="1"/>
    </row>
    <row r="23" spans="4:11">
      <c r="D23" s="11" t="s">
        <v>23</v>
      </c>
      <c r="E23" s="3"/>
      <c r="F23" s="3"/>
      <c r="G23" s="3"/>
      <c r="H23" s="3"/>
      <c r="I23" s="5"/>
      <c r="K23" s="1"/>
    </row>
    <row r="24" spans="4:11">
      <c r="D24" s="10" t="s">
        <v>13</v>
      </c>
      <c r="E24" s="10" t="s">
        <v>9</v>
      </c>
      <c r="F24" s="10" t="s">
        <v>10</v>
      </c>
      <c r="G24" s="10" t="s">
        <v>8</v>
      </c>
      <c r="H24" s="10" t="s">
        <v>11</v>
      </c>
      <c r="I24" s="10" t="s">
        <v>14</v>
      </c>
      <c r="K24" s="1"/>
    </row>
    <row r="25" spans="4:11">
      <c r="D25" t="s">
        <v>15</v>
      </c>
      <c r="E25" s="6">
        <v>0</v>
      </c>
      <c r="F25" s="6">
        <v>0</v>
      </c>
      <c r="G25" s="6">
        <v>998199.08159130602</v>
      </c>
      <c r="H25" s="6">
        <v>998199.08159130602</v>
      </c>
      <c r="I25" s="5">
        <v>1.0759017238515004E-2</v>
      </c>
      <c r="K25" s="1"/>
    </row>
    <row r="26" spans="4:11">
      <c r="D26" t="s">
        <v>16</v>
      </c>
      <c r="E26" s="6">
        <v>0</v>
      </c>
      <c r="F26" s="6">
        <v>0</v>
      </c>
      <c r="G26" s="6">
        <v>4849660.0319999997</v>
      </c>
      <c r="H26" s="6">
        <v>4849660.0319999997</v>
      </c>
      <c r="I26" s="5">
        <v>5.2271712975376541E-2</v>
      </c>
      <c r="K26" s="1"/>
    </row>
    <row r="27" spans="4:11">
      <c r="D27" t="s">
        <v>17</v>
      </c>
      <c r="E27" s="6">
        <v>31782677.240000002</v>
      </c>
      <c r="F27" s="6">
        <v>0</v>
      </c>
      <c r="G27" s="6">
        <v>35030.539187599999</v>
      </c>
      <c r="H27" s="6">
        <v>31817707.779187601</v>
      </c>
      <c r="I27" s="5">
        <v>0.34294488223790198</v>
      </c>
      <c r="K27" s="1"/>
    </row>
    <row r="28" spans="4:11">
      <c r="D28" t="s">
        <v>18</v>
      </c>
      <c r="E28" s="6">
        <v>8093533</v>
      </c>
      <c r="F28" s="6">
        <v>0</v>
      </c>
      <c r="G28" s="6">
        <v>3722099.8415483995</v>
      </c>
      <c r="H28" s="6">
        <v>11815632.8415484</v>
      </c>
      <c r="I28" s="5">
        <v>0.12735395150186288</v>
      </c>
      <c r="K28" s="1"/>
    </row>
    <row r="29" spans="4:11">
      <c r="D29" t="s">
        <v>19</v>
      </c>
      <c r="E29" s="6">
        <v>16002415</v>
      </c>
      <c r="F29" s="6">
        <v>0</v>
      </c>
      <c r="G29" s="6">
        <v>2335368.2654994</v>
      </c>
      <c r="H29" s="6">
        <v>18337783.265499398</v>
      </c>
      <c r="I29" s="5">
        <v>0.19765248226349236</v>
      </c>
      <c r="K29" s="1"/>
    </row>
    <row r="30" spans="4:11">
      <c r="D30" t="s">
        <v>20</v>
      </c>
      <c r="E30" s="6">
        <v>1626006</v>
      </c>
      <c r="F30" s="6">
        <v>0</v>
      </c>
      <c r="G30" s="6">
        <v>3281610.9208656903</v>
      </c>
      <c r="H30" s="6">
        <v>4907616.9208656903</v>
      </c>
      <c r="I30" s="5">
        <v>5.2896397146997502E-2</v>
      </c>
      <c r="K30" s="1"/>
    </row>
    <row r="31" spans="4:11">
      <c r="D31" t="s">
        <v>21</v>
      </c>
      <c r="E31" s="6">
        <v>0</v>
      </c>
      <c r="F31" s="6">
        <v>0</v>
      </c>
      <c r="G31" s="6">
        <v>20051305.297078319</v>
      </c>
      <c r="H31" s="6">
        <v>20051305.297078319</v>
      </c>
      <c r="I31" s="5">
        <v>0.21612155663585395</v>
      </c>
      <c r="K31" s="1"/>
    </row>
    <row r="32" spans="4:11">
      <c r="D32" t="s">
        <v>22</v>
      </c>
      <c r="E32" s="6">
        <v>57504631.240000002</v>
      </c>
      <c r="F32" s="6">
        <v>0</v>
      </c>
      <c r="G32" s="6">
        <v>35273273.977770716</v>
      </c>
      <c r="H32" s="6">
        <v>92777905.217770696</v>
      </c>
      <c r="I32" s="5">
        <v>1.0000000000000002</v>
      </c>
      <c r="K32" s="1"/>
    </row>
    <row r="33" spans="4:11">
      <c r="E33" s="3"/>
      <c r="F33" s="3"/>
      <c r="G33" s="3"/>
      <c r="H33" s="3"/>
      <c r="I33" s="5"/>
      <c r="K33" s="1"/>
    </row>
    <row r="34" spans="4:11">
      <c r="E34" s="2"/>
      <c r="F34" s="2"/>
      <c r="G34" s="2"/>
      <c r="H34" s="2"/>
      <c r="K34" s="1"/>
    </row>
    <row r="35" spans="4:11">
      <c r="D35" s="9" t="s">
        <v>24</v>
      </c>
      <c r="G35" s="2"/>
      <c r="K35" s="1"/>
    </row>
    <row r="36" spans="4:11">
      <c r="D36" t="s">
        <v>25</v>
      </c>
      <c r="E36" s="7">
        <v>18490500</v>
      </c>
      <c r="G36" s="2"/>
      <c r="K36" s="1"/>
    </row>
    <row r="37" spans="4:11">
      <c r="D37" t="s">
        <v>28</v>
      </c>
      <c r="E37" s="7">
        <v>60</v>
      </c>
      <c r="G37" s="2"/>
      <c r="K37" s="1"/>
    </row>
    <row r="38" spans="4:11">
      <c r="G38" s="2"/>
      <c r="K38" s="1"/>
    </row>
  </sheetData>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K38"/>
  <sheetViews>
    <sheetView workbookViewId="0">
      <selection activeCell="D43" sqref="D43"/>
    </sheetView>
  </sheetViews>
  <sheetFormatPr baseColWidth="10" defaultRowHeight="15" x14ac:dyDescent="0"/>
  <cols>
    <col min="4" max="4" width="38.33203125" customWidth="1"/>
    <col min="5" max="5" width="14.1640625" customWidth="1"/>
    <col min="6" max="6" width="15" customWidth="1"/>
    <col min="7" max="7" width="22" customWidth="1"/>
    <col min="8" max="8" width="15" customWidth="1"/>
  </cols>
  <sheetData>
    <row r="2" spans="3:11">
      <c r="C2" s="8" t="s">
        <v>29</v>
      </c>
      <c r="K2" s="1"/>
    </row>
    <row r="3" spans="3:11">
      <c r="K3" s="1"/>
    </row>
    <row r="4" spans="3:11">
      <c r="D4" s="9" t="s">
        <v>1</v>
      </c>
      <c r="G4" s="2"/>
      <c r="K4" s="1"/>
    </row>
    <row r="5" spans="3:11">
      <c r="D5" s="11" t="s">
        <v>2</v>
      </c>
      <c r="G5" s="2"/>
      <c r="K5" s="1"/>
    </row>
    <row r="6" spans="3:11">
      <c r="D6" s="10" t="s">
        <v>3</v>
      </c>
      <c r="E6" s="10" t="s">
        <v>4</v>
      </c>
      <c r="F6" s="10" t="s">
        <v>5</v>
      </c>
      <c r="G6" s="10" t="s">
        <v>6</v>
      </c>
      <c r="H6" s="10" t="s">
        <v>7</v>
      </c>
      <c r="K6" s="1"/>
    </row>
    <row r="7" spans="3:11">
      <c r="D7" t="s">
        <v>8</v>
      </c>
      <c r="E7" s="3">
        <v>455989.73241645499</v>
      </c>
      <c r="F7" s="2">
        <v>2.4360789081700179E-2</v>
      </c>
      <c r="G7" s="4">
        <v>27359383.944987297</v>
      </c>
      <c r="H7" s="4">
        <v>1.4616473449020106</v>
      </c>
      <c r="K7" s="1"/>
    </row>
    <row r="8" spans="3:11">
      <c r="D8" t="s">
        <v>9</v>
      </c>
      <c r="E8" s="3">
        <v>102234.32833333332</v>
      </c>
      <c r="F8" s="2">
        <v>5.4617653258100963E-3</v>
      </c>
      <c r="G8" s="4">
        <v>6134059.7000000002</v>
      </c>
      <c r="H8" s="4">
        <v>0.32770591954860578</v>
      </c>
      <c r="K8" s="1"/>
    </row>
    <row r="9" spans="3:11">
      <c r="D9" t="s">
        <v>10</v>
      </c>
      <c r="E9" s="3">
        <v>349866.66666666669</v>
      </c>
      <c r="F9" s="2">
        <v>1.8691271902587701E-2</v>
      </c>
      <c r="G9" s="4">
        <v>20992000</v>
      </c>
      <c r="H9" s="4">
        <v>1.1214763141552622</v>
      </c>
      <c r="K9" s="1"/>
    </row>
    <row r="10" spans="3:11">
      <c r="D10" t="s">
        <v>11</v>
      </c>
      <c r="E10" s="3">
        <v>908090.72741645505</v>
      </c>
      <c r="F10" s="2">
        <v>4.8513826310097978E-2</v>
      </c>
      <c r="G10" s="4">
        <v>54485443.6449873</v>
      </c>
      <c r="H10" s="4">
        <v>2.9108295786058784</v>
      </c>
      <c r="K10" s="1"/>
    </row>
    <row r="11" spans="3:11">
      <c r="G11" s="2"/>
      <c r="K11" s="1"/>
    </row>
    <row r="12" spans="3:11">
      <c r="D12" s="11" t="s">
        <v>12</v>
      </c>
      <c r="G12" s="2"/>
      <c r="K12" s="1"/>
    </row>
    <row r="13" spans="3:11">
      <c r="D13" s="10" t="s">
        <v>13</v>
      </c>
      <c r="E13" s="10" t="s">
        <v>9</v>
      </c>
      <c r="F13" s="10" t="s">
        <v>10</v>
      </c>
      <c r="G13" s="10" t="s">
        <v>8</v>
      </c>
      <c r="H13" s="10" t="s">
        <v>11</v>
      </c>
      <c r="I13" s="10" t="s">
        <v>14</v>
      </c>
      <c r="K13" s="1"/>
    </row>
    <row r="14" spans="3:11">
      <c r="D14" t="s">
        <v>15</v>
      </c>
      <c r="E14" s="3">
        <v>0</v>
      </c>
      <c r="F14" s="3">
        <v>0</v>
      </c>
      <c r="G14" s="3">
        <v>8605.3466009160002</v>
      </c>
      <c r="H14" s="3">
        <v>8605.3466009160002</v>
      </c>
      <c r="I14" s="5">
        <v>9.4763070925726386E-3</v>
      </c>
      <c r="K14" s="1"/>
    </row>
    <row r="15" spans="3:11">
      <c r="D15" t="s">
        <v>16</v>
      </c>
      <c r="E15" s="3">
        <v>0</v>
      </c>
      <c r="F15" s="3">
        <v>0</v>
      </c>
      <c r="G15" s="3">
        <v>77595.83085714285</v>
      </c>
      <c r="H15" s="3">
        <v>77595.83085714285</v>
      </c>
      <c r="I15" s="5">
        <v>8.5449425387158481E-2</v>
      </c>
      <c r="K15" s="1"/>
    </row>
    <row r="16" spans="3:11">
      <c r="D16" t="s">
        <v>17</v>
      </c>
      <c r="E16" s="3">
        <v>470</v>
      </c>
      <c r="F16" s="3">
        <v>349866.66666666669</v>
      </c>
      <c r="G16" s="3">
        <v>0</v>
      </c>
      <c r="H16" s="3">
        <v>350336.66666666669</v>
      </c>
      <c r="I16" s="5">
        <v>0.38579478469445982</v>
      </c>
      <c r="K16" s="1"/>
    </row>
    <row r="17" spans="4:11">
      <c r="D17" t="s">
        <v>18</v>
      </c>
      <c r="E17" s="3">
        <v>10973.495000000001</v>
      </c>
      <c r="F17" s="3">
        <v>0</v>
      </c>
      <c r="G17" s="3">
        <v>37737.043082400007</v>
      </c>
      <c r="H17" s="3">
        <v>48710.538082400009</v>
      </c>
      <c r="I17" s="5">
        <v>5.364060727828697E-2</v>
      </c>
      <c r="K17" s="1"/>
    </row>
    <row r="18" spans="4:11">
      <c r="D18" t="s">
        <v>19</v>
      </c>
      <c r="E18" s="3">
        <v>90790.833333333328</v>
      </c>
      <c r="F18" s="3">
        <v>0</v>
      </c>
      <c r="G18" s="3">
        <v>28365.090842399994</v>
      </c>
      <c r="H18" s="3">
        <v>119155.92417573332</v>
      </c>
      <c r="I18" s="5">
        <v>0.13121588028404987</v>
      </c>
      <c r="K18" s="1"/>
    </row>
    <row r="19" spans="4:11">
      <c r="D19" t="s">
        <v>20</v>
      </c>
      <c r="E19" s="3">
        <v>0</v>
      </c>
      <c r="F19" s="3">
        <v>0</v>
      </c>
      <c r="G19" s="3">
        <v>96837.068229623997</v>
      </c>
      <c r="H19" s="3">
        <v>96837.068229623997</v>
      </c>
      <c r="I19" s="5">
        <v>0.1066380982714451</v>
      </c>
      <c r="K19" s="1"/>
    </row>
    <row r="20" spans="4:11">
      <c r="D20" t="s">
        <v>21</v>
      </c>
      <c r="E20" s="3">
        <v>0</v>
      </c>
      <c r="F20" s="3">
        <v>0</v>
      </c>
      <c r="G20" s="3">
        <v>206849.35280397214</v>
      </c>
      <c r="H20" s="3">
        <v>206849.35280397214</v>
      </c>
      <c r="I20" s="5">
        <v>0.22778489699202706</v>
      </c>
      <c r="K20" s="1"/>
    </row>
    <row r="21" spans="4:11">
      <c r="D21" t="s">
        <v>22</v>
      </c>
      <c r="E21" s="3">
        <v>102234.32833333332</v>
      </c>
      <c r="F21" s="3">
        <v>349866.66666666669</v>
      </c>
      <c r="G21" s="3">
        <v>455989.73241645499</v>
      </c>
      <c r="H21" s="3">
        <v>908090.72741645505</v>
      </c>
      <c r="I21" s="5">
        <v>1</v>
      </c>
      <c r="K21" s="1"/>
    </row>
    <row r="22" spans="4:11">
      <c r="E22" s="3"/>
      <c r="F22" s="3"/>
      <c r="G22" s="3"/>
      <c r="H22" s="3"/>
      <c r="I22" s="5"/>
      <c r="K22" s="1"/>
    </row>
    <row r="23" spans="4:11">
      <c r="D23" s="11" t="s">
        <v>23</v>
      </c>
      <c r="E23" s="3"/>
      <c r="F23" s="3"/>
      <c r="G23" s="3"/>
      <c r="H23" s="3"/>
      <c r="I23" s="5"/>
      <c r="K23" s="1"/>
    </row>
    <row r="24" spans="4:11">
      <c r="D24" s="10" t="s">
        <v>13</v>
      </c>
      <c r="E24" s="10" t="s">
        <v>9</v>
      </c>
      <c r="F24" s="10" t="s">
        <v>10</v>
      </c>
      <c r="G24" s="10" t="s">
        <v>8</v>
      </c>
      <c r="H24" s="10" t="s">
        <v>11</v>
      </c>
      <c r="I24" s="10" t="s">
        <v>14</v>
      </c>
      <c r="K24" s="1"/>
    </row>
    <row r="25" spans="4:11">
      <c r="D25" t="s">
        <v>15</v>
      </c>
      <c r="E25" s="6">
        <v>0</v>
      </c>
      <c r="F25" s="6">
        <v>0</v>
      </c>
      <c r="G25" s="6">
        <v>516320.79605496</v>
      </c>
      <c r="H25" s="6">
        <v>516320.79605496</v>
      </c>
      <c r="I25" s="5">
        <v>9.4763070925726386E-3</v>
      </c>
      <c r="K25" s="1"/>
    </row>
    <row r="26" spans="4:11">
      <c r="D26" t="s">
        <v>16</v>
      </c>
      <c r="E26" s="6">
        <v>0</v>
      </c>
      <c r="F26" s="6">
        <v>0</v>
      </c>
      <c r="G26" s="6">
        <v>4655749.8514285712</v>
      </c>
      <c r="H26" s="6">
        <v>4655749.8514285712</v>
      </c>
      <c r="I26" s="5">
        <v>8.5449425387158495E-2</v>
      </c>
      <c r="K26" s="1"/>
    </row>
    <row r="27" spans="4:11">
      <c r="D27" t="s">
        <v>17</v>
      </c>
      <c r="E27" s="6">
        <v>28200</v>
      </c>
      <c r="F27" s="6">
        <v>20992000</v>
      </c>
      <c r="G27" s="6">
        <v>0</v>
      </c>
      <c r="H27" s="6">
        <v>21020200</v>
      </c>
      <c r="I27" s="5">
        <v>0.38579478469445982</v>
      </c>
      <c r="K27" s="1"/>
    </row>
    <row r="28" spans="4:11">
      <c r="D28" t="s">
        <v>18</v>
      </c>
      <c r="E28" s="6">
        <v>658409.70000000007</v>
      </c>
      <c r="F28" s="6">
        <v>0</v>
      </c>
      <c r="G28" s="6">
        <v>2264222.5849440005</v>
      </c>
      <c r="H28" s="6">
        <v>2922632.2849440007</v>
      </c>
      <c r="I28" s="5">
        <v>5.3640607278286977E-2</v>
      </c>
      <c r="K28" s="1"/>
    </row>
    <row r="29" spans="4:11">
      <c r="D29" t="s">
        <v>19</v>
      </c>
      <c r="E29" s="6">
        <v>5447450</v>
      </c>
      <c r="F29" s="6">
        <v>0</v>
      </c>
      <c r="G29" s="6">
        <v>1701905.4505439997</v>
      </c>
      <c r="H29" s="6">
        <v>7149355.4505439997</v>
      </c>
      <c r="I29" s="5">
        <v>0.13121588028404987</v>
      </c>
      <c r="K29" s="1"/>
    </row>
    <row r="30" spans="4:11">
      <c r="D30" t="s">
        <v>20</v>
      </c>
      <c r="E30" s="6">
        <v>0</v>
      </c>
      <c r="F30" s="6">
        <v>0</v>
      </c>
      <c r="G30" s="6">
        <v>5810224.0937774396</v>
      </c>
      <c r="H30" s="6">
        <v>5810224.0937774396</v>
      </c>
      <c r="I30" s="5">
        <v>0.1066380982714451</v>
      </c>
      <c r="K30" s="1"/>
    </row>
    <row r="31" spans="4:11">
      <c r="D31" t="s">
        <v>21</v>
      </c>
      <c r="E31" s="6">
        <v>0</v>
      </c>
      <c r="F31" s="6">
        <v>0</v>
      </c>
      <c r="G31" s="6">
        <v>12410961.168238329</v>
      </c>
      <c r="H31" s="6">
        <v>12410961.168238329</v>
      </c>
      <c r="I31" s="5">
        <v>0.22778489699202709</v>
      </c>
      <c r="K31" s="1"/>
    </row>
    <row r="32" spans="4:11">
      <c r="D32" t="s">
        <v>22</v>
      </c>
      <c r="E32" s="6">
        <v>6134059.7000000002</v>
      </c>
      <c r="F32" s="6">
        <v>20992000</v>
      </c>
      <c r="G32" s="6">
        <v>27359383.944987297</v>
      </c>
      <c r="H32" s="6">
        <v>54485443.6449873</v>
      </c>
      <c r="I32" s="5">
        <v>1</v>
      </c>
      <c r="K32" s="1"/>
    </row>
    <row r="33" spans="4:11">
      <c r="E33" s="3"/>
      <c r="F33" s="3"/>
      <c r="G33" s="3"/>
      <c r="H33" s="3"/>
      <c r="I33" s="5"/>
      <c r="K33" s="1"/>
    </row>
    <row r="34" spans="4:11">
      <c r="E34" s="2"/>
      <c r="F34" s="2"/>
      <c r="G34" s="2"/>
      <c r="H34" s="2"/>
      <c r="K34" s="1"/>
    </row>
    <row r="35" spans="4:11">
      <c r="D35" s="9" t="s">
        <v>24</v>
      </c>
      <c r="G35" s="2"/>
      <c r="K35" s="1"/>
    </row>
    <row r="36" spans="4:11">
      <c r="D36" t="s">
        <v>25</v>
      </c>
      <c r="E36" s="7">
        <v>18718184</v>
      </c>
      <c r="G36" s="2"/>
      <c r="K36" s="1"/>
    </row>
    <row r="37" spans="4:11">
      <c r="D37" t="s">
        <v>30</v>
      </c>
      <c r="E37" s="7">
        <v>60</v>
      </c>
      <c r="G37" s="2"/>
      <c r="K37" s="1"/>
    </row>
    <row r="38" spans="4:11">
      <c r="G38" s="2"/>
      <c r="K38" s="1"/>
    </row>
  </sheetData>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5"/>
  <sheetViews>
    <sheetView workbookViewId="0">
      <selection activeCell="K23" sqref="K23"/>
    </sheetView>
  </sheetViews>
  <sheetFormatPr baseColWidth="10" defaultRowHeight="15" x14ac:dyDescent="0"/>
  <cols>
    <col min="2" max="2" width="39.83203125" customWidth="1"/>
    <col min="3" max="3" width="19.33203125" customWidth="1"/>
    <col min="4" max="4" width="19.1640625" customWidth="1"/>
    <col min="5" max="5" width="20.6640625" customWidth="1"/>
    <col min="6" max="6" width="24.1640625" customWidth="1"/>
  </cols>
  <sheetData>
    <row r="2" spans="2:7">
      <c r="B2" s="9" t="s">
        <v>1</v>
      </c>
      <c r="E2" s="2"/>
    </row>
    <row r="3" spans="2:7">
      <c r="B3" s="20" t="s">
        <v>2</v>
      </c>
      <c r="E3" s="2"/>
    </row>
    <row r="4" spans="2:7">
      <c r="B4" s="21" t="s">
        <v>3</v>
      </c>
      <c r="C4" s="21" t="s">
        <v>4</v>
      </c>
      <c r="D4" s="21" t="s">
        <v>5</v>
      </c>
      <c r="E4" s="21" t="s">
        <v>6</v>
      </c>
      <c r="F4" s="21" t="s">
        <v>7</v>
      </c>
    </row>
    <row r="5" spans="2:7">
      <c r="B5" t="s">
        <v>8</v>
      </c>
      <c r="C5" s="3">
        <v>3034624.5925174979</v>
      </c>
      <c r="D5" s="2">
        <v>0.50403319498540333</v>
      </c>
      <c r="E5" s="1">
        <v>270582419.40297723</v>
      </c>
      <c r="F5" s="1">
        <v>44.942139365390581</v>
      </c>
    </row>
    <row r="6" spans="2:7">
      <c r="B6" t="s">
        <v>9</v>
      </c>
      <c r="C6" s="3">
        <v>14917.74</v>
      </c>
      <c r="D6" s="2">
        <v>2.4777483754337545E-3</v>
      </c>
      <c r="E6" s="1">
        <v>1330140.8652580474</v>
      </c>
      <c r="F6" s="1">
        <v>0.2209285299241826</v>
      </c>
    </row>
    <row r="7" spans="2:7">
      <c r="B7" t="s">
        <v>10</v>
      </c>
      <c r="C7" s="3">
        <v>329687.85399999999</v>
      </c>
      <c r="D7" s="2">
        <v>5.4759202442778925E-2</v>
      </c>
      <c r="E7" s="1">
        <v>29396630.279427633</v>
      </c>
      <c r="F7" s="1">
        <v>4.8826064080804823</v>
      </c>
    </row>
    <row r="8" spans="2:7">
      <c r="B8" t="s">
        <v>11</v>
      </c>
      <c r="C8" s="3">
        <v>3379230.186517498</v>
      </c>
      <c r="D8" s="2">
        <v>0.56127014580361601</v>
      </c>
      <c r="E8" s="1">
        <v>301309190.54766291</v>
      </c>
      <c r="F8" s="1">
        <v>50.045674303395245</v>
      </c>
    </row>
    <row r="9" spans="2:7">
      <c r="E9" s="2"/>
    </row>
    <row r="10" spans="2:7">
      <c r="B10" s="20" t="s">
        <v>12</v>
      </c>
      <c r="E10" s="2"/>
    </row>
    <row r="11" spans="2:7">
      <c r="B11" s="21" t="s">
        <v>13</v>
      </c>
      <c r="C11" s="21" t="s">
        <v>9</v>
      </c>
      <c r="D11" s="21" t="s">
        <v>10</v>
      </c>
      <c r="E11" s="21" t="s">
        <v>8</v>
      </c>
      <c r="F11" s="21" t="s">
        <v>11</v>
      </c>
      <c r="G11" s="21" t="s">
        <v>14</v>
      </c>
    </row>
    <row r="12" spans="2:7">
      <c r="B12" t="s">
        <v>15</v>
      </c>
      <c r="C12" s="3">
        <v>0</v>
      </c>
      <c r="D12" s="3">
        <v>0</v>
      </c>
      <c r="E12" s="3">
        <v>91370.525720000005</v>
      </c>
      <c r="F12" s="3">
        <v>91370.525720000005</v>
      </c>
      <c r="G12" s="5">
        <v>2.7038858164960614E-2</v>
      </c>
    </row>
    <row r="13" spans="2:7">
      <c r="B13" t="s">
        <v>16</v>
      </c>
      <c r="C13" s="3">
        <v>0</v>
      </c>
      <c r="D13" s="3">
        <v>90581.92</v>
      </c>
      <c r="E13" s="3">
        <v>5732.3876699999973</v>
      </c>
      <c r="F13" s="3">
        <v>96314.307669999995</v>
      </c>
      <c r="G13" s="5">
        <v>2.8501848750723244E-2</v>
      </c>
    </row>
    <row r="14" spans="2:7">
      <c r="B14" t="s">
        <v>17</v>
      </c>
      <c r="C14" s="3">
        <v>14917.74</v>
      </c>
      <c r="D14" s="3">
        <v>239105.93400000001</v>
      </c>
      <c r="E14" s="3">
        <v>56818.076730000001</v>
      </c>
      <c r="F14" s="3">
        <v>310841.75072999997</v>
      </c>
      <c r="G14" s="5">
        <v>9.1985965315473636E-2</v>
      </c>
    </row>
    <row r="15" spans="2:7">
      <c r="B15" t="s">
        <v>18</v>
      </c>
      <c r="C15" s="3">
        <v>0</v>
      </c>
      <c r="D15" s="3">
        <v>0</v>
      </c>
      <c r="E15" s="3">
        <v>1220526.7809099969</v>
      </c>
      <c r="F15" s="3">
        <v>1220526.7809099969</v>
      </c>
      <c r="G15" s="5">
        <v>0.36118485972919895</v>
      </c>
    </row>
    <row r="16" spans="2:7">
      <c r="B16" t="s">
        <v>19</v>
      </c>
      <c r="C16" s="3">
        <v>0</v>
      </c>
      <c r="D16" s="3">
        <v>0</v>
      </c>
      <c r="E16" s="3">
        <v>200472.80036999978</v>
      </c>
      <c r="F16" s="3">
        <v>200472.80036999978</v>
      </c>
      <c r="G16" s="5">
        <v>5.932499099050699E-2</v>
      </c>
    </row>
    <row r="17" spans="2:7">
      <c r="B17" t="s">
        <v>20</v>
      </c>
      <c r="C17" s="3">
        <v>0</v>
      </c>
      <c r="D17" s="3">
        <v>0</v>
      </c>
      <c r="E17" s="3">
        <v>210297.29036000004</v>
      </c>
      <c r="F17" s="3">
        <v>210297.29036000004</v>
      </c>
      <c r="G17" s="5">
        <v>6.2232306990819185E-2</v>
      </c>
    </row>
    <row r="18" spans="2:7">
      <c r="B18" t="s">
        <v>21</v>
      </c>
      <c r="C18" s="3">
        <v>0</v>
      </c>
      <c r="D18" s="3">
        <v>0</v>
      </c>
      <c r="E18" s="3">
        <v>1249406.7307575</v>
      </c>
      <c r="F18" s="3">
        <v>1249406.7307575</v>
      </c>
      <c r="G18" s="5">
        <v>0.36973117005831729</v>
      </c>
    </row>
    <row r="19" spans="2:7">
      <c r="B19" t="s">
        <v>22</v>
      </c>
      <c r="C19" s="3">
        <v>14917.74</v>
      </c>
      <c r="D19" s="3">
        <v>329687.85399999999</v>
      </c>
      <c r="E19" s="3">
        <v>3034624.592517497</v>
      </c>
      <c r="F19" s="3">
        <v>3379230.1865174971</v>
      </c>
      <c r="G19" s="5">
        <v>1</v>
      </c>
    </row>
    <row r="20" spans="2:7">
      <c r="C20" s="3"/>
      <c r="D20" s="3"/>
      <c r="E20" s="3"/>
      <c r="F20" s="3"/>
      <c r="G20" s="5"/>
    </row>
    <row r="21" spans="2:7">
      <c r="B21" s="20" t="s">
        <v>23</v>
      </c>
      <c r="C21" s="3"/>
      <c r="D21" s="3"/>
      <c r="E21" s="3"/>
      <c r="F21" s="3"/>
      <c r="G21" s="5"/>
    </row>
    <row r="22" spans="2:7">
      <c r="B22" s="21" t="s">
        <v>13</v>
      </c>
      <c r="C22" s="21" t="s">
        <v>9</v>
      </c>
      <c r="D22" s="21" t="s">
        <v>10</v>
      </c>
      <c r="E22" s="21" t="s">
        <v>8</v>
      </c>
      <c r="F22" s="21" t="s">
        <v>11</v>
      </c>
      <c r="G22" s="21" t="s">
        <v>14</v>
      </c>
    </row>
    <row r="23" spans="2:7">
      <c r="B23" t="s">
        <v>15</v>
      </c>
      <c r="C23" s="1">
        <v>0</v>
      </c>
      <c r="D23" s="1">
        <v>0</v>
      </c>
      <c r="E23" s="1">
        <v>8147056.4670173516</v>
      </c>
      <c r="F23" s="1">
        <v>8147056.4670173516</v>
      </c>
      <c r="G23" s="5">
        <v>2.7038858164960603E-2</v>
      </c>
    </row>
    <row r="24" spans="2:7">
      <c r="B24" t="s">
        <v>16</v>
      </c>
      <c r="C24" s="1">
        <v>0</v>
      </c>
      <c r="D24" s="1">
        <v>8076740.4074300267</v>
      </c>
      <c r="E24" s="1">
        <v>511128.56876231637</v>
      </c>
      <c r="F24" s="1">
        <v>8587868.976192344</v>
      </c>
      <c r="G24" s="5">
        <v>2.850184875072324E-2</v>
      </c>
    </row>
    <row r="25" spans="2:7">
      <c r="B25" t="s">
        <v>17</v>
      </c>
      <c r="C25" s="1">
        <v>1330140.8652580474</v>
      </c>
      <c r="D25" s="1">
        <v>21319889.871997606</v>
      </c>
      <c r="E25" s="1">
        <v>5066186.0136951255</v>
      </c>
      <c r="F25" s="1">
        <v>27716216.75095078</v>
      </c>
      <c r="G25" s="5">
        <v>9.1985965315473636E-2</v>
      </c>
    </row>
    <row r="26" spans="2:7">
      <c r="B26" t="s">
        <v>18</v>
      </c>
      <c r="C26" s="1">
        <v>0</v>
      </c>
      <c r="D26" s="1">
        <v>0</v>
      </c>
      <c r="E26" s="1">
        <v>108828317.72307619</v>
      </c>
      <c r="F26" s="1">
        <v>108828317.72307619</v>
      </c>
      <c r="G26" s="5">
        <v>0.36118485972919895</v>
      </c>
    </row>
    <row r="27" spans="2:7">
      <c r="B27" t="s">
        <v>19</v>
      </c>
      <c r="C27" s="1">
        <v>0</v>
      </c>
      <c r="D27" s="1">
        <v>0</v>
      </c>
      <c r="E27" s="1">
        <v>17875165.014597084</v>
      </c>
      <c r="F27" s="1">
        <v>17875165.014597084</v>
      </c>
      <c r="G27" s="5">
        <v>5.9324990990507039E-2</v>
      </c>
    </row>
    <row r="28" spans="2:7">
      <c r="B28" t="s">
        <v>20</v>
      </c>
      <c r="C28" s="1">
        <v>0</v>
      </c>
      <c r="D28" s="1">
        <v>0</v>
      </c>
      <c r="E28" s="1">
        <v>18751166.045317404</v>
      </c>
      <c r="F28" s="1">
        <v>18751166.045317404</v>
      </c>
      <c r="G28" s="5">
        <v>6.2232306990819171E-2</v>
      </c>
    </row>
    <row r="29" spans="2:7">
      <c r="B29" t="s">
        <v>21</v>
      </c>
      <c r="C29" s="1">
        <v>0</v>
      </c>
      <c r="D29" s="1">
        <v>0</v>
      </c>
      <c r="E29" s="1">
        <v>111403399.57051198</v>
      </c>
      <c r="F29" s="1">
        <v>111403399.57051198</v>
      </c>
      <c r="G29" s="5">
        <v>0.36973117005831729</v>
      </c>
    </row>
    <row r="30" spans="2:7">
      <c r="B30" t="s">
        <v>22</v>
      </c>
      <c r="C30" s="1">
        <v>1330140.8652580474</v>
      </c>
      <c r="D30" s="1">
        <v>29396630.279427633</v>
      </c>
      <c r="E30" s="1">
        <v>270582419.40297747</v>
      </c>
      <c r="F30" s="1">
        <v>301309190.54766315</v>
      </c>
      <c r="G30" s="5">
        <v>1</v>
      </c>
    </row>
    <row r="31" spans="2:7">
      <c r="C31" s="3"/>
      <c r="D31" s="3"/>
      <c r="E31" s="3"/>
      <c r="F31" s="3"/>
      <c r="G31" s="5"/>
    </row>
    <row r="32" spans="2:7">
      <c r="C32" s="2"/>
      <c r="D32" s="2"/>
      <c r="E32" s="2"/>
      <c r="F32" s="2"/>
    </row>
    <row r="33" spans="2:5">
      <c r="B33" s="9" t="s">
        <v>24</v>
      </c>
      <c r="E33" s="2"/>
    </row>
    <row r="34" spans="2:5">
      <c r="B34" t="s">
        <v>25</v>
      </c>
      <c r="C34" s="7">
        <v>6020684</v>
      </c>
      <c r="E34" s="2"/>
    </row>
    <row r="35" spans="2:5">
      <c r="B35" t="s">
        <v>32</v>
      </c>
      <c r="C35" s="19">
        <v>89.16503875640997</v>
      </c>
      <c r="E35" s="2"/>
    </row>
  </sheetData>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6"/>
  <sheetViews>
    <sheetView workbookViewId="0">
      <selection activeCell="L31" sqref="L31"/>
    </sheetView>
  </sheetViews>
  <sheetFormatPr baseColWidth="10" defaultRowHeight="15" x14ac:dyDescent="0"/>
  <cols>
    <col min="3" max="3" width="34" style="38" customWidth="1"/>
  </cols>
  <sheetData>
    <row r="2" spans="2:5">
      <c r="B2" s="90" t="s">
        <v>105</v>
      </c>
      <c r="C2" s="98"/>
      <c r="D2" s="91"/>
      <c r="E2" s="91"/>
    </row>
    <row r="3" spans="2:5">
      <c r="B3" s="117" t="s">
        <v>125</v>
      </c>
      <c r="C3" s="99" t="s">
        <v>106</v>
      </c>
      <c r="D3" s="93">
        <v>0.1</v>
      </c>
      <c r="E3" s="91" t="s">
        <v>107</v>
      </c>
    </row>
    <row r="4" spans="2:5">
      <c r="B4" s="117"/>
      <c r="C4" s="99" t="s">
        <v>108</v>
      </c>
      <c r="D4" s="92">
        <v>2.5</v>
      </c>
      <c r="E4" s="92" t="s">
        <v>109</v>
      </c>
    </row>
    <row r="5" spans="2:5">
      <c r="B5" s="117"/>
      <c r="C5" s="99" t="s">
        <v>110</v>
      </c>
      <c r="D5" s="94">
        <f>D4*D3</f>
        <v>0.25</v>
      </c>
      <c r="E5" s="92" t="s">
        <v>111</v>
      </c>
    </row>
    <row r="6" spans="2:5">
      <c r="B6" s="117" t="s">
        <v>126</v>
      </c>
      <c r="C6" s="99" t="s">
        <v>112</v>
      </c>
      <c r="D6" s="93">
        <v>0.02</v>
      </c>
      <c r="E6" s="91" t="s">
        <v>107</v>
      </c>
    </row>
    <row r="7" spans="2:5">
      <c r="B7" s="117"/>
      <c r="C7" s="99" t="s">
        <v>113</v>
      </c>
      <c r="D7" s="92">
        <v>1</v>
      </c>
      <c r="E7" s="92" t="s">
        <v>109</v>
      </c>
    </row>
    <row r="8" spans="2:5">
      <c r="B8" s="117"/>
      <c r="C8" s="99" t="s">
        <v>114</v>
      </c>
      <c r="D8" s="94">
        <f>D6*D7</f>
        <v>0.02</v>
      </c>
      <c r="E8" s="92" t="s">
        <v>111</v>
      </c>
    </row>
    <row r="9" spans="2:5">
      <c r="B9" s="91"/>
      <c r="C9" s="98"/>
      <c r="D9" s="91"/>
      <c r="E9" s="91"/>
    </row>
    <row r="10" spans="2:5">
      <c r="B10" s="91"/>
      <c r="C10" s="98"/>
      <c r="D10" s="91"/>
      <c r="E10" s="91"/>
    </row>
    <row r="11" spans="2:5">
      <c r="B11" s="90" t="s">
        <v>115</v>
      </c>
      <c r="C11" s="98"/>
      <c r="D11" s="91"/>
      <c r="E11" s="91"/>
    </row>
    <row r="12" spans="2:5">
      <c r="B12" s="118" t="s">
        <v>95</v>
      </c>
      <c r="C12" s="99" t="s">
        <v>122</v>
      </c>
      <c r="D12" s="93">
        <f>Summary!X16</f>
        <v>0.56127014580361589</v>
      </c>
      <c r="E12" s="91" t="s">
        <v>123</v>
      </c>
    </row>
    <row r="13" spans="2:5">
      <c r="B13" s="118"/>
      <c r="C13" s="99" t="s">
        <v>127</v>
      </c>
      <c r="D13" s="95">
        <f>Summary!X15</f>
        <v>6020684</v>
      </c>
      <c r="E13" s="91" t="s">
        <v>124</v>
      </c>
    </row>
    <row r="14" spans="2:5">
      <c r="B14" s="118"/>
      <c r="C14" s="99" t="s">
        <v>128</v>
      </c>
      <c r="D14" s="95">
        <f>21351+8437+9658+15518+17527+6547</f>
        <v>79038</v>
      </c>
      <c r="E14" s="91" t="s">
        <v>129</v>
      </c>
    </row>
    <row r="15" spans="2:5">
      <c r="B15" s="118" t="s">
        <v>94</v>
      </c>
      <c r="C15" s="92" t="s">
        <v>116</v>
      </c>
      <c r="D15" s="93">
        <f>0.56</f>
        <v>0.56000000000000005</v>
      </c>
      <c r="E15" s="91" t="s">
        <v>117</v>
      </c>
    </row>
    <row r="16" spans="2:5">
      <c r="B16" s="118"/>
      <c r="C16" s="92" t="s">
        <v>118</v>
      </c>
      <c r="D16" s="95">
        <v>6405645</v>
      </c>
      <c r="E16" s="91" t="s">
        <v>119</v>
      </c>
    </row>
    <row r="17" spans="2:5">
      <c r="B17" s="118"/>
      <c r="C17" s="92" t="s">
        <v>120</v>
      </c>
      <c r="D17" s="95">
        <v>890459</v>
      </c>
      <c r="E17" s="91" t="s">
        <v>119</v>
      </c>
    </row>
    <row r="18" spans="2:5">
      <c r="B18" s="91"/>
      <c r="C18" s="98"/>
      <c r="D18" s="96"/>
      <c r="E18" s="91"/>
    </row>
    <row r="19" spans="2:5">
      <c r="B19" s="91"/>
      <c r="C19" s="98"/>
      <c r="D19" s="91"/>
      <c r="E19" s="91"/>
    </row>
    <row r="20" spans="2:5">
      <c r="B20" s="90" t="s">
        <v>130</v>
      </c>
      <c r="C20" s="98"/>
      <c r="D20" s="97"/>
      <c r="E20" s="91"/>
    </row>
    <row r="21" spans="2:5">
      <c r="B21" s="117" t="s">
        <v>95</v>
      </c>
      <c r="C21" s="99" t="s">
        <v>132</v>
      </c>
      <c r="D21" s="105">
        <f>(D13*D8+D14*D5)/D13</f>
        <v>2.3281936072379814E-2</v>
      </c>
      <c r="E21" s="92" t="s">
        <v>121</v>
      </c>
    </row>
    <row r="22" spans="2:5" ht="16" customHeight="1">
      <c r="B22" s="117"/>
      <c r="C22" s="99" t="s">
        <v>131</v>
      </c>
      <c r="D22" s="94">
        <f>D12-D21</f>
        <v>0.53798820973123607</v>
      </c>
      <c r="E22" s="92" t="s">
        <v>111</v>
      </c>
    </row>
    <row r="23" spans="2:5">
      <c r="B23" s="117" t="s">
        <v>94</v>
      </c>
      <c r="C23" s="99" t="s">
        <v>133</v>
      </c>
      <c r="D23" s="94">
        <f>(D16*D8+D17*D5)/D16</f>
        <v>5.4752901542311515E-2</v>
      </c>
      <c r="E23" s="92" t="s">
        <v>121</v>
      </c>
    </row>
    <row r="24" spans="2:5" ht="16" customHeight="1">
      <c r="B24" s="117"/>
      <c r="C24" s="99" t="s">
        <v>131</v>
      </c>
      <c r="D24" s="94">
        <f>D15-D23</f>
        <v>0.50524709845768856</v>
      </c>
      <c r="E24" s="92" t="s">
        <v>111</v>
      </c>
    </row>
    <row r="25" spans="2:5">
      <c r="B25" s="91"/>
      <c r="C25" s="98"/>
      <c r="D25" s="91"/>
      <c r="E25" s="91"/>
    </row>
    <row r="26" spans="2:5">
      <c r="B26" s="91"/>
      <c r="C26" s="98"/>
      <c r="D26" s="91"/>
      <c r="E26" s="91"/>
    </row>
  </sheetData>
  <mergeCells count="6">
    <mergeCell ref="B23:B24"/>
    <mergeCell ref="B3:B5"/>
    <mergeCell ref="B6:B8"/>
    <mergeCell ref="B12:B14"/>
    <mergeCell ref="B15:B17"/>
    <mergeCell ref="B21:B22"/>
  </mergeCells>
  <hyperlinks>
    <hyperlink ref="E12" r:id="rId1" display="http://www.evidenceaction.org/blog-full/how-do-we-calculate-the-cost-of-deworming"/>
    <hyperlink ref="E15" r:id="rId2" display="http://www.evidenceaction.org/blog-full/how-do-we-calculate-the-cost-of-deworming"/>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5"/>
  <sheetViews>
    <sheetView workbookViewId="0">
      <selection activeCell="C27" sqref="C27"/>
    </sheetView>
  </sheetViews>
  <sheetFormatPr baseColWidth="10" defaultRowHeight="15" x14ac:dyDescent="0"/>
  <cols>
    <col min="3" max="3" width="38.33203125" customWidth="1"/>
    <col min="4" max="4" width="15.5" customWidth="1"/>
    <col min="7" max="7" width="13.6640625" customWidth="1"/>
  </cols>
  <sheetData>
    <row r="2" spans="1:10" s="8" customFormat="1">
      <c r="C2" s="8" t="s">
        <v>1</v>
      </c>
      <c r="F2" s="44"/>
    </row>
    <row r="3" spans="1:10">
      <c r="C3" t="s">
        <v>2</v>
      </c>
      <c r="F3" s="2"/>
    </row>
    <row r="4" spans="1:10" s="8" customFormat="1">
      <c r="A4"/>
      <c r="B4"/>
      <c r="C4" t="s">
        <v>3</v>
      </c>
      <c r="D4" t="s">
        <v>68</v>
      </c>
      <c r="E4" t="s">
        <v>2</v>
      </c>
      <c r="F4" s="2"/>
      <c r="G4"/>
      <c r="H4"/>
      <c r="I4"/>
      <c r="J4"/>
    </row>
    <row r="5" spans="1:10">
      <c r="C5" t="s">
        <v>8</v>
      </c>
      <c r="D5" s="3">
        <v>236877.33000000002</v>
      </c>
      <c r="E5" s="2">
        <v>2.1846700615759631E-2</v>
      </c>
      <c r="F5" s="2"/>
    </row>
    <row r="6" spans="1:10" s="8" customFormat="1">
      <c r="A6"/>
      <c r="B6"/>
      <c r="C6" t="s">
        <v>9</v>
      </c>
      <c r="D6" s="3">
        <v>591886.41666666674</v>
      </c>
      <c r="E6" s="2">
        <v>5.4588446025845651E-2</v>
      </c>
      <c r="F6" s="2"/>
      <c r="G6"/>
      <c r="H6"/>
      <c r="I6"/>
      <c r="J6"/>
    </row>
    <row r="7" spans="1:10">
      <c r="C7" t="s">
        <v>10</v>
      </c>
      <c r="D7" s="3">
        <v>147466.66666666666</v>
      </c>
      <c r="E7" s="2">
        <v>1.3600542177128923E-2</v>
      </c>
      <c r="F7" s="2"/>
    </row>
    <row r="8" spans="1:10">
      <c r="C8" t="s">
        <v>11</v>
      </c>
      <c r="D8" s="3">
        <v>976230.41333333345</v>
      </c>
      <c r="E8" s="36">
        <v>9.0035688818734194E-2</v>
      </c>
      <c r="F8" s="2"/>
    </row>
    <row r="9" spans="1:10">
      <c r="F9" s="2"/>
    </row>
    <row r="10" spans="1:10">
      <c r="C10" t="s">
        <v>69</v>
      </c>
      <c r="F10" s="2"/>
    </row>
    <row r="11" spans="1:10" s="8" customFormat="1">
      <c r="C11" s="8" t="s">
        <v>13</v>
      </c>
      <c r="D11" s="8" t="s">
        <v>9</v>
      </c>
      <c r="E11" s="8" t="s">
        <v>10</v>
      </c>
      <c r="F11" s="8" t="s">
        <v>8</v>
      </c>
      <c r="G11" s="8" t="s">
        <v>11</v>
      </c>
      <c r="H11" s="8" t="s">
        <v>14</v>
      </c>
    </row>
    <row r="12" spans="1:10">
      <c r="C12" t="s">
        <v>15</v>
      </c>
      <c r="D12" s="3">
        <v>0</v>
      </c>
      <c r="E12" s="3">
        <v>0</v>
      </c>
      <c r="F12" s="3">
        <v>602.09999999999991</v>
      </c>
      <c r="G12" s="3">
        <v>602.09999999999991</v>
      </c>
      <c r="H12" s="5">
        <v>6.167601334444527E-4</v>
      </c>
    </row>
    <row r="13" spans="1:10" s="8" customFormat="1">
      <c r="A13"/>
      <c r="B13"/>
      <c r="C13" t="s">
        <v>16</v>
      </c>
      <c r="D13" s="3">
        <v>1416.6666666666667</v>
      </c>
      <c r="E13" s="3">
        <v>0</v>
      </c>
      <c r="F13" s="3">
        <v>55165.630000000005</v>
      </c>
      <c r="G13" s="3">
        <v>56582.296666666669</v>
      </c>
      <c r="H13" s="5">
        <v>5.7959981469402011E-2</v>
      </c>
      <c r="I13"/>
      <c r="J13"/>
    </row>
    <row r="14" spans="1:10">
      <c r="C14" t="s">
        <v>17</v>
      </c>
      <c r="D14" s="3">
        <v>385400</v>
      </c>
      <c r="E14" s="3">
        <v>147466.66666666666</v>
      </c>
      <c r="F14" s="3">
        <v>13621.83</v>
      </c>
      <c r="G14" s="3">
        <v>546488.49666666659</v>
      </c>
      <c r="H14" s="5">
        <v>0.55979458251119696</v>
      </c>
    </row>
    <row r="15" spans="1:10">
      <c r="C15" t="s">
        <v>18</v>
      </c>
      <c r="D15" s="3">
        <v>181909.75</v>
      </c>
      <c r="E15" s="3">
        <v>0</v>
      </c>
      <c r="F15" s="3">
        <v>28193.750000000007</v>
      </c>
      <c r="G15" s="3">
        <v>210103.5</v>
      </c>
      <c r="H15" s="5">
        <v>0.21521917073101909</v>
      </c>
    </row>
    <row r="16" spans="1:10">
      <c r="C16" t="s">
        <v>19</v>
      </c>
      <c r="D16" s="3">
        <v>0</v>
      </c>
      <c r="E16" s="3">
        <v>0</v>
      </c>
      <c r="F16" s="3">
        <v>7930.6500000000005</v>
      </c>
      <c r="G16" s="3">
        <v>7930.6500000000005</v>
      </c>
      <c r="H16" s="5">
        <v>8.1237481353616508E-3</v>
      </c>
    </row>
    <row r="17" spans="1:10">
      <c r="C17" t="s">
        <v>20</v>
      </c>
      <c r="D17" s="3">
        <v>23160</v>
      </c>
      <c r="E17" s="3">
        <v>0</v>
      </c>
      <c r="F17" s="3">
        <v>29256.390000000003</v>
      </c>
      <c r="G17" s="3">
        <v>52416.39</v>
      </c>
      <c r="H17" s="5">
        <v>5.3692641905126196E-2</v>
      </c>
    </row>
    <row r="18" spans="1:10">
      <c r="C18" t="s">
        <v>21</v>
      </c>
      <c r="D18" s="3">
        <v>0</v>
      </c>
      <c r="E18" s="3">
        <v>0</v>
      </c>
      <c r="F18" s="3">
        <v>102106.97999999995</v>
      </c>
      <c r="G18" s="3">
        <v>102106.97999999995</v>
      </c>
      <c r="H18" s="5">
        <v>0.10459311511444951</v>
      </c>
    </row>
    <row r="19" spans="1:10">
      <c r="C19" t="s">
        <v>22</v>
      </c>
      <c r="D19" s="3">
        <v>591886.41666666674</v>
      </c>
      <c r="E19" s="3">
        <v>147466.66666666666</v>
      </c>
      <c r="F19" s="3">
        <v>236877.32999999996</v>
      </c>
      <c r="G19" s="3">
        <v>976230.41333333333</v>
      </c>
      <c r="H19" s="5">
        <v>0.99999999999999989</v>
      </c>
    </row>
    <row r="20" spans="1:10">
      <c r="F20" s="2"/>
    </row>
    <row r="21" spans="1:10" s="8" customFormat="1">
      <c r="C21" s="8" t="s">
        <v>24</v>
      </c>
      <c r="F21" s="44"/>
    </row>
    <row r="22" spans="1:10" s="8" customFormat="1">
      <c r="C22" s="8" t="s">
        <v>25</v>
      </c>
      <c r="D22" s="46">
        <v>10842705</v>
      </c>
      <c r="F22" s="44"/>
    </row>
    <row r="23" spans="1:10">
      <c r="C23" t="s">
        <v>32</v>
      </c>
      <c r="D23">
        <v>60</v>
      </c>
      <c r="F23" s="2"/>
    </row>
    <row r="24" spans="1:10">
      <c r="F24" s="2"/>
    </row>
    <row r="25" spans="1:10" s="8" customFormat="1">
      <c r="A25"/>
      <c r="B25"/>
      <c r="C25"/>
      <c r="D25"/>
      <c r="E25"/>
      <c r="F25"/>
      <c r="G25"/>
      <c r="H25"/>
      <c r="I25"/>
      <c r="J25"/>
    </row>
  </sheetData>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6"/>
  <sheetViews>
    <sheetView workbookViewId="0">
      <selection activeCell="C28" sqref="C28"/>
    </sheetView>
  </sheetViews>
  <sheetFormatPr baseColWidth="10" defaultRowHeight="15" x14ac:dyDescent="0"/>
  <cols>
    <col min="3" max="3" width="38.1640625" customWidth="1"/>
  </cols>
  <sheetData>
    <row r="2" spans="2:8">
      <c r="B2" t="s">
        <v>70</v>
      </c>
    </row>
    <row r="4" spans="2:8" s="8" customFormat="1">
      <c r="C4" s="8" t="s">
        <v>1</v>
      </c>
      <c r="F4" s="44"/>
    </row>
    <row r="5" spans="2:8">
      <c r="C5" t="s">
        <v>2</v>
      </c>
      <c r="F5" s="2"/>
    </row>
    <row r="6" spans="2:8" s="8" customFormat="1">
      <c r="C6" s="8" t="s">
        <v>3</v>
      </c>
      <c r="D6" s="8" t="s">
        <v>68</v>
      </c>
      <c r="E6" s="8" t="s">
        <v>2</v>
      </c>
      <c r="F6" s="44"/>
    </row>
    <row r="7" spans="2:8">
      <c r="C7" t="s">
        <v>8</v>
      </c>
      <c r="D7" s="3">
        <v>255118.48</v>
      </c>
      <c r="E7" s="2">
        <v>0.10707939544607657</v>
      </c>
      <c r="F7" s="2"/>
    </row>
    <row r="8" spans="2:8">
      <c r="C8" t="s">
        <v>9</v>
      </c>
      <c r="D8" s="3">
        <v>142995.41666666669</v>
      </c>
      <c r="E8" s="2">
        <v>6.0018634354620216E-2</v>
      </c>
      <c r="F8" s="2"/>
    </row>
    <row r="9" spans="2:8">
      <c r="C9" t="s">
        <v>10</v>
      </c>
      <c r="D9" s="3">
        <v>43200</v>
      </c>
      <c r="E9" s="2">
        <v>1.8132084681872156E-2</v>
      </c>
      <c r="F9" s="2"/>
    </row>
    <row r="10" spans="2:8">
      <c r="C10" t="s">
        <v>11</v>
      </c>
      <c r="D10" s="3">
        <v>441313.89666666673</v>
      </c>
      <c r="E10" s="36">
        <v>0.18523011448256896</v>
      </c>
      <c r="F10" s="2"/>
    </row>
    <row r="11" spans="2:8">
      <c r="F11" s="2"/>
    </row>
    <row r="12" spans="2:8">
      <c r="C12" t="s">
        <v>69</v>
      </c>
      <c r="F12" s="2"/>
    </row>
    <row r="13" spans="2:8" s="8" customFormat="1">
      <c r="C13" s="8" t="s">
        <v>13</v>
      </c>
      <c r="D13" s="8" t="s">
        <v>9</v>
      </c>
      <c r="E13" s="8" t="s">
        <v>10</v>
      </c>
      <c r="F13" s="8" t="s">
        <v>8</v>
      </c>
      <c r="G13" s="8" t="s">
        <v>11</v>
      </c>
      <c r="H13" s="8" t="s">
        <v>14</v>
      </c>
    </row>
    <row r="14" spans="2:8">
      <c r="C14" t="s">
        <v>15</v>
      </c>
      <c r="D14" s="3">
        <v>0</v>
      </c>
      <c r="E14" s="3">
        <v>0</v>
      </c>
      <c r="F14" s="3">
        <v>8052.3200000000006</v>
      </c>
      <c r="G14" s="3">
        <v>8052.3200000000006</v>
      </c>
      <c r="H14" s="5">
        <v>1.8246241645279708E-2</v>
      </c>
    </row>
    <row r="15" spans="2:8">
      <c r="C15" t="s">
        <v>16</v>
      </c>
      <c r="D15" s="3">
        <v>0</v>
      </c>
      <c r="E15" s="3">
        <v>0</v>
      </c>
      <c r="F15" s="3">
        <v>0</v>
      </c>
      <c r="G15" s="3">
        <v>0</v>
      </c>
      <c r="H15" s="5">
        <v>0</v>
      </c>
    </row>
    <row r="16" spans="2:8">
      <c r="C16" t="s">
        <v>17</v>
      </c>
      <c r="D16" s="3">
        <v>92850</v>
      </c>
      <c r="E16" s="3">
        <v>43200</v>
      </c>
      <c r="F16" s="3">
        <v>5500.9800000000014</v>
      </c>
      <c r="G16" s="3">
        <v>141550.98000000001</v>
      </c>
      <c r="H16" s="5">
        <v>0.32074897497940408</v>
      </c>
    </row>
    <row r="17" spans="3:8">
      <c r="C17" t="s">
        <v>18</v>
      </c>
      <c r="D17" s="3">
        <v>16670.416666666664</v>
      </c>
      <c r="E17" s="3">
        <v>0</v>
      </c>
      <c r="F17" s="3">
        <v>14120.22</v>
      </c>
      <c r="G17" s="3">
        <v>30790.636666666665</v>
      </c>
      <c r="H17" s="5">
        <v>6.9770376367557382E-2</v>
      </c>
    </row>
    <row r="18" spans="3:8">
      <c r="C18" t="s">
        <v>19</v>
      </c>
      <c r="D18" s="3">
        <v>33475.000000000007</v>
      </c>
      <c r="E18" s="3">
        <v>0</v>
      </c>
      <c r="F18" s="3">
        <v>4226.8899999999994</v>
      </c>
      <c r="G18" s="3">
        <v>37701.890000000007</v>
      </c>
      <c r="H18" s="5">
        <v>8.5431005651011721E-2</v>
      </c>
    </row>
    <row r="19" spans="3:8">
      <c r="C19" t="s">
        <v>20</v>
      </c>
      <c r="D19" s="3">
        <v>0</v>
      </c>
      <c r="E19" s="3">
        <v>0</v>
      </c>
      <c r="F19" s="3">
        <v>18493.599999999999</v>
      </c>
      <c r="G19" s="3">
        <v>18493.599999999999</v>
      </c>
      <c r="H19" s="5">
        <v>4.1905773055609413E-2</v>
      </c>
    </row>
    <row r="20" spans="3:8">
      <c r="C20" t="s">
        <v>21</v>
      </c>
      <c r="D20" s="3">
        <v>0</v>
      </c>
      <c r="E20" s="3">
        <v>0</v>
      </c>
      <c r="F20" s="3">
        <v>204724.47</v>
      </c>
      <c r="G20" s="3">
        <v>204724.47</v>
      </c>
      <c r="H20" s="5">
        <v>0.46389762830113757</v>
      </c>
    </row>
    <row r="21" spans="3:8">
      <c r="C21" t="s">
        <v>22</v>
      </c>
      <c r="D21" s="3">
        <v>142995.41666666666</v>
      </c>
      <c r="E21" s="3">
        <v>43200</v>
      </c>
      <c r="F21" s="3">
        <v>255118.48</v>
      </c>
      <c r="G21" s="3">
        <v>441313.89666666673</v>
      </c>
      <c r="H21" s="5">
        <v>0.99999999999999989</v>
      </c>
    </row>
    <row r="22" spans="3:8">
      <c r="D22" s="2"/>
      <c r="E22" s="2"/>
      <c r="F22" s="2"/>
      <c r="G22" s="2"/>
    </row>
    <row r="23" spans="3:8" s="8" customFormat="1">
      <c r="C23" s="8" t="s">
        <v>24</v>
      </c>
      <c r="F23" s="44"/>
    </row>
    <row r="24" spans="3:8" s="8" customFormat="1">
      <c r="C24" s="8" t="s">
        <v>25</v>
      </c>
      <c r="D24" s="46">
        <v>2382517</v>
      </c>
      <c r="F24" s="44"/>
    </row>
    <row r="25" spans="3:8">
      <c r="C25" t="s">
        <v>32</v>
      </c>
      <c r="D25">
        <v>60</v>
      </c>
      <c r="F25" s="2"/>
    </row>
    <row r="26" spans="3:8">
      <c r="F26" s="2"/>
    </row>
  </sheetData>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4"/>
  <sheetViews>
    <sheetView workbookViewId="0">
      <selection activeCell="F31" sqref="F31"/>
    </sheetView>
  </sheetViews>
  <sheetFormatPr baseColWidth="10" defaultRowHeight="15" x14ac:dyDescent="0"/>
  <cols>
    <col min="3" max="3" width="43.33203125" customWidth="1"/>
    <col min="4" max="4" width="22.1640625" customWidth="1"/>
    <col min="7" max="7" width="12.33203125" customWidth="1"/>
  </cols>
  <sheetData>
    <row r="1" spans="2:8">
      <c r="B1" t="s">
        <v>71</v>
      </c>
    </row>
    <row r="2" spans="2:8">
      <c r="F2" s="2"/>
    </row>
    <row r="3" spans="2:8" s="8" customFormat="1">
      <c r="C3" s="8" t="s">
        <v>1</v>
      </c>
      <c r="F3" s="44"/>
    </row>
    <row r="4" spans="2:8">
      <c r="C4" t="s">
        <v>2</v>
      </c>
      <c r="F4" s="2"/>
    </row>
    <row r="5" spans="2:8" s="8" customFormat="1">
      <c r="C5" s="8" t="s">
        <v>3</v>
      </c>
      <c r="D5" s="8" t="s">
        <v>68</v>
      </c>
      <c r="E5" s="8" t="s">
        <v>2</v>
      </c>
      <c r="F5" s="44"/>
    </row>
    <row r="6" spans="2:8">
      <c r="C6" t="s">
        <v>8</v>
      </c>
      <c r="D6" s="3">
        <v>279375.44999999995</v>
      </c>
      <c r="E6" s="2">
        <v>1.7218246461475007E-2</v>
      </c>
      <c r="F6" s="2"/>
    </row>
    <row r="7" spans="2:8">
      <c r="C7" t="s">
        <v>9</v>
      </c>
      <c r="D7" s="3">
        <v>415883.33333333331</v>
      </c>
      <c r="E7" s="2">
        <v>2.5631392209133259E-2</v>
      </c>
      <c r="F7" s="2"/>
    </row>
    <row r="8" spans="2:8">
      <c r="C8" t="s">
        <v>10</v>
      </c>
      <c r="D8" s="3">
        <v>373383.33333333331</v>
      </c>
      <c r="E8" s="2">
        <v>2.3012065870284631E-2</v>
      </c>
      <c r="F8" s="2"/>
    </row>
    <row r="9" spans="2:8">
      <c r="C9" t="s">
        <v>11</v>
      </c>
      <c r="D9" s="3">
        <v>1068642.1166666665</v>
      </c>
      <c r="E9" s="36">
        <v>6.5861704540892893E-2</v>
      </c>
      <c r="F9" s="2"/>
    </row>
    <row r="10" spans="2:8">
      <c r="F10" s="2"/>
    </row>
    <row r="11" spans="2:8">
      <c r="C11" t="s">
        <v>72</v>
      </c>
      <c r="F11" s="2"/>
    </row>
    <row r="12" spans="2:8" s="8" customFormat="1">
      <c r="C12" s="8" t="s">
        <v>13</v>
      </c>
      <c r="D12" s="8" t="s">
        <v>9</v>
      </c>
      <c r="E12" s="8" t="s">
        <v>10</v>
      </c>
      <c r="F12" s="44" t="s">
        <v>8</v>
      </c>
      <c r="G12" s="8" t="s">
        <v>11</v>
      </c>
      <c r="H12" s="8" t="s">
        <v>14</v>
      </c>
    </row>
    <row r="13" spans="2:8">
      <c r="C13" t="s">
        <v>15</v>
      </c>
      <c r="D13" s="3">
        <v>0</v>
      </c>
      <c r="E13" s="3">
        <v>0</v>
      </c>
      <c r="F13" s="3">
        <v>1499.82</v>
      </c>
      <c r="G13" s="3">
        <v>1499.82</v>
      </c>
      <c r="H13" s="5">
        <v>1.4034820232223986E-3</v>
      </c>
    </row>
    <row r="14" spans="2:8">
      <c r="C14" t="s">
        <v>16</v>
      </c>
      <c r="D14" s="3">
        <v>0</v>
      </c>
      <c r="E14" s="3">
        <v>0</v>
      </c>
      <c r="F14" s="3">
        <v>0</v>
      </c>
      <c r="G14" s="3">
        <v>0</v>
      </c>
      <c r="H14" s="5">
        <v>0</v>
      </c>
    </row>
    <row r="15" spans="2:8">
      <c r="C15" t="s">
        <v>17</v>
      </c>
      <c r="D15" s="3">
        <v>13850</v>
      </c>
      <c r="E15" s="3">
        <v>373383.33333333331</v>
      </c>
      <c r="F15" s="3">
        <v>214.96999999999997</v>
      </c>
      <c r="G15" s="3">
        <v>387448.30333333329</v>
      </c>
      <c r="H15" s="5">
        <v>0.36256132646341044</v>
      </c>
    </row>
    <row r="16" spans="2:8">
      <c r="C16" t="s">
        <v>18</v>
      </c>
      <c r="D16" s="3">
        <v>263345</v>
      </c>
      <c r="E16" s="3">
        <v>0</v>
      </c>
      <c r="F16" s="3">
        <v>8727.590000000002</v>
      </c>
      <c r="G16" s="3">
        <v>272072.59000000003</v>
      </c>
      <c r="H16" s="5">
        <v>0.25459654430302181</v>
      </c>
    </row>
    <row r="17" spans="3:8">
      <c r="C17" t="s">
        <v>19</v>
      </c>
      <c r="D17" s="3">
        <v>92250</v>
      </c>
      <c r="E17" s="3">
        <v>0</v>
      </c>
      <c r="F17" s="3">
        <v>287.88</v>
      </c>
      <c r="G17" s="3">
        <v>92537.88</v>
      </c>
      <c r="H17" s="5">
        <v>8.6593891965110178E-2</v>
      </c>
    </row>
    <row r="18" spans="3:8">
      <c r="C18" t="s">
        <v>20</v>
      </c>
      <c r="D18" s="3">
        <v>46438.333333333328</v>
      </c>
      <c r="E18" s="3">
        <v>0</v>
      </c>
      <c r="F18" s="3">
        <v>4426.0500000000011</v>
      </c>
      <c r="G18" s="3">
        <v>50864.383333333331</v>
      </c>
      <c r="H18" s="5">
        <v>4.7597210085627818E-2</v>
      </c>
    </row>
    <row r="19" spans="3:8">
      <c r="C19" t="s">
        <v>21</v>
      </c>
      <c r="D19" s="3">
        <v>0</v>
      </c>
      <c r="E19" s="3">
        <v>0</v>
      </c>
      <c r="F19" s="3">
        <v>264219.13999999996</v>
      </c>
      <c r="G19" s="3">
        <v>264219.13999999996</v>
      </c>
      <c r="H19" s="5">
        <v>0.24724754515960726</v>
      </c>
    </row>
    <row r="20" spans="3:8">
      <c r="C20" t="s">
        <v>11</v>
      </c>
      <c r="D20" s="3">
        <v>415883.33333333331</v>
      </c>
      <c r="E20" s="3">
        <v>373383.33333333331</v>
      </c>
      <c r="F20" s="3">
        <v>279375.44999999995</v>
      </c>
      <c r="G20" s="3">
        <v>1068642.1166666667</v>
      </c>
      <c r="H20" s="5">
        <v>0.99999999999999978</v>
      </c>
    </row>
    <row r="21" spans="3:8">
      <c r="F21" s="2"/>
    </row>
    <row r="22" spans="3:8" s="8" customFormat="1">
      <c r="C22" s="8" t="s">
        <v>24</v>
      </c>
      <c r="F22" s="44"/>
    </row>
    <row r="23" spans="3:8" s="8" customFormat="1">
      <c r="C23" s="8" t="s">
        <v>25</v>
      </c>
      <c r="D23" s="46">
        <v>16225546</v>
      </c>
      <c r="F23" s="44"/>
    </row>
    <row r="24" spans="3:8">
      <c r="C24" t="s">
        <v>32</v>
      </c>
      <c r="D24">
        <v>60</v>
      </c>
      <c r="F24" s="2"/>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Summary</vt:lpstr>
      <vt:lpstr>Rajasthan 2014-2015</vt:lpstr>
      <vt:lpstr>Madhya Pradesh 2014-2015</vt:lpstr>
      <vt:lpstr>Bihar 2014-2015</vt:lpstr>
      <vt:lpstr>Kenya 2014-2015</vt:lpstr>
      <vt:lpstr>GiveWell estimate - Kenya drugs</vt:lpstr>
      <vt:lpstr>Rajasthan 2013-2014</vt:lpstr>
      <vt:lpstr>Delhi 2012-2014</vt:lpstr>
      <vt:lpstr>Bihar 2013-2014</vt:lpstr>
      <vt:lpstr>Kenya 2013-2014</vt:lpstr>
      <vt:lpstr>Bihar 2012</vt:lpstr>
      <vt:lpstr>Delhi 2012</vt:lpstr>
      <vt:lpstr>Rajasthan 2012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2016-05-10T20:09:56Z</dcterms:created>
  <dcterms:modified xsi:type="dcterms:W3CDTF">2016-06-22T19:52:22Z</dcterms:modified>
</cp:coreProperties>
</file>