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416"/>
  <workbookPr filterPrivacy="1" showInkAnnotation="0" autoCompressPictures="0"/>
  <bookViews>
    <workbookView xWindow="0" yWindow="0" windowWidth="28520" windowHeight="16420" tabRatio="677"/>
  </bookViews>
  <sheets>
    <sheet name="Summary" sheetId="4" r:id="rId1"/>
    <sheet name="Distributions as of Jun 4, '14" sheetId="2" r:id="rId2"/>
    <sheet name="AMF organizational costs" sheetId="6" r:id="rId3"/>
    <sheet name="Exchange rates" sheetId="3" r:id="rId4"/>
    <sheet name="Balaka and Dedza non-net budget" sheetId="5" r:id="rId5"/>
    <sheet name="CU non-monetary costs Ntcheu" sheetId="7" r:id="rId6"/>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8" i="4" l="1"/>
  <c r="C10" i="6"/>
  <c r="E8" i="6"/>
  <c r="C8" i="6"/>
  <c r="E9" i="6"/>
  <c r="C6" i="6"/>
  <c r="C9" i="6"/>
  <c r="C12" i="6"/>
  <c r="E3" i="4"/>
  <c r="D3" i="4"/>
  <c r="L11" i="2"/>
  <c r="L12" i="2"/>
  <c r="L13" i="2"/>
  <c r="F23" i="4"/>
  <c r="F3" i="4"/>
  <c r="F21" i="4"/>
  <c r="F28" i="4"/>
  <c r="E5" i="4"/>
  <c r="E6" i="4"/>
  <c r="E7" i="4"/>
  <c r="E8" i="4"/>
  <c r="E9" i="4"/>
  <c r="E13" i="4"/>
  <c r="E14" i="4"/>
  <c r="E15" i="4"/>
  <c r="E16" i="4"/>
  <c r="E17" i="4"/>
  <c r="E18" i="4"/>
  <c r="E19" i="4"/>
  <c r="E25" i="4"/>
  <c r="E23" i="4"/>
  <c r="E21" i="4"/>
  <c r="E26" i="4"/>
  <c r="E28" i="4"/>
  <c r="D5" i="4"/>
  <c r="D6" i="4"/>
  <c r="D7" i="4"/>
  <c r="D8" i="4"/>
  <c r="D9" i="4"/>
  <c r="D13" i="4"/>
  <c r="D14" i="4"/>
  <c r="D15" i="4"/>
  <c r="D16" i="4"/>
  <c r="D17" i="4"/>
  <c r="D18" i="4"/>
  <c r="D19" i="4"/>
  <c r="D25" i="4"/>
  <c r="D23" i="4"/>
  <c r="D21" i="4"/>
  <c r="D26" i="4"/>
  <c r="C25" i="4"/>
  <c r="C28" i="4"/>
  <c r="C17" i="7"/>
  <c r="B17" i="7"/>
  <c r="B14" i="7"/>
  <c r="L10" i="2"/>
  <c r="L9" i="2"/>
  <c r="L8" i="2"/>
  <c r="L7" i="2"/>
  <c r="L6" i="2"/>
  <c r="L5" i="2"/>
  <c r="L4" i="2"/>
  <c r="AA18" i="5"/>
  <c r="AA5" i="5"/>
  <c r="AA21" i="5"/>
  <c r="AA22" i="5"/>
  <c r="AA23" i="5"/>
  <c r="AA24" i="5"/>
  <c r="AA25" i="5"/>
  <c r="AA26" i="5"/>
  <c r="AA27" i="5"/>
  <c r="AA28" i="5"/>
  <c r="AA29" i="5"/>
  <c r="AA30" i="5"/>
  <c r="AA31" i="5"/>
  <c r="AA32" i="5"/>
  <c r="AA33" i="5"/>
  <c r="AA36" i="5"/>
  <c r="AA37" i="5"/>
  <c r="AA38" i="5"/>
  <c r="AA39" i="5"/>
  <c r="AA40" i="5"/>
  <c r="AA41" i="5"/>
  <c r="AA42" i="5"/>
  <c r="AA45" i="5"/>
  <c r="AA46" i="5"/>
  <c r="AA47" i="5"/>
  <c r="AA48" i="5"/>
  <c r="AA49" i="5"/>
  <c r="AA50" i="5"/>
  <c r="AA51" i="5"/>
  <c r="AA53" i="5"/>
  <c r="AA72" i="5"/>
  <c r="G18" i="5"/>
  <c r="G21" i="5"/>
  <c r="G22" i="5"/>
  <c r="G23" i="5"/>
  <c r="G24" i="5"/>
  <c r="G25" i="5"/>
  <c r="G26" i="5"/>
  <c r="G27" i="5"/>
  <c r="G28" i="5"/>
  <c r="G29" i="5"/>
  <c r="G30" i="5"/>
  <c r="G31" i="5"/>
  <c r="G32" i="5"/>
  <c r="G33" i="5"/>
  <c r="G36" i="5"/>
  <c r="G37" i="5"/>
  <c r="G38" i="5"/>
  <c r="G39" i="5"/>
  <c r="G40" i="5"/>
  <c r="G41" i="5"/>
  <c r="G42" i="5"/>
  <c r="G45" i="5"/>
  <c r="G46" i="5"/>
  <c r="G47" i="5"/>
  <c r="G48" i="5"/>
  <c r="G49" i="5"/>
  <c r="G50" i="5"/>
  <c r="G51" i="5"/>
  <c r="G53" i="5"/>
  <c r="G72" i="5"/>
  <c r="BA33" i="5"/>
  <c r="BA42" i="5"/>
  <c r="BA51" i="5"/>
  <c r="BA53" i="5"/>
  <c r="BA57" i="5"/>
  <c r="BA61" i="5"/>
  <c r="BA65" i="5"/>
  <c r="BA67" i="5"/>
  <c r="BI69" i="5"/>
  <c r="BG65" i="5"/>
  <c r="BG61" i="5"/>
  <c r="BG57" i="5"/>
  <c r="BG33" i="5"/>
  <c r="BG42" i="5"/>
  <c r="BG51" i="5"/>
  <c r="BG53" i="5"/>
  <c r="BG69" i="5"/>
  <c r="BE65" i="5"/>
  <c r="BE61" i="5"/>
  <c r="BE57" i="5"/>
  <c r="BC18" i="5"/>
  <c r="BE18" i="5"/>
  <c r="BE33" i="5"/>
  <c r="BE42" i="5"/>
  <c r="BE51" i="5"/>
  <c r="BE53" i="5"/>
  <c r="BE69" i="5"/>
  <c r="BC65" i="5"/>
  <c r="BC61" i="5"/>
  <c r="BC57" i="5"/>
  <c r="BC33" i="5"/>
  <c r="BC42" i="5"/>
  <c r="BC51" i="5"/>
  <c r="BC53" i="5"/>
  <c r="BC69" i="5"/>
  <c r="BA69" i="5"/>
  <c r="AA63" i="5"/>
  <c r="G63" i="5"/>
  <c r="AU63" i="5"/>
  <c r="AA64" i="5"/>
  <c r="G64" i="5"/>
  <c r="AU64" i="5"/>
  <c r="AU65" i="5"/>
  <c r="AA59" i="5"/>
  <c r="G59" i="5"/>
  <c r="AU59" i="5"/>
  <c r="AA60" i="5"/>
  <c r="G60" i="5"/>
  <c r="AU60" i="5"/>
  <c r="AU61" i="5"/>
  <c r="AA55" i="5"/>
  <c r="G55" i="5"/>
  <c r="AU55" i="5"/>
  <c r="AA56" i="5"/>
  <c r="G56" i="5"/>
  <c r="AU56" i="5"/>
  <c r="AU57" i="5"/>
  <c r="AU17" i="5"/>
  <c r="AU18" i="5"/>
  <c r="AU21" i="5"/>
  <c r="AU22" i="5"/>
  <c r="AU23" i="5"/>
  <c r="AU24" i="5"/>
  <c r="AU25" i="5"/>
  <c r="AU26" i="5"/>
  <c r="AU27" i="5"/>
  <c r="AU28" i="5"/>
  <c r="AU29" i="5"/>
  <c r="AU30" i="5"/>
  <c r="AU31" i="5"/>
  <c r="AU32" i="5"/>
  <c r="AU33" i="5"/>
  <c r="AU36" i="5"/>
  <c r="AU37" i="5"/>
  <c r="AU38" i="5"/>
  <c r="AU39" i="5"/>
  <c r="AU40" i="5"/>
  <c r="AU41" i="5"/>
  <c r="AU42" i="5"/>
  <c r="AU45" i="5"/>
  <c r="AU46" i="5"/>
  <c r="AU47" i="5"/>
  <c r="AU48" i="5"/>
  <c r="AU49" i="5"/>
  <c r="AU50" i="5"/>
  <c r="AU51" i="5"/>
  <c r="AU53" i="5"/>
  <c r="AU69" i="5"/>
  <c r="AY69" i="5"/>
  <c r="AU7" i="5"/>
  <c r="AW63" i="5"/>
  <c r="AW64" i="5"/>
  <c r="AW65" i="5"/>
  <c r="AW59" i="5"/>
  <c r="AW60" i="5"/>
  <c r="AW61" i="5"/>
  <c r="AW55" i="5"/>
  <c r="AW56" i="5"/>
  <c r="AW57" i="5"/>
  <c r="AW17" i="5"/>
  <c r="AW18" i="5"/>
  <c r="AW21" i="5"/>
  <c r="AW22" i="5"/>
  <c r="AW23" i="5"/>
  <c r="AW24" i="5"/>
  <c r="AW25" i="5"/>
  <c r="AW26" i="5"/>
  <c r="AW27" i="5"/>
  <c r="AW28" i="5"/>
  <c r="AW29" i="5"/>
  <c r="AW30" i="5"/>
  <c r="AW31" i="5"/>
  <c r="AW32" i="5"/>
  <c r="AW33" i="5"/>
  <c r="AW36" i="5"/>
  <c r="AW37" i="5"/>
  <c r="AW38" i="5"/>
  <c r="AW39" i="5"/>
  <c r="AW40" i="5"/>
  <c r="AW41" i="5"/>
  <c r="AW42" i="5"/>
  <c r="AW45" i="5"/>
  <c r="AW46" i="5"/>
  <c r="AW47" i="5"/>
  <c r="AW48" i="5"/>
  <c r="AW49" i="5"/>
  <c r="AW50" i="5"/>
  <c r="AW51" i="5"/>
  <c r="AW53" i="5"/>
  <c r="AW69" i="5"/>
  <c r="AS63" i="5"/>
  <c r="AS64" i="5"/>
  <c r="AS65" i="5"/>
  <c r="AS59" i="5"/>
  <c r="AS60" i="5"/>
  <c r="AS61" i="5"/>
  <c r="AS55" i="5"/>
  <c r="AS56" i="5"/>
  <c r="AS57" i="5"/>
  <c r="AS21" i="5"/>
  <c r="AS22" i="5"/>
  <c r="AS23" i="5"/>
  <c r="AS24" i="5"/>
  <c r="AS25" i="5"/>
  <c r="AS26" i="5"/>
  <c r="AS27" i="5"/>
  <c r="AS28" i="5"/>
  <c r="AS29" i="5"/>
  <c r="AS30" i="5"/>
  <c r="AS31" i="5"/>
  <c r="AS32" i="5"/>
  <c r="AS33" i="5"/>
  <c r="AS36" i="5"/>
  <c r="AS37" i="5"/>
  <c r="AS38" i="5"/>
  <c r="AS39" i="5"/>
  <c r="AS40" i="5"/>
  <c r="AS41" i="5"/>
  <c r="AS42" i="5"/>
  <c r="AS45" i="5"/>
  <c r="AS46" i="5"/>
  <c r="AS47" i="5"/>
  <c r="AS48" i="5"/>
  <c r="AS49" i="5"/>
  <c r="AS50" i="5"/>
  <c r="AS51" i="5"/>
  <c r="AS53" i="5"/>
  <c r="AS69" i="5"/>
  <c r="AG33" i="5"/>
  <c r="AG42" i="5"/>
  <c r="AG51" i="5"/>
  <c r="AG53" i="5"/>
  <c r="AG57" i="5"/>
  <c r="AG61" i="5"/>
  <c r="AG65" i="5"/>
  <c r="AG67" i="5"/>
  <c r="AO69" i="5"/>
  <c r="AM63" i="5"/>
  <c r="AM64" i="5"/>
  <c r="AM65" i="5"/>
  <c r="AM59" i="5"/>
  <c r="AM60" i="5"/>
  <c r="AM61" i="5"/>
  <c r="AM55" i="5"/>
  <c r="AM56" i="5"/>
  <c r="AM57" i="5"/>
  <c r="AM21" i="5"/>
  <c r="AM22" i="5"/>
  <c r="AM23" i="5"/>
  <c r="AM24" i="5"/>
  <c r="AM25" i="5"/>
  <c r="AM26" i="5"/>
  <c r="AM27" i="5"/>
  <c r="AM28" i="5"/>
  <c r="AM29" i="5"/>
  <c r="AM30" i="5"/>
  <c r="AM31" i="5"/>
  <c r="AM32" i="5"/>
  <c r="AM33" i="5"/>
  <c r="AM36" i="5"/>
  <c r="AM37" i="5"/>
  <c r="AM38" i="5"/>
  <c r="AM39" i="5"/>
  <c r="AM40" i="5"/>
  <c r="AM41" i="5"/>
  <c r="AM42" i="5"/>
  <c r="AM45" i="5"/>
  <c r="AM46" i="5"/>
  <c r="AM47" i="5"/>
  <c r="AM48" i="5"/>
  <c r="AM49" i="5"/>
  <c r="AM50" i="5"/>
  <c r="AM51" i="5"/>
  <c r="AM53" i="5"/>
  <c r="AM69" i="5"/>
  <c r="AI63" i="5"/>
  <c r="AK63" i="5"/>
  <c r="AI64" i="5"/>
  <c r="AK64" i="5"/>
  <c r="AK65" i="5"/>
  <c r="AI59" i="5"/>
  <c r="AK59" i="5"/>
  <c r="AI60" i="5"/>
  <c r="AK60" i="5"/>
  <c r="AK61" i="5"/>
  <c r="AI55" i="5"/>
  <c r="AK55" i="5"/>
  <c r="AI56" i="5"/>
  <c r="AK56" i="5"/>
  <c r="AK57" i="5"/>
  <c r="AI18" i="5"/>
  <c r="AK17" i="5"/>
  <c r="AK18" i="5"/>
  <c r="AI21" i="5"/>
  <c r="AK21" i="5"/>
  <c r="AI22" i="5"/>
  <c r="AK22" i="5"/>
  <c r="AI23" i="5"/>
  <c r="AK23" i="5"/>
  <c r="AI24" i="5"/>
  <c r="AK24" i="5"/>
  <c r="AI25" i="5"/>
  <c r="AK25" i="5"/>
  <c r="AI26" i="5"/>
  <c r="AK26" i="5"/>
  <c r="AI27" i="5"/>
  <c r="AK27" i="5"/>
  <c r="AI28" i="5"/>
  <c r="AK28" i="5"/>
  <c r="AI29" i="5"/>
  <c r="AK29" i="5"/>
  <c r="AI30" i="5"/>
  <c r="AK30" i="5"/>
  <c r="AI31" i="5"/>
  <c r="AK31" i="5"/>
  <c r="AI32" i="5"/>
  <c r="AK32" i="5"/>
  <c r="AK33" i="5"/>
  <c r="AI36" i="5"/>
  <c r="AK36" i="5"/>
  <c r="AI37" i="5"/>
  <c r="AK37" i="5"/>
  <c r="AI38" i="5"/>
  <c r="AK38" i="5"/>
  <c r="AI39" i="5"/>
  <c r="AK39" i="5"/>
  <c r="AI40" i="5"/>
  <c r="AK40" i="5"/>
  <c r="AI41" i="5"/>
  <c r="AK41" i="5"/>
  <c r="AK42" i="5"/>
  <c r="AI45" i="5"/>
  <c r="AK45" i="5"/>
  <c r="AI46" i="5"/>
  <c r="AK46" i="5"/>
  <c r="AI47" i="5"/>
  <c r="AK47" i="5"/>
  <c r="AI48" i="5"/>
  <c r="AK48" i="5"/>
  <c r="AI49" i="5"/>
  <c r="AK49" i="5"/>
  <c r="AI50" i="5"/>
  <c r="AK50" i="5"/>
  <c r="AK51" i="5"/>
  <c r="AK53" i="5"/>
  <c r="AK69" i="5"/>
  <c r="AI65" i="5"/>
  <c r="AI61" i="5"/>
  <c r="AI57" i="5"/>
  <c r="AI33" i="5"/>
  <c r="AI42" i="5"/>
  <c r="AI51" i="5"/>
  <c r="AI53" i="5"/>
  <c r="AI69" i="5"/>
  <c r="AG69" i="5"/>
  <c r="AA65" i="5"/>
  <c r="AA61" i="5"/>
  <c r="AA57" i="5"/>
  <c r="AA69" i="5"/>
  <c r="AE69" i="5"/>
  <c r="AC63" i="5"/>
  <c r="AC64" i="5"/>
  <c r="AC65" i="5"/>
  <c r="AC59" i="5"/>
  <c r="AC60" i="5"/>
  <c r="AC61" i="5"/>
  <c r="AC55" i="5"/>
  <c r="AC56" i="5"/>
  <c r="AC57" i="5"/>
  <c r="AC17" i="5"/>
  <c r="AC18" i="5"/>
  <c r="AC21" i="5"/>
  <c r="AC22" i="5"/>
  <c r="AC23" i="5"/>
  <c r="AC24" i="5"/>
  <c r="AC25" i="5"/>
  <c r="AC26" i="5"/>
  <c r="AC27" i="5"/>
  <c r="AC28" i="5"/>
  <c r="AC29" i="5"/>
  <c r="AC30" i="5"/>
  <c r="AC31" i="5"/>
  <c r="AC32" i="5"/>
  <c r="AC33" i="5"/>
  <c r="AC36" i="5"/>
  <c r="AC37" i="5"/>
  <c r="AC38" i="5"/>
  <c r="AC39" i="5"/>
  <c r="AC40" i="5"/>
  <c r="AC41" i="5"/>
  <c r="AC42" i="5"/>
  <c r="AC45" i="5"/>
  <c r="AC46" i="5"/>
  <c r="AC47" i="5"/>
  <c r="AC48" i="5"/>
  <c r="AC49" i="5"/>
  <c r="AC50" i="5"/>
  <c r="AC51" i="5"/>
  <c r="AC53" i="5"/>
  <c r="AC69" i="5"/>
  <c r="Y65" i="5"/>
  <c r="Y61" i="5"/>
  <c r="Y57" i="5"/>
  <c r="Y33" i="5"/>
  <c r="Y42" i="5"/>
  <c r="Y51" i="5"/>
  <c r="Y53" i="5"/>
  <c r="Y69" i="5"/>
  <c r="M33" i="5"/>
  <c r="M42" i="5"/>
  <c r="M51" i="5"/>
  <c r="M53" i="5"/>
  <c r="M57" i="5"/>
  <c r="M61" i="5"/>
  <c r="M65" i="5"/>
  <c r="M67" i="5"/>
  <c r="U69" i="5"/>
  <c r="S63" i="5"/>
  <c r="S64" i="5"/>
  <c r="S65" i="5"/>
  <c r="S59" i="5"/>
  <c r="S60" i="5"/>
  <c r="S61" i="5"/>
  <c r="S55" i="5"/>
  <c r="S56" i="5"/>
  <c r="S57" i="5"/>
  <c r="S21" i="5"/>
  <c r="S22" i="5"/>
  <c r="S23" i="5"/>
  <c r="S24" i="5"/>
  <c r="S25" i="5"/>
  <c r="S26" i="5"/>
  <c r="S27" i="5"/>
  <c r="S28" i="5"/>
  <c r="S29" i="5"/>
  <c r="S30" i="5"/>
  <c r="S31" i="5"/>
  <c r="S32" i="5"/>
  <c r="S33" i="5"/>
  <c r="S36" i="5"/>
  <c r="S37" i="5"/>
  <c r="S38" i="5"/>
  <c r="S39" i="5"/>
  <c r="S40" i="5"/>
  <c r="S41" i="5"/>
  <c r="S42" i="5"/>
  <c r="S45" i="5"/>
  <c r="S46" i="5"/>
  <c r="S47" i="5"/>
  <c r="S48" i="5"/>
  <c r="S49" i="5"/>
  <c r="S50" i="5"/>
  <c r="S51" i="5"/>
  <c r="S53" i="5"/>
  <c r="S69" i="5"/>
  <c r="O63" i="5"/>
  <c r="Q63" i="5"/>
  <c r="O64" i="5"/>
  <c r="Q64" i="5"/>
  <c r="Q65" i="5"/>
  <c r="O59" i="5"/>
  <c r="Q59" i="5"/>
  <c r="O60" i="5"/>
  <c r="Q60" i="5"/>
  <c r="Q61" i="5"/>
  <c r="O55" i="5"/>
  <c r="Q55" i="5"/>
  <c r="O56" i="5"/>
  <c r="Q56" i="5"/>
  <c r="Q57" i="5"/>
  <c r="O18" i="5"/>
  <c r="Q17" i="5"/>
  <c r="Q18" i="5"/>
  <c r="O21" i="5"/>
  <c r="Q21" i="5"/>
  <c r="O22" i="5"/>
  <c r="Q22" i="5"/>
  <c r="O23" i="5"/>
  <c r="Q23" i="5"/>
  <c r="O24" i="5"/>
  <c r="Q24" i="5"/>
  <c r="O25" i="5"/>
  <c r="Q25" i="5"/>
  <c r="O26" i="5"/>
  <c r="Q26" i="5"/>
  <c r="O27" i="5"/>
  <c r="Q27" i="5"/>
  <c r="O28" i="5"/>
  <c r="Q28" i="5"/>
  <c r="O29" i="5"/>
  <c r="Q29" i="5"/>
  <c r="O30" i="5"/>
  <c r="Q30" i="5"/>
  <c r="O31" i="5"/>
  <c r="Q31" i="5"/>
  <c r="O32" i="5"/>
  <c r="Q32" i="5"/>
  <c r="Q33" i="5"/>
  <c r="O36" i="5"/>
  <c r="Q36" i="5"/>
  <c r="O37" i="5"/>
  <c r="Q37" i="5"/>
  <c r="O38" i="5"/>
  <c r="Q38" i="5"/>
  <c r="O39" i="5"/>
  <c r="Q39" i="5"/>
  <c r="O40" i="5"/>
  <c r="Q40" i="5"/>
  <c r="O41" i="5"/>
  <c r="Q41" i="5"/>
  <c r="Q42" i="5"/>
  <c r="O45" i="5"/>
  <c r="Q45" i="5"/>
  <c r="O46" i="5"/>
  <c r="Q46" i="5"/>
  <c r="O47" i="5"/>
  <c r="Q47" i="5"/>
  <c r="O48" i="5"/>
  <c r="Q48" i="5"/>
  <c r="O49" i="5"/>
  <c r="Q49" i="5"/>
  <c r="O50" i="5"/>
  <c r="Q50" i="5"/>
  <c r="Q51" i="5"/>
  <c r="Q53" i="5"/>
  <c r="Q69" i="5"/>
  <c r="O65" i="5"/>
  <c r="O61" i="5"/>
  <c r="O57" i="5"/>
  <c r="O33" i="5"/>
  <c r="O42" i="5"/>
  <c r="O51" i="5"/>
  <c r="O53" i="5"/>
  <c r="O69" i="5"/>
  <c r="M69" i="5"/>
  <c r="G65" i="5"/>
  <c r="G61" i="5"/>
  <c r="G57" i="5"/>
  <c r="G69" i="5"/>
  <c r="K69" i="5"/>
  <c r="I63" i="5"/>
  <c r="I64" i="5"/>
  <c r="I65" i="5"/>
  <c r="I59" i="5"/>
  <c r="I60" i="5"/>
  <c r="I61" i="5"/>
  <c r="I55" i="5"/>
  <c r="I56" i="5"/>
  <c r="I57" i="5"/>
  <c r="I17" i="5"/>
  <c r="I18" i="5"/>
  <c r="I21" i="5"/>
  <c r="I22" i="5"/>
  <c r="I23" i="5"/>
  <c r="I24" i="5"/>
  <c r="I25" i="5"/>
  <c r="I26" i="5"/>
  <c r="I27" i="5"/>
  <c r="I28" i="5"/>
  <c r="I29" i="5"/>
  <c r="I30" i="5"/>
  <c r="I31" i="5"/>
  <c r="I32" i="5"/>
  <c r="I33" i="5"/>
  <c r="I36" i="5"/>
  <c r="I37" i="5"/>
  <c r="I38" i="5"/>
  <c r="I39" i="5"/>
  <c r="I40" i="5"/>
  <c r="I41" i="5"/>
  <c r="I42" i="5"/>
  <c r="I45" i="5"/>
  <c r="I46" i="5"/>
  <c r="I47" i="5"/>
  <c r="I48" i="5"/>
  <c r="I49" i="5"/>
  <c r="I50" i="5"/>
  <c r="I51" i="5"/>
  <c r="I53" i="5"/>
  <c r="I69" i="5"/>
  <c r="E65" i="5"/>
  <c r="E61" i="5"/>
  <c r="E57" i="5"/>
  <c r="E33" i="5"/>
  <c r="E42" i="5"/>
  <c r="E51" i="5"/>
  <c r="E53" i="5"/>
  <c r="E69" i="5"/>
  <c r="BI67" i="5"/>
  <c r="BG67" i="5"/>
  <c r="BE67" i="5"/>
  <c r="BC67" i="5"/>
  <c r="AU67" i="5"/>
  <c r="AY67" i="5"/>
  <c r="AW67" i="5"/>
  <c r="AS67" i="5"/>
  <c r="AO67" i="5"/>
  <c r="AM67" i="5"/>
  <c r="AK67" i="5"/>
  <c r="AI67" i="5"/>
  <c r="AA67" i="5"/>
  <c r="AE67" i="5"/>
  <c r="AC67" i="5"/>
  <c r="Y67" i="5"/>
  <c r="U67" i="5"/>
  <c r="S67" i="5"/>
  <c r="Q67" i="5"/>
  <c r="O67" i="5"/>
  <c r="G67" i="5"/>
  <c r="K67" i="5"/>
  <c r="I67" i="5"/>
  <c r="E67" i="5"/>
  <c r="BI65" i="5"/>
  <c r="AY65" i="5"/>
  <c r="AO65" i="5"/>
  <c r="AE65" i="5"/>
  <c r="U65" i="5"/>
  <c r="K65" i="5"/>
  <c r="AO64" i="5"/>
  <c r="U64" i="5"/>
  <c r="AO63" i="5"/>
  <c r="U63" i="5"/>
  <c r="BI61" i="5"/>
  <c r="AY61" i="5"/>
  <c r="AO61" i="5"/>
  <c r="AE61" i="5"/>
  <c r="U61" i="5"/>
  <c r="K61" i="5"/>
  <c r="AO60" i="5"/>
  <c r="U60" i="5"/>
  <c r="AO59" i="5"/>
  <c r="U59" i="5"/>
  <c r="BI57" i="5"/>
  <c r="AY57" i="5"/>
  <c r="AO57" i="5"/>
  <c r="AE57" i="5"/>
  <c r="U57" i="5"/>
  <c r="K57" i="5"/>
  <c r="AO56" i="5"/>
  <c r="U56" i="5"/>
  <c r="AO55" i="5"/>
  <c r="U55" i="5"/>
  <c r="BI53" i="5"/>
  <c r="AY53" i="5"/>
  <c r="AO53" i="5"/>
  <c r="AE53" i="5"/>
  <c r="U53" i="5"/>
  <c r="K53" i="5"/>
  <c r="BI51" i="5"/>
  <c r="AY51" i="5"/>
  <c r="AO51" i="5"/>
  <c r="AE51" i="5"/>
  <c r="U51" i="5"/>
  <c r="K51" i="5"/>
  <c r="AO50" i="5"/>
  <c r="U50" i="5"/>
  <c r="AO49" i="5"/>
  <c r="U49" i="5"/>
  <c r="AO48" i="5"/>
  <c r="U48" i="5"/>
  <c r="AO47" i="5"/>
  <c r="U47" i="5"/>
  <c r="AO46" i="5"/>
  <c r="U46" i="5"/>
  <c r="AO45" i="5"/>
  <c r="U45" i="5"/>
  <c r="BI42" i="5"/>
  <c r="AY42" i="5"/>
  <c r="AO42" i="5"/>
  <c r="AE42" i="5"/>
  <c r="U42" i="5"/>
  <c r="K42" i="5"/>
  <c r="AO41" i="5"/>
  <c r="U41" i="5"/>
  <c r="AO40" i="5"/>
  <c r="U40" i="5"/>
  <c r="AO39" i="5"/>
  <c r="U39" i="5"/>
  <c r="AO38" i="5"/>
  <c r="U38" i="5"/>
  <c r="AO37" i="5"/>
  <c r="U37" i="5"/>
  <c r="AO36" i="5"/>
  <c r="U36" i="5"/>
  <c r="BI33" i="5"/>
  <c r="AY33" i="5"/>
  <c r="AO33" i="5"/>
  <c r="AE33" i="5"/>
  <c r="U33" i="5"/>
  <c r="K33" i="5"/>
  <c r="AO32" i="5"/>
  <c r="U32" i="5"/>
  <c r="AO31" i="5"/>
  <c r="U31" i="5"/>
  <c r="AO30" i="5"/>
  <c r="U30" i="5"/>
  <c r="AO29" i="5"/>
  <c r="U29" i="5"/>
  <c r="AO28" i="5"/>
  <c r="U28" i="5"/>
  <c r="AO27" i="5"/>
  <c r="U27" i="5"/>
  <c r="AO26" i="5"/>
  <c r="U26" i="5"/>
  <c r="AO25" i="5"/>
  <c r="U25" i="5"/>
  <c r="AO24" i="5"/>
  <c r="U24" i="5"/>
  <c r="AO23" i="5"/>
  <c r="U23" i="5"/>
  <c r="AO22" i="5"/>
  <c r="U22" i="5"/>
  <c r="AO21" i="5"/>
  <c r="U21" i="5"/>
  <c r="BI18" i="5"/>
  <c r="BG18" i="5"/>
  <c r="BA18" i="5"/>
  <c r="AY18" i="5"/>
  <c r="Y17" i="5"/>
  <c r="E17" i="5"/>
  <c r="AS17" i="5"/>
  <c r="AS18" i="5"/>
  <c r="AO18" i="5"/>
  <c r="AM18" i="5"/>
  <c r="AG17" i="5"/>
  <c r="AG18" i="5"/>
  <c r="AE18" i="5"/>
  <c r="Y18" i="5"/>
  <c r="U18" i="5"/>
  <c r="S18" i="5"/>
  <c r="M17" i="5"/>
  <c r="M18" i="5"/>
  <c r="K18" i="5"/>
  <c r="E18" i="5"/>
  <c r="AO17" i="5"/>
  <c r="U17" i="5"/>
  <c r="AU5" i="5"/>
</calcChain>
</file>

<file path=xl/comments1.xml><?xml version="1.0" encoding="utf-8"?>
<comments xmlns="http://schemas.openxmlformats.org/spreadsheetml/2006/main">
  <authors>
    <author>Author</author>
  </authors>
  <commentList>
    <comment ref="D3" authorId="0">
      <text>
        <r>
          <rPr>
            <sz val="12"/>
            <color theme="1"/>
            <rFont val="Calibri"/>
            <family val="2"/>
            <scheme val="minor"/>
          </rPr>
          <t>Author:</t>
        </r>
        <r>
          <rPr>
            <sz val="9"/>
            <color indexed="81"/>
            <rFont val="Calibri"/>
            <family val="2"/>
            <charset val="134"/>
          </rPr>
          <t xml:space="preserve">
154,230 nets at a cost of $471,944 (http://www.againstmalaria.com/Distribution1.aspx?ProposalID=187, accessed June 30, 2014)</t>
        </r>
      </text>
    </comment>
    <comment ref="E3" authorId="0">
      <text>
        <r>
          <rPr>
            <b/>
            <sz val="9"/>
            <color indexed="81"/>
            <rFont val="Calibri"/>
            <family val="2"/>
            <charset val="134"/>
          </rPr>
          <t>Author:</t>
        </r>
        <r>
          <rPr>
            <sz val="9"/>
            <color indexed="81"/>
            <rFont val="Calibri"/>
            <family val="2"/>
            <charset val="134"/>
          </rPr>
          <t xml:space="preserve">
245,000 nets at $738,800 total cost (http://www.againstmalaria.com/Distribution1.aspx?ProposalID=188, accessed April 16, 2014)</t>
        </r>
      </text>
    </comment>
    <comment ref="F25" authorId="0">
      <text>
        <r>
          <rPr>
            <b/>
            <sz val="9"/>
            <color indexed="81"/>
            <rFont val="Calibri"/>
            <family val="2"/>
            <charset val="134"/>
          </rPr>
          <t>Author:</t>
        </r>
        <r>
          <rPr>
            <sz val="9"/>
            <color indexed="81"/>
            <rFont val="Calibri"/>
            <family val="2"/>
            <charset val="134"/>
          </rPr>
          <t xml:space="preserve">
AMF told us on May 23, 2014 that in DRC net costs and non-net costs are about the same</t>
        </r>
      </text>
    </comment>
  </commentList>
</comments>
</file>

<file path=xl/comments2.xml><?xml version="1.0" encoding="utf-8"?>
<comments xmlns="http://schemas.openxmlformats.org/spreadsheetml/2006/main">
  <authors>
    <author>Author</author>
  </authors>
  <commentList>
    <comment ref="A8" authorId="0">
      <text>
        <r>
          <rPr>
            <b/>
            <sz val="9"/>
            <color indexed="81"/>
            <rFont val="Calibri"/>
            <family val="2"/>
            <charset val="134"/>
          </rPr>
          <t>Author:</t>
        </r>
        <r>
          <rPr>
            <sz val="9"/>
            <color indexed="81"/>
            <rFont val="Calibri"/>
            <family val="2"/>
            <charset val="134"/>
          </rPr>
          <t xml:space="preserve">
From AMF, Global Financial Statements (2013), Pg 15</t>
        </r>
      </text>
    </comment>
    <comment ref="A9" authorId="0">
      <text>
        <r>
          <rPr>
            <b/>
            <sz val="9"/>
            <color indexed="81"/>
            <rFont val="Calibri"/>
            <family val="2"/>
            <charset val="134"/>
          </rPr>
          <t>Author:</t>
        </r>
        <r>
          <rPr>
            <sz val="9"/>
            <color indexed="81"/>
            <rFont val="Calibri"/>
            <family val="2"/>
            <charset val="134"/>
          </rPr>
          <t xml:space="preserve">
From AMF, Global Financial Statements (2013), Pg 15</t>
        </r>
      </text>
    </comment>
    <comment ref="A10" authorId="0">
      <text>
        <r>
          <rPr>
            <b/>
            <sz val="9"/>
            <color indexed="81"/>
            <rFont val="Calibri"/>
            <family val="2"/>
            <charset val="134"/>
          </rPr>
          <t>Author:</t>
        </r>
        <r>
          <rPr>
            <sz val="9"/>
            <color indexed="81"/>
            <rFont val="Calibri"/>
            <family val="2"/>
            <charset val="134"/>
          </rPr>
          <t xml:space="preserve">
GiveWell has factored in the cost of an annual Director salary, though the founder of AMF, Rob Mather, opts to not receive a salary for his work. We have done this because we want to include all costs in our total estimate, including those for volunteer time. The reason for this decision is that we do not want to incentive charities to "compete" over cost-effectiveness by minimizing the overhead costs, and so we feel that a fair estimate includes salary equivalent costs, even where charity staff opt to work without pay. We have used the figure of $100K, which is our own estimate, roughly in line with non-profit salary surveys for NYC (we do not have surveys for London, but we assume that the two cities have roughly comparable salary amounts: http://www.nonprofitstaffing.com/getdoc/ee6e0c13-3d9a-4d56-aa2a-d250c2637bc5/PNP-SALARY-SURVEY-NY-2011.aspx.    </t>
        </r>
      </text>
    </comment>
  </commentList>
</comments>
</file>

<file path=xl/sharedStrings.xml><?xml version="1.0" encoding="utf-8"?>
<sst xmlns="http://schemas.openxmlformats.org/spreadsheetml/2006/main" count="826" uniqueCount="455">
  <si>
    <t># LLINs</t>
  </si>
  <si>
    <t> Location</t>
  </si>
  <si>
    <t>Country</t>
  </si>
  <si>
    <t>When</t>
  </si>
  <si>
    <t>By whom</t>
  </si>
  <si>
    <t>Status</t>
  </si>
  <si>
    <t>  Dedza District</t>
  </si>
  <si>
    <t>Malawi</t>
  </si>
  <si>
    <t>Sep-Oct 14</t>
  </si>
  <si>
    <t>Concern Universal</t>
  </si>
  <si>
    <t>  Kasaï Occidental</t>
  </si>
  <si>
    <t>Congo (Dem. Rep.)</t>
  </si>
  <si>
    <t>Jul-Oct 14</t>
  </si>
  <si>
    <t>IMA World Health/DFID</t>
  </si>
  <si>
    <t>Senegal</t>
  </si>
  <si>
    <t>  Balaka District</t>
  </si>
  <si>
    <t>  Kampala</t>
  </si>
  <si>
    <t>Uganda</t>
  </si>
  <si>
    <t>ACDT</t>
  </si>
  <si>
    <t>  Ntcheu District</t>
  </si>
  <si>
    <t>Dec 11-Feb 12</t>
  </si>
  <si>
    <t>  Nambuma</t>
  </si>
  <si>
    <t>Nov-Dec 11</t>
  </si>
  <si>
    <t>NICCO</t>
  </si>
  <si>
    <t>  Bugarika, Mwanza</t>
  </si>
  <si>
    <t>Tanzania</t>
  </si>
  <si>
    <t>Kids Aid Tanzania/Lions Club lle...</t>
  </si>
  <si>
    <t>  Busukuma</t>
  </si>
  <si>
    <t>Project Restore</t>
  </si>
  <si>
    <t>  Orissa</t>
  </si>
  <si>
    <t>India</t>
  </si>
  <si>
    <t>Aug-Oct 11</t>
  </si>
  <si>
    <t>SOVA</t>
  </si>
  <si>
    <t>  Boarding Schools, Phase 4</t>
  </si>
  <si>
    <t>Jun-Oct 11</t>
  </si>
  <si>
    <t>Rotary International</t>
  </si>
  <si>
    <t>  Yirimadjo</t>
  </si>
  <si>
    <t>Mali</t>
  </si>
  <si>
    <t>Jul-Sep 11</t>
  </si>
  <si>
    <t>Project Muso</t>
  </si>
  <si>
    <t>  Dedza and Ntcheu Districts</t>
  </si>
  <si>
    <t>Jul-Aug 11</t>
  </si>
  <si>
    <t>  Pesside Nouveau and Kante, Keran</t>
  </si>
  <si>
    <t>Togo</t>
  </si>
  <si>
    <t>Jun-Jul 11</t>
  </si>
  <si>
    <t>PeacePal</t>
  </si>
  <si>
    <t>  Chepsire, Kapsabet, Nandi East d...</t>
  </si>
  <si>
    <t>Kenya</t>
  </si>
  <si>
    <t>All For Children Inc</t>
  </si>
  <si>
    <t>  Hospitals Nationwide</t>
  </si>
  <si>
    <t>Aug 10-Jun 11</t>
  </si>
  <si>
    <t>Red Cross</t>
  </si>
  <si>
    <t>  Choggu-Sub</t>
  </si>
  <si>
    <t>Ghana</t>
  </si>
  <si>
    <t>May-Jun 11</t>
  </si>
  <si>
    <t>  Mbarara</t>
  </si>
  <si>
    <t>Jan-Apr 11</t>
  </si>
  <si>
    <t>Holy Innocents</t>
  </si>
  <si>
    <t>  Humjibre</t>
  </si>
  <si>
    <t>Feb-Mar 11</t>
  </si>
  <si>
    <t>GHEI</t>
  </si>
  <si>
    <t>  Children's Homes/Schools, Wakiso...</t>
  </si>
  <si>
    <t>  Port-au-Prince</t>
  </si>
  <si>
    <t>Haiti</t>
  </si>
  <si>
    <t>Oct 10-Jan 11</t>
  </si>
  <si>
    <t>Partners In Health</t>
  </si>
  <si>
    <t>  Soroti</t>
  </si>
  <si>
    <t>Nov 10-Jan 11</t>
  </si>
  <si>
    <t>International Midwife Assistance</t>
  </si>
  <si>
    <t>  Fairway Childcare Centre</t>
  </si>
  <si>
    <t>Dec 10-Jan 11</t>
  </si>
  <si>
    <t>  Katabi Busambaga - Entebbe</t>
  </si>
  <si>
    <t>  The Wallalan Hamlets</t>
  </si>
  <si>
    <t>Gambia</t>
  </si>
  <si>
    <t>NMCP The Gambia</t>
  </si>
  <si>
    <t>  Mulanje District</t>
  </si>
  <si>
    <t>Nov-Dec 10</t>
  </si>
  <si>
    <t>Save the Children</t>
  </si>
  <si>
    <t>  Kalinde and Nambazo, Phalombe</t>
  </si>
  <si>
    <t>  Singo Village, Nkhatabay District</t>
  </si>
  <si>
    <t>Aug-Nov 10</t>
  </si>
  <si>
    <t>St Nicholas Parish Church</t>
  </si>
  <si>
    <t>  Malosa</t>
  </si>
  <si>
    <t>Oct-Nov 10</t>
  </si>
  <si>
    <t>MACOBO</t>
  </si>
  <si>
    <t>  Chikumbi District</t>
  </si>
  <si>
    <t>Zambia</t>
  </si>
  <si>
    <t>Sep-Nov 10</t>
  </si>
  <si>
    <t>Baraka Community Partnership</t>
  </si>
  <si>
    <t>  Ntungamo</t>
  </si>
  <si>
    <t>Uganda Lodge</t>
  </si>
  <si>
    <t>  Namulonge</t>
  </si>
  <si>
    <t>  Boarding Schools, Countrywide</t>
  </si>
  <si>
    <t>May 08-Oct 10</t>
  </si>
  <si>
    <t>  Central River Division</t>
  </si>
  <si>
    <t>Jun-Oct 10</t>
  </si>
  <si>
    <t>SmileGambia</t>
  </si>
  <si>
    <t>  Guinaw Rail</t>
  </si>
  <si>
    <t>  Phalombe</t>
  </si>
  <si>
    <t>Jul-Oct 10</t>
  </si>
  <si>
    <t>  Kapiri Mposhi</t>
  </si>
  <si>
    <t>Aug-Sep 10</t>
  </si>
  <si>
    <t>Power of Love Foundation</t>
  </si>
  <si>
    <t>  Wuli District</t>
  </si>
  <si>
    <t>Feb-Aug 10</t>
  </si>
  <si>
    <t>PCV</t>
  </si>
  <si>
    <t>  Malen Chiefdom, Pujehun District</t>
  </si>
  <si>
    <t>Sierra Leone</t>
  </si>
  <si>
    <t>Global Minimum (Gmin)</t>
  </si>
  <si>
    <t>  Chikumbi</t>
  </si>
  <si>
    <t>  20 related sub-distributions</t>
  </si>
  <si>
    <t>Jan-Mar 10</t>
  </si>
  <si>
    <t>  Bujako Island</t>
  </si>
  <si>
    <t>  Country-wide</t>
  </si>
  <si>
    <t>Feb-Mar 10</t>
  </si>
  <si>
    <t>World Vision</t>
  </si>
  <si>
    <t>  Sukadana</t>
  </si>
  <si>
    <t>Indonesia</t>
  </si>
  <si>
    <t>Aug 09-Jan 10</t>
  </si>
  <si>
    <t>Health in Harmony</t>
  </si>
  <si>
    <t>  Abau District</t>
  </si>
  <si>
    <t>Papua New Guinea</t>
  </si>
  <si>
    <t>Jun-Dec 09</t>
  </si>
  <si>
    <t>  Barrow Kunda, Wuli District</t>
  </si>
  <si>
    <t>Suto Yediya</t>
  </si>
  <si>
    <t>  9 regions</t>
  </si>
  <si>
    <t>Sep-Dec 09</t>
  </si>
  <si>
    <t>  Kasalu Village, Chikumbi</t>
  </si>
  <si>
    <t>  Kumali District</t>
  </si>
  <si>
    <t>  Rutana Province</t>
  </si>
  <si>
    <t>Burundi</t>
  </si>
  <si>
    <t>  Waterloo Rural District, Freetow...</t>
  </si>
  <si>
    <t>  Karagwe District</t>
  </si>
  <si>
    <t>Oct-Nov 09</t>
  </si>
  <si>
    <t>WILMA</t>
  </si>
  <si>
    <t>  Kenedougou</t>
  </si>
  <si>
    <t>Burkina Faso</t>
  </si>
  <si>
    <t>SOS Enfants BF</t>
  </si>
  <si>
    <t>  Meguet</t>
  </si>
  <si>
    <t>Sep-Oct 09</t>
  </si>
  <si>
    <t>  Kedougou</t>
  </si>
  <si>
    <t>May-Sep 09</t>
  </si>
  <si>
    <t>NetLife / Peace Corps Volunteers</t>
  </si>
  <si>
    <t>  Fatick and Thies region</t>
  </si>
  <si>
    <t>Jun-Aug 09</t>
  </si>
  <si>
    <t>  Diedougou</t>
  </si>
  <si>
    <t>Jul-Aug 09</t>
  </si>
  <si>
    <t>  5 sub-regions</t>
  </si>
  <si>
    <t>  West Nile Region</t>
  </si>
  <si>
    <t>Malaria Consortium</t>
  </si>
  <si>
    <t>  Malen, Pujehun</t>
  </si>
  <si>
    <t>Jun-Jul 09</t>
  </si>
  <si>
    <t>  Tiko Health District, South West...</t>
  </si>
  <si>
    <t>Cameroon</t>
  </si>
  <si>
    <t>Apr-Jun 09</t>
  </si>
  <si>
    <t>Drive Against Malaria</t>
  </si>
  <si>
    <t>  Maracon</t>
  </si>
  <si>
    <t>Peru</t>
  </si>
  <si>
    <t>Feb-Mar 09</t>
  </si>
  <si>
    <t>Amazon Promise</t>
  </si>
  <si>
    <t>  Mutundwe, Kampala</t>
  </si>
  <si>
    <t>African Rural Schools Foundation</t>
  </si>
  <si>
    <t>  Ho</t>
  </si>
  <si>
    <t>Lutheran Church of Hope</t>
  </si>
  <si>
    <t>  Libreville</t>
  </si>
  <si>
    <t>Gabon</t>
  </si>
  <si>
    <t>  Danyi N'Digbe</t>
  </si>
  <si>
    <t>Jan-Dec 08</t>
  </si>
  <si>
    <t>  West Nile</t>
  </si>
  <si>
    <t>Sep-Nov 08</t>
  </si>
  <si>
    <t>  Upper East Region</t>
  </si>
  <si>
    <t>Aug-Sep 08</t>
  </si>
  <si>
    <t>ERD/NetsForLife</t>
  </si>
  <si>
    <t>  Bousse</t>
  </si>
  <si>
    <t>Jul-Aug 08</t>
  </si>
  <si>
    <t>LSHTM</t>
  </si>
  <si>
    <t>  Bancomana</t>
  </si>
  <si>
    <t>  Hohoe</t>
  </si>
  <si>
    <t>Pro-Link Ghana</t>
  </si>
  <si>
    <t>  Neno District</t>
  </si>
  <si>
    <t>  Nkokonjeru, Kampala</t>
  </si>
  <si>
    <t>  Kanyakumari, Tamil Nadu</t>
  </si>
  <si>
    <t>Jun-Jul 08</t>
  </si>
  <si>
    <t>NetLife Africa</t>
  </si>
  <si>
    <t>  Pokuase</t>
  </si>
  <si>
    <t>May-Jun 08</t>
  </si>
  <si>
    <t>WomensTrust</t>
  </si>
  <si>
    <t>  Navro-Pungu and surrounds</t>
  </si>
  <si>
    <t>Navrongo HRC</t>
  </si>
  <si>
    <t>  Kakoro</t>
  </si>
  <si>
    <t>Natiki Health FO</t>
  </si>
  <si>
    <t>  Kalene</t>
  </si>
  <si>
    <t>Kalene Mission Hospital</t>
  </si>
  <si>
    <t>  Maryland, Sinoe</t>
  </si>
  <si>
    <t>Liberia</t>
  </si>
  <si>
    <t>Dec 07-Apr 08</t>
  </si>
  <si>
    <t>Merlin</t>
  </si>
  <si>
    <t>  Benin City</t>
  </si>
  <si>
    <t>Nigeria</t>
  </si>
  <si>
    <t>Feb-Mar 08</t>
  </si>
  <si>
    <t>Vass Medical Foundation</t>
  </si>
  <si>
    <t>  Karamoja</t>
  </si>
  <si>
    <t>FOAG</t>
  </si>
  <si>
    <t>  Various</t>
  </si>
  <si>
    <t>May 07-Jan 08</t>
  </si>
  <si>
    <t>World Vision / RAPIDS</t>
  </si>
  <si>
    <t>  Margibi and others</t>
  </si>
  <si>
    <t>Nov 07-Jan 08</t>
  </si>
  <si>
    <t>Dec 07-Jan 08</t>
  </si>
  <si>
    <t>  Acholi Quarter</t>
  </si>
  <si>
    <t>Project Have Hope</t>
  </si>
  <si>
    <t>  CRD, Sami</t>
  </si>
  <si>
    <t>Nov-Dec 07</t>
  </si>
  <si>
    <t>  Sumbe</t>
  </si>
  <si>
    <t>Oct-Dec 07</t>
  </si>
  <si>
    <t>Individs</t>
  </si>
  <si>
    <t>  Kan</t>
  </si>
  <si>
    <t>Wellspring of Hope</t>
  </si>
  <si>
    <t>  North Bank Region</t>
  </si>
  <si>
    <t>  Kampala West/Pader</t>
  </si>
  <si>
    <t>  Bushenyi</t>
  </si>
  <si>
    <t>  Lower River Region</t>
  </si>
  <si>
    <t>GUSUK/TAYAM</t>
  </si>
  <si>
    <t>  Pallisa</t>
  </si>
  <si>
    <t>  Bafut</t>
  </si>
  <si>
    <t>PSI</t>
  </si>
  <si>
    <t>  Bukavu</t>
  </si>
  <si>
    <t>Apr-Oct 07</t>
  </si>
  <si>
    <t>Malteser Intl</t>
  </si>
  <si>
    <t>  RAAN</t>
  </si>
  <si>
    <t>Nicaragua</t>
  </si>
  <si>
    <t>Sep-Oct 07</t>
  </si>
  <si>
    <t>PCI</t>
  </si>
  <si>
    <t>  Jabulani</t>
  </si>
  <si>
    <t>Zimbabwe</t>
  </si>
  <si>
    <t>Ndebele Arts Project</t>
  </si>
  <si>
    <t>  Soba Al Radi camp</t>
  </si>
  <si>
    <t>Sudan</t>
  </si>
  <si>
    <t>Aug-Sep 07</t>
  </si>
  <si>
    <t>  Adeknino, Dokolo</t>
  </si>
  <si>
    <t>  Bunda district</t>
  </si>
  <si>
    <t>Jul-Aug 07</t>
  </si>
  <si>
    <t>ZDIF</t>
  </si>
  <si>
    <t>  Cibitoke</t>
  </si>
  <si>
    <t>Jun-Jul 07</t>
  </si>
  <si>
    <t>  Bandafassi</t>
  </si>
  <si>
    <t>  Mentawai Islands</t>
  </si>
  <si>
    <t>Apr-Jul 07</t>
  </si>
  <si>
    <t>SurfAid</t>
  </si>
  <si>
    <t>  Kumasi Tamale</t>
  </si>
  <si>
    <t>His Nets</t>
  </si>
  <si>
    <t>  Siem Reap Province</t>
  </si>
  <si>
    <t>Cambodia</t>
  </si>
  <si>
    <t>Jan-Jun 07</t>
  </si>
  <si>
    <t>  Laikipia</t>
  </si>
  <si>
    <t>  Upper West Region</t>
  </si>
  <si>
    <t>May-Jun 07</t>
  </si>
  <si>
    <t>UNICEF</t>
  </si>
  <si>
    <t>  Mayo Farms IDP Camp</t>
  </si>
  <si>
    <t>  Ankesha</t>
  </si>
  <si>
    <t>Ethiopia</t>
  </si>
  <si>
    <t>  Mbita</t>
  </si>
  <si>
    <t>Feb-May 07</t>
  </si>
  <si>
    <t>PMN</t>
  </si>
  <si>
    <t>  Sanaga Valley</t>
  </si>
  <si>
    <t>Apr-May 07</t>
  </si>
  <si>
    <t>YIF</t>
  </si>
  <si>
    <t>  Kanchnapur District</t>
  </si>
  <si>
    <t>Nepal</t>
  </si>
  <si>
    <t>Mar-Apr 07</t>
  </si>
  <si>
    <t>  Bardiya District</t>
  </si>
  <si>
    <t>  Gatumba</t>
  </si>
  <si>
    <t>  Angola</t>
  </si>
  <si>
    <t>Angola</t>
  </si>
  <si>
    <t>Jan-Feb 07</t>
  </si>
  <si>
    <t>  Mentawai</t>
  </si>
  <si>
    <t>  Majunga</t>
  </si>
  <si>
    <t>Madagascar</t>
  </si>
  <si>
    <t>Dec 06-Jan 07</t>
  </si>
  <si>
    <t>  Kibaale</t>
  </si>
  <si>
    <t>Oct-Dec 06</t>
  </si>
  <si>
    <t>  Gai/Itivanzou</t>
  </si>
  <si>
    <t>Nov-Dec 06</t>
  </si>
  <si>
    <t>AMREF/Akamba</t>
  </si>
  <si>
    <t>  6 villages, comp</t>
  </si>
  <si>
    <t>  Malindi</t>
  </si>
  <si>
    <t>Sep-Oct 06</t>
  </si>
  <si>
    <t>BioVision</t>
  </si>
  <si>
    <t>  Lokichogio</t>
  </si>
  <si>
    <t>AMREF</t>
  </si>
  <si>
    <t>  Luapula</t>
  </si>
  <si>
    <t>  Busia</t>
  </si>
  <si>
    <t>  Batouri</t>
  </si>
  <si>
    <t>  Caprivi</t>
  </si>
  <si>
    <t>Namibia</t>
  </si>
  <si>
    <t>  Kavango</t>
  </si>
  <si>
    <t>  Ohangwena</t>
  </si>
  <si>
    <t>  W, SE, C Plat,Nippes</t>
  </si>
  <si>
    <t>  Cau/Lem/Can</t>
  </si>
  <si>
    <t>Sao Tome and Pr...</t>
  </si>
  <si>
    <t>  Khartoum IDP camps</t>
  </si>
  <si>
    <t>  Kasane/Kazungula</t>
  </si>
  <si>
    <t>Botswana</t>
  </si>
  <si>
    <t>May-Jun 06</t>
  </si>
  <si>
    <t>  Amh/Tig/Afar/Som</t>
  </si>
  <si>
    <t>  Mombasa/Siaya</t>
  </si>
  <si>
    <t>  Blan/Mch/Nkh/Nkh</t>
  </si>
  <si>
    <t>  Capr/Kava/Ohang</t>
  </si>
  <si>
    <t>  Kigali</t>
  </si>
  <si>
    <t>Rwanda</t>
  </si>
  <si>
    <t>  Livingstone</t>
  </si>
  <si>
    <t>  Victoria Falls/Mount Darwin</t>
  </si>
  <si>
    <t>Fiscal year</t>
  </si>
  <si>
    <t>Number of LLINs</t>
  </si>
  <si>
    <t>From AMF's website as of April 14, 2014</t>
  </si>
  <si>
    <t>Period Average</t>
  </si>
  <si>
    <t>Period High</t>
  </si>
  <si>
    <t>Period Low</t>
  </si>
  <si>
    <t>USD / GBP</t>
  </si>
  <si>
    <t>Jul 1, 2012 - Jun 30, 2013</t>
  </si>
  <si>
    <t>Jul 1, 2011 - Jun 30, 2012</t>
  </si>
  <si>
    <t>From http://www.oanda.com/currency/historical-rates/</t>
  </si>
  <si>
    <t>TOTAL</t>
  </si>
  <si>
    <t>per net</t>
  </si>
  <si>
    <t>Cost per net</t>
  </si>
  <si>
    <t>Cost of net</t>
  </si>
  <si>
    <t>Warehousing</t>
  </si>
  <si>
    <t>Distribution</t>
  </si>
  <si>
    <t>Shipping</t>
  </si>
  <si>
    <t>Microplanning</t>
  </si>
  <si>
    <t>Social mobilisation</t>
  </si>
  <si>
    <t>M&amp;E, includes supervision</t>
  </si>
  <si>
    <t>Warehouse hire</t>
  </si>
  <si>
    <t>ADC briefing meetings</t>
  </si>
  <si>
    <t>HSA and VHC briefing meetings</t>
  </si>
  <si>
    <t>Printing registers</t>
  </si>
  <si>
    <t>Binding registers</t>
  </si>
  <si>
    <t>Other stationery</t>
  </si>
  <si>
    <t>Transport support costs</t>
  </si>
  <si>
    <t>Transport for net distribution</t>
  </si>
  <si>
    <t>Fuel for SHSA for distribution</t>
  </si>
  <si>
    <t>Sub total</t>
  </si>
  <si>
    <t>Stationery</t>
  </si>
  <si>
    <t>CU Staff costs</t>
  </si>
  <si>
    <t>Briefing meeting with District Executive Committee members</t>
  </si>
  <si>
    <t>Household registration</t>
  </si>
  <si>
    <t>Temporary staff costs (pre-distribution)</t>
  </si>
  <si>
    <t>Balaka District</t>
  </si>
  <si>
    <t>Dedza District</t>
  </si>
  <si>
    <t>Combined</t>
  </si>
  <si>
    <t>NET DISTRIBUTION NON-NET COSTS</t>
  </si>
  <si>
    <t>X-Rate (USD: MK) MK = Malawi Kwatcha</t>
  </si>
  <si>
    <t># LLINs:</t>
  </si>
  <si>
    <t>AGREED BUDGET</t>
  </si>
  <si>
    <t>(1)</t>
  </si>
  <si>
    <t>(2)</t>
  </si>
  <si>
    <t>(3)</t>
  </si>
  <si>
    <t>(4)</t>
  </si>
  <si>
    <t>(5)</t>
  </si>
  <si>
    <t>(6)</t>
  </si>
  <si>
    <t>(7)</t>
  </si>
  <si>
    <t>(8)</t>
  </si>
  <si>
    <t>(9)</t>
  </si>
  <si>
    <t>Actual</t>
  </si>
  <si>
    <t>Budget</t>
  </si>
  <si>
    <t>vs Budget</t>
  </si>
  <si>
    <t>(MK)</t>
  </si>
  <si>
    <t>(USD)</t>
  </si>
  <si>
    <t>(MK), %</t>
  </si>
  <si>
    <t>All Shipping costs and clearing charges</t>
  </si>
  <si>
    <t>Pre-Distribution phase</t>
  </si>
  <si>
    <t xml:space="preserve">Data entry </t>
  </si>
  <si>
    <t xml:space="preserve">Data verification </t>
  </si>
  <si>
    <t>Distribution phase</t>
  </si>
  <si>
    <t>CU vehicle cost- wear &amp; tear</t>
  </si>
  <si>
    <t>Refreshments for VHC and village leaders during distribution</t>
  </si>
  <si>
    <t>Allowances for HSA during distribution</t>
  </si>
  <si>
    <t>Temporary staff costs (distribution)</t>
  </si>
  <si>
    <t>Post distribution follow-up (6 months)</t>
  </si>
  <si>
    <t>Training HSAs on PD monitoring and data collection</t>
  </si>
  <si>
    <t xml:space="preserve">Data collection for PD monitoring </t>
  </si>
  <si>
    <t>Reports writing -for all clusters</t>
  </si>
  <si>
    <t>YEAR 1 SUBTOTAL</t>
  </si>
  <si>
    <t>Post-distribution follow up - 12 months</t>
  </si>
  <si>
    <t>Post-distribution follow up - 18 months</t>
  </si>
  <si>
    <t>YEAR 2 SUBTOTAL</t>
  </si>
  <si>
    <t>Post-distribution follow up - 24 months</t>
  </si>
  <si>
    <t>Post-distribution follow up - 30 months</t>
  </si>
  <si>
    <t>YEAR 3 SUBTOTAL</t>
  </si>
  <si>
    <t>Post-distribution follow up - 36 months</t>
  </si>
  <si>
    <t>Post-distribution follow up - 42 months</t>
  </si>
  <si>
    <t>YEAR 4 SUBTOTAL</t>
  </si>
  <si>
    <t>Post-distribution sub total</t>
  </si>
  <si>
    <t>First year, excluding shipping</t>
  </si>
  <si>
    <t>Corresponding category in global estimate</t>
  </si>
  <si>
    <t>Added by GiveWell</t>
  </si>
  <si>
    <t>Training</t>
  </si>
  <si>
    <t>Categories used in global estimate</t>
  </si>
  <si>
    <t>AMF-specific M&amp;E</t>
  </si>
  <si>
    <t>6-month follow up survey</t>
  </si>
  <si>
    <t>12-month follow up survey</t>
  </si>
  <si>
    <t>18-month follow up survey</t>
  </si>
  <si>
    <t>24-month follow up survey</t>
  </si>
  <si>
    <t>30-month follow up survey</t>
  </si>
  <si>
    <t>36-month follow up survey</t>
  </si>
  <si>
    <t>42-month follow up survey</t>
  </si>
  <si>
    <t>Total non-net costs</t>
  </si>
  <si>
    <t>(Not tracked separately)</t>
  </si>
  <si>
    <t>AMF follow up costs</t>
  </si>
  <si>
    <t>Value of donated services</t>
  </si>
  <si>
    <t>Value of Director's time</t>
  </si>
  <si>
    <t>Per net projected costs in USD</t>
  </si>
  <si>
    <t>Total costs in GBP</t>
  </si>
  <si>
    <t>AMF organization costs (excluding donated services)</t>
  </si>
  <si>
    <t>Notes</t>
  </si>
  <si>
    <t xml:space="preserve">GiveWell has factored in the cost of an annual Director salary, though the founder of AMF, Rob Mather, opts to not receive a salary for his work. We have done this because we want to include all costs in our total estimate, including those for volunteer time. The reason for this decision is that we do not want to incentive charities to "compete" over cost-effectiveness by minimizing the overhead costs, and so we feel that a fair estimate includes salary equivalent costs, even where charity staff opt to work without pay. We have used the figure of $100K, which is our own estimate, roughly in line with non-profit salary surveys for NYC (we do not have surveys for London, but we assume that the two cities have roughly comparable salary amounts: http://www.nonprofitstaffing.com/getdoc/ee6e0c13-3d9a-4d56-aa2a-d250c2637bc5/PNP-SALARY-SURVEY-NY-2011.aspx.    </t>
  </si>
  <si>
    <t>2013-2015</t>
  </si>
  <si>
    <t>Total number of nets per year</t>
  </si>
  <si>
    <t>Assumed to be the average of 2012-2013 per year</t>
  </si>
  <si>
    <t>Total costs in USD</t>
  </si>
  <si>
    <t>Roll Back Malaria harmonization group estimate</t>
  </si>
  <si>
    <t>Ntcheu office overheads (25% of total overheads for 4 months)</t>
  </si>
  <si>
    <t>Costs incurred by government and not charged to the net distribution</t>
  </si>
  <si>
    <t>HSA salaries (431 HSAs + 8 HSA supervisors (there were a total of 14 HSA supervisors byt 6 played a more active role in the project and their costs are captured in the next budget line) each spending an average of 10 FT working days during registration, verification and distribution- average HSA salary per working day is estimated at €3.91- actual amount varies dependent on qualifications and length of tenure- figure is basic salary only and doesn't include allowances)</t>
  </si>
  <si>
    <t>Senior HSA and District staff salaries (those 10 staff engaged in ongoing work throughout distribution- total 40 days FT)</t>
  </si>
  <si>
    <t>Actual costs incurred by CU but not charged to the net distribution</t>
  </si>
  <si>
    <t>In USD</t>
  </si>
  <si>
    <t>Admin salaries (10% of Finance and Admin Manager and Country Director's time for 4 months)</t>
  </si>
  <si>
    <t>Salaries of borehole drilling crew (4 staff x 1 month)</t>
  </si>
  <si>
    <t>Feb 20, 2012 - Feb 26, 2012</t>
  </si>
  <si>
    <t>Feb 13, 2012 - Feb 19, 2012</t>
  </si>
  <si>
    <t>Feb 6, 2012 - Feb 12, 2012</t>
  </si>
  <si>
    <t>EUR / USD</t>
  </si>
  <si>
    <t>Feb 1, 2012 - Feb 29, 2012</t>
  </si>
  <si>
    <t>Budget in Euros as of Feb 2012</t>
  </si>
  <si>
    <t>Number of nets</t>
  </si>
  <si>
    <t>Data from http://www.givewell.org/files/DWDA%202009/AMF/Concern%20Universal%20Costs%20Updated.xls</t>
  </si>
  <si>
    <t>Estimate of non-monetary partner and local government costs (based on 2012 Ntcheu, Malawi distribution)</t>
  </si>
  <si>
    <t>(Not tracked seperately/see below)</t>
  </si>
  <si>
    <t>Estimate for AMF's Balaka distribution</t>
  </si>
  <si>
    <t>Estimate for AMF's Dedza distribution</t>
  </si>
  <si>
    <t>Estimate for AMF's DRC (2014)</t>
  </si>
  <si>
    <t>Oct-Nov 17</t>
  </si>
  <si>
    <t>U</t>
  </si>
  <si>
    <t>Oct-Nov 16</t>
  </si>
  <si>
    <t>Oct-Nov 15</t>
  </si>
  <si>
    <t>  South Idjwi Island, South Kivu</t>
  </si>
  <si>
    <t>Apr-May 15</t>
  </si>
  <si>
    <t>Amani Global Works</t>
  </si>
  <si>
    <t>  North Idjwi Island, South Kivu</t>
  </si>
  <si>
    <t>Nov-Dec 14</t>
  </si>
  <si>
    <t>  Dowa District</t>
  </si>
  <si>
    <t>Oct-Dec 13</t>
  </si>
  <si>
    <t>AMF organizational expenses (assumes confirmed distributions only)</t>
  </si>
  <si>
    <t>Total per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</si>
</sst>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3" formatCode="_(* #,##0.00_);_(* \(#,##0.00\);_(* &quot;-&quot;??_);_(@_)"/>
    <numFmt numFmtId="164" formatCode="&quot;$&quot;#,##0"/>
    <numFmt numFmtId="165" formatCode="&quot;$&quot;#,##0.00"/>
    <numFmt numFmtId="166" formatCode="[$£-809]#,##0"/>
    <numFmt numFmtId="167" formatCode="[Red]\+#,##0;[Blue]\-#,##0;[Blue]\+0"/>
    <numFmt numFmtId="168" formatCode="[Red]\+#,##0%;[Blue]\-#,##0%;[Blue]0%"/>
    <numFmt numFmtId="169" formatCode="_(* #,##0_);_(* \(#,##0\);_(* &quot;-&quot;??_);_(@_)"/>
    <numFmt numFmtId="170" formatCode="[$€-2]\ #,##0"/>
    <numFmt numFmtId="171" formatCode="[$€-2]\ #,##0.00"/>
  </numFmts>
  <fonts count="29" x14ac:knownFonts="1">
    <font>
      <sz val="12"/>
      <color theme="1"/>
      <name val="Calibri"/>
      <family val="2"/>
      <scheme val="minor"/>
    </font>
    <font>
      <sz val="12"/>
      <color theme="1"/>
      <name val="Calibri"/>
      <family val="2"/>
      <charset val="134"/>
      <scheme val="minor"/>
    </font>
    <font>
      <b/>
      <sz val="10"/>
      <name val="Arial"/>
      <family val="2"/>
    </font>
    <font>
      <b/>
      <u/>
      <sz val="10"/>
      <name val="Arial"/>
      <family val="2"/>
    </font>
    <font>
      <u/>
      <sz val="12"/>
      <color theme="10"/>
      <name val="Calibri"/>
      <family val="2"/>
      <charset val="134"/>
      <scheme val="minor"/>
    </font>
    <font>
      <u/>
      <sz val="12"/>
      <color theme="11"/>
      <name val="Calibri"/>
      <family val="2"/>
      <charset val="134"/>
      <scheme val="minor"/>
    </font>
    <font>
      <b/>
      <sz val="15"/>
      <color rgb="FF406B80"/>
      <name val="Calibri"/>
      <scheme val="minor"/>
    </font>
    <font>
      <sz val="10.199999999999999"/>
      <color rgb="FF406B80"/>
      <name val="Calibri"/>
      <scheme val="minor"/>
    </font>
    <font>
      <sz val="9"/>
      <color indexed="81"/>
      <name val="Calibri"/>
      <family val="2"/>
      <charset val="134"/>
    </font>
    <font>
      <b/>
      <sz val="9"/>
      <color indexed="81"/>
      <name val="Calibri"/>
      <family val="2"/>
      <charset val="134"/>
    </font>
    <font>
      <sz val="12"/>
      <color theme="1"/>
      <name val="Calibri"/>
    </font>
    <font>
      <i/>
      <sz val="12"/>
      <color theme="1"/>
      <name val="Calibri"/>
      <scheme val="minor"/>
    </font>
    <font>
      <b/>
      <sz val="11"/>
      <color theme="1"/>
      <name val="Calibri"/>
      <family val="2"/>
      <scheme val="minor"/>
    </font>
    <font>
      <b/>
      <sz val="11"/>
      <color rgb="FF0000FF"/>
      <name val="Calibri"/>
      <family val="2"/>
      <scheme val="minor"/>
    </font>
    <font>
      <b/>
      <u/>
      <sz val="11"/>
      <color theme="1"/>
      <name val="Calibri"/>
      <family val="2"/>
      <scheme val="minor"/>
    </font>
    <font>
      <b/>
      <sz val="11"/>
      <name val="Calibri"/>
      <family val="2"/>
      <scheme val="minor"/>
    </font>
    <font>
      <b/>
      <u/>
      <sz val="11"/>
      <name val="Calibri"/>
      <family val="2"/>
      <scheme val="minor"/>
    </font>
    <font>
      <b/>
      <sz val="11"/>
      <color rgb="FFFF0000"/>
      <name val="Calibri"/>
      <family val="2"/>
      <scheme val="minor"/>
    </font>
    <font>
      <b/>
      <sz val="11"/>
      <color rgb="FF00B050"/>
      <name val="Calibri"/>
      <family val="2"/>
      <scheme val="minor"/>
    </font>
    <font>
      <b/>
      <sz val="11"/>
      <color theme="9" tint="-0.249977111117893"/>
      <name val="Calibri"/>
      <family val="2"/>
      <scheme val="minor"/>
    </font>
    <font>
      <sz val="11"/>
      <color theme="9" tint="-0.249977111117893"/>
      <name val="Calibri"/>
      <family val="2"/>
      <scheme val="minor"/>
    </font>
    <font>
      <u/>
      <sz val="11"/>
      <color theme="1"/>
      <name val="Calibri"/>
      <family val="2"/>
      <scheme val="minor"/>
    </font>
    <font>
      <sz val="11"/>
      <name val="Calibri"/>
      <family val="2"/>
      <scheme val="minor"/>
    </font>
    <font>
      <sz val="12"/>
      <color theme="1"/>
      <name val="Arial"/>
    </font>
    <font>
      <b/>
      <sz val="12"/>
      <color theme="1"/>
      <name val="Calibri"/>
    </font>
    <font>
      <b/>
      <sz val="12"/>
      <name val="Calibri"/>
    </font>
    <font>
      <b/>
      <sz val="12"/>
      <color indexed="8"/>
      <name val="Times New Roman"/>
      <family val="1"/>
    </font>
    <font>
      <b/>
      <sz val="12"/>
      <color indexed="8"/>
      <name val="Calibri"/>
      <family val="2"/>
    </font>
    <font>
      <sz val="12"/>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auto="1"/>
      </top>
      <bottom style="thin">
        <color auto="1"/>
      </bottom>
      <diagonal/>
    </border>
  </borders>
  <cellStyleXfs count="14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86">
    <xf numFmtId="0" fontId="0" fillId="0" borderId="0" xfId="0"/>
    <xf numFmtId="0" fontId="2" fillId="0" borderId="0" xfId="0" applyFont="1" applyAlignment="1">
      <alignment horizontal="right"/>
    </xf>
    <xf numFmtId="0" fontId="3" fillId="0" borderId="0" xfId="0" applyFont="1"/>
    <xf numFmtId="3" fontId="0" fillId="0" borderId="0" xfId="0" applyNumberFormat="1"/>
    <xf numFmtId="0" fontId="6" fillId="0" borderId="0" xfId="0" applyFont="1"/>
    <xf numFmtId="3" fontId="7" fillId="0" borderId="0" xfId="0" applyNumberFormat="1" applyFont="1"/>
    <xf numFmtId="0" fontId="7" fillId="0" borderId="0" xfId="0" applyFont="1"/>
    <xf numFmtId="0" fontId="4" fillId="0" borderId="0" xfId="24"/>
    <xf numFmtId="16" fontId="7" fillId="0" borderId="0" xfId="0" applyNumberFormat="1" applyFont="1"/>
    <xf numFmtId="3" fontId="7" fillId="0" borderId="0" xfId="0" applyNumberFormat="1" applyFont="1" applyAlignment="1"/>
    <xf numFmtId="0" fontId="4" fillId="0" borderId="0" xfId="24" applyAlignment="1"/>
    <xf numFmtId="0" fontId="7" fillId="0" borderId="0" xfId="0" applyFont="1" applyAlignment="1"/>
    <xf numFmtId="16" fontId="7" fillId="0" borderId="0" xfId="0" applyNumberFormat="1" applyFont="1" applyAlignment="1"/>
    <xf numFmtId="0" fontId="0" fillId="0" borderId="0" xfId="0" applyAlignment="1"/>
    <xf numFmtId="0" fontId="0" fillId="0" borderId="0" xfId="0" applyFont="1"/>
    <xf numFmtId="8" fontId="0" fillId="0" borderId="0" xfId="0" applyNumberFormat="1"/>
    <xf numFmtId="165" fontId="0" fillId="0" borderId="0" xfId="0" applyNumberFormat="1"/>
    <xf numFmtId="166" fontId="0" fillId="0" borderId="0" xfId="0" applyNumberFormat="1"/>
    <xf numFmtId="17" fontId="0" fillId="0" borderId="0" xfId="0" applyNumberFormat="1"/>
    <xf numFmtId="0" fontId="0" fillId="0" borderId="0" xfId="0" applyAlignment="1">
      <alignment wrapText="1"/>
    </xf>
    <xf numFmtId="0" fontId="12" fillId="0" borderId="0" xfId="0" applyFont="1"/>
    <xf numFmtId="3" fontId="12" fillId="0" borderId="0" xfId="0" applyNumberFormat="1" applyFont="1"/>
    <xf numFmtId="2" fontId="12" fillId="0" borderId="0" xfId="0" applyNumberFormat="1" applyFont="1"/>
    <xf numFmtId="0" fontId="12" fillId="0" borderId="0" xfId="0" applyFont="1" applyBorder="1"/>
    <xf numFmtId="0" fontId="13" fillId="2" borderId="0" xfId="0" applyFont="1" applyFill="1"/>
    <xf numFmtId="0" fontId="12" fillId="2" borderId="0" xfId="0" applyFont="1" applyFill="1"/>
    <xf numFmtId="3" fontId="12" fillId="2" borderId="0" xfId="0" applyNumberFormat="1" applyFont="1" applyFill="1"/>
    <xf numFmtId="2" fontId="12" fillId="2" borderId="0" xfId="0" applyNumberFormat="1" applyFont="1" applyFill="1"/>
    <xf numFmtId="0" fontId="12" fillId="0" borderId="0" xfId="0" applyFont="1" applyFill="1"/>
    <xf numFmtId="0" fontId="14" fillId="0" borderId="0" xfId="0" applyFont="1" applyBorder="1"/>
    <xf numFmtId="0" fontId="12" fillId="0" borderId="0" xfId="0" applyFont="1" applyAlignment="1">
      <alignment horizontal="center"/>
    </xf>
    <xf numFmtId="0" fontId="15" fillId="2" borderId="7" xfId="0" applyFont="1" applyFill="1" applyBorder="1" applyAlignment="1">
      <alignment horizontal="center"/>
    </xf>
    <xf numFmtId="0" fontId="12" fillId="0" borderId="0" xfId="0" applyFont="1" applyFill="1" applyAlignment="1">
      <alignment horizontal="center"/>
    </xf>
    <xf numFmtId="0" fontId="12" fillId="0" borderId="7" xfId="0" applyFont="1" applyFill="1" applyBorder="1" applyAlignment="1">
      <alignment horizontal="center"/>
    </xf>
    <xf numFmtId="0" fontId="16" fillId="0" borderId="0" xfId="0" applyFont="1" applyBorder="1" applyAlignment="1">
      <alignment horizontal="left"/>
    </xf>
    <xf numFmtId="0" fontId="0" fillId="0" borderId="0" xfId="0" applyFont="1" applyFill="1"/>
    <xf numFmtId="3" fontId="0" fillId="0" borderId="0" xfId="0" applyNumberFormat="1" applyFont="1"/>
    <xf numFmtId="2" fontId="0" fillId="0" borderId="0" xfId="0" applyNumberFormat="1" applyFont="1"/>
    <xf numFmtId="17" fontId="16" fillId="0" borderId="0" xfId="0" applyNumberFormat="1" applyFont="1" applyBorder="1" applyAlignment="1">
      <alignment horizontal="left"/>
    </xf>
    <xf numFmtId="0" fontId="12" fillId="0" borderId="0" xfId="0" applyFont="1" applyAlignment="1">
      <alignment horizontal="right"/>
    </xf>
    <xf numFmtId="3" fontId="15" fillId="2" borderId="7" xfId="0" applyNumberFormat="1" applyFont="1" applyFill="1" applyBorder="1" applyAlignment="1">
      <alignment horizontal="center"/>
    </xf>
    <xf numFmtId="3" fontId="12" fillId="0" borderId="0" xfId="0" applyNumberFormat="1" applyFont="1" applyFill="1" applyAlignment="1">
      <alignment horizontal="center"/>
    </xf>
    <xf numFmtId="3" fontId="12" fillId="2" borderId="7" xfId="0" applyNumberFormat="1" applyFont="1" applyFill="1" applyBorder="1" applyAlignment="1">
      <alignment horizontal="center"/>
    </xf>
    <xf numFmtId="3" fontId="12" fillId="0" borderId="7" xfId="0" applyNumberFormat="1" applyFont="1" applyFill="1" applyBorder="1" applyAlignment="1">
      <alignment horizontal="center"/>
    </xf>
    <xf numFmtId="0" fontId="17" fillId="0" borderId="0" xfId="0" applyFont="1" applyBorder="1" applyAlignment="1">
      <alignment horizontal="center" vertical="center"/>
    </xf>
    <xf numFmtId="0" fontId="15" fillId="0" borderId="0" xfId="0" applyFont="1" applyBorder="1" applyAlignment="1">
      <alignment horizontal="center"/>
    </xf>
    <xf numFmtId="49" fontId="19" fillId="0" borderId="1" xfId="0" applyNumberFormat="1" applyFont="1" applyBorder="1" applyAlignment="1">
      <alignment horizontal="right"/>
    </xf>
    <xf numFmtId="0" fontId="20" fillId="0" borderId="8" xfId="0" applyFont="1" applyBorder="1"/>
    <xf numFmtId="49" fontId="19" fillId="0" borderId="8" xfId="0" applyNumberFormat="1" applyFont="1" applyBorder="1" applyAlignment="1">
      <alignment horizontal="right"/>
    </xf>
    <xf numFmtId="3" fontId="19" fillId="0" borderId="8" xfId="0" applyNumberFormat="1" applyFont="1" applyFill="1" applyBorder="1" applyAlignment="1">
      <alignment horizontal="center"/>
    </xf>
    <xf numFmtId="49" fontId="19" fillId="0" borderId="2" xfId="0" applyNumberFormat="1" applyFont="1" applyBorder="1" applyAlignment="1">
      <alignment horizontal="right"/>
    </xf>
    <xf numFmtId="49" fontId="19" fillId="0" borderId="0" xfId="0" applyNumberFormat="1" applyFont="1" applyAlignment="1">
      <alignment horizontal="right"/>
    </xf>
    <xf numFmtId="0" fontId="20" fillId="0" borderId="0" xfId="0" applyFont="1"/>
    <xf numFmtId="3" fontId="19" fillId="0" borderId="0" xfId="0" applyNumberFormat="1" applyFont="1" applyAlignment="1">
      <alignment horizontal="right"/>
    </xf>
    <xf numFmtId="2" fontId="19" fillId="0" borderId="0" xfId="0" applyNumberFormat="1" applyFont="1" applyAlignment="1">
      <alignment horizontal="right"/>
    </xf>
    <xf numFmtId="0" fontId="15" fillId="0" borderId="3" xfId="0" applyFont="1" applyBorder="1" applyAlignment="1">
      <alignment horizontal="right"/>
    </xf>
    <xf numFmtId="0" fontId="0" fillId="0" borderId="0" xfId="0" applyFont="1" applyBorder="1"/>
    <xf numFmtId="0" fontId="15" fillId="0" borderId="0" xfId="0" applyFont="1" applyBorder="1" applyAlignment="1">
      <alignment horizontal="right"/>
    </xf>
    <xf numFmtId="0" fontId="16" fillId="0" borderId="4" xfId="0" applyFont="1" applyBorder="1" applyAlignment="1">
      <alignment horizontal="right"/>
    </xf>
    <xf numFmtId="0" fontId="16" fillId="0" borderId="0" xfId="0" applyFont="1" applyBorder="1" applyAlignment="1">
      <alignment horizontal="right"/>
    </xf>
    <xf numFmtId="3" fontId="15" fillId="0" borderId="0" xfId="0" applyNumberFormat="1" applyFont="1" applyBorder="1" applyAlignment="1">
      <alignment horizontal="right"/>
    </xf>
    <xf numFmtId="2" fontId="16" fillId="0" borderId="0" xfId="0" applyNumberFormat="1" applyFont="1" applyBorder="1" applyAlignment="1">
      <alignment horizontal="right"/>
    </xf>
    <xf numFmtId="0" fontId="16" fillId="0" borderId="3" xfId="0" applyFont="1" applyBorder="1" applyAlignment="1">
      <alignment horizontal="right"/>
    </xf>
    <xf numFmtId="0" fontId="21" fillId="0" borderId="0" xfId="0" applyFont="1" applyBorder="1"/>
    <xf numFmtId="0" fontId="21" fillId="0" borderId="0" xfId="0" applyFont="1"/>
    <xf numFmtId="3" fontId="16" fillId="0" borderId="0" xfId="0" applyNumberFormat="1" applyFont="1" applyBorder="1" applyAlignment="1">
      <alignment horizontal="right"/>
    </xf>
    <xf numFmtId="0" fontId="15" fillId="0" borderId="4" xfId="0" applyFont="1" applyBorder="1" applyAlignment="1">
      <alignment horizontal="right"/>
    </xf>
    <xf numFmtId="0" fontId="16" fillId="0" borderId="0" xfId="0" applyFont="1" applyFill="1" applyBorder="1" applyAlignment="1">
      <alignment horizontal="right"/>
    </xf>
    <xf numFmtId="0" fontId="0" fillId="0" borderId="0" xfId="0" applyFont="1" applyBorder="1" applyAlignment="1">
      <alignment wrapText="1"/>
    </xf>
    <xf numFmtId="3" fontId="0" fillId="0" borderId="3" xfId="0" applyNumberFormat="1" applyFont="1" applyBorder="1"/>
    <xf numFmtId="4" fontId="0" fillId="0" borderId="0" xfId="0" applyNumberFormat="1" applyFont="1" applyBorder="1"/>
    <xf numFmtId="3" fontId="12" fillId="2" borderId="0" xfId="0" applyNumberFormat="1" applyFont="1" applyFill="1" applyBorder="1"/>
    <xf numFmtId="4" fontId="0" fillId="0" borderId="4" xfId="0" applyNumberFormat="1" applyFont="1" applyBorder="1"/>
    <xf numFmtId="4" fontId="0" fillId="0" borderId="0" xfId="0" applyNumberFormat="1" applyFont="1"/>
    <xf numFmtId="3" fontId="0" fillId="0" borderId="0" xfId="0" applyNumberFormat="1" applyFont="1" applyFill="1"/>
    <xf numFmtId="167" fontId="0" fillId="0" borderId="0" xfId="0" applyNumberFormat="1" applyFont="1"/>
    <xf numFmtId="168" fontId="12" fillId="0" borderId="0" xfId="0" applyNumberFormat="1" applyFont="1"/>
    <xf numFmtId="3" fontId="0" fillId="0" borderId="0" xfId="0" applyNumberFormat="1" applyFont="1" applyBorder="1"/>
    <xf numFmtId="3" fontId="12" fillId="0" borderId="0" xfId="0" applyNumberFormat="1" applyFont="1" applyFill="1"/>
    <xf numFmtId="0" fontId="12" fillId="0" borderId="10" xfId="0" applyFont="1" applyFill="1" applyBorder="1" applyAlignment="1">
      <alignment wrapText="1"/>
    </xf>
    <xf numFmtId="3" fontId="12" fillId="0" borderId="11" xfId="0" applyNumberFormat="1" applyFont="1" applyBorder="1"/>
    <xf numFmtId="3" fontId="12" fillId="0" borderId="12" xfId="0" applyNumberFormat="1" applyFont="1" applyBorder="1"/>
    <xf numFmtId="3" fontId="12" fillId="0" borderId="0" xfId="0" applyNumberFormat="1" applyFont="1" applyBorder="1"/>
    <xf numFmtId="4" fontId="12" fillId="0" borderId="13" xfId="0" applyNumberFormat="1" applyFont="1" applyBorder="1"/>
    <xf numFmtId="4" fontId="12" fillId="0" borderId="0" xfId="0" applyNumberFormat="1" applyFont="1" applyBorder="1"/>
    <xf numFmtId="9" fontId="13" fillId="0" borderId="0" xfId="1" applyFont="1" applyBorder="1"/>
    <xf numFmtId="2" fontId="12" fillId="0" borderId="12" xfId="0" applyNumberFormat="1" applyFont="1" applyBorder="1"/>
    <xf numFmtId="167" fontId="12" fillId="0" borderId="12" xfId="0" applyNumberFormat="1" applyFont="1" applyBorder="1"/>
    <xf numFmtId="168" fontId="12" fillId="0" borderId="12" xfId="0" applyNumberFormat="1" applyFont="1" applyBorder="1"/>
    <xf numFmtId="0" fontId="12" fillId="0" borderId="14" xfId="0" applyFont="1" applyFill="1" applyBorder="1" applyAlignment="1">
      <alignment wrapText="1"/>
    </xf>
    <xf numFmtId="4" fontId="12" fillId="0" borderId="3" xfId="0" applyNumberFormat="1" applyFont="1" applyBorder="1"/>
    <xf numFmtId="4" fontId="12" fillId="0" borderId="4" xfId="0" applyNumberFormat="1" applyFont="1" applyBorder="1"/>
    <xf numFmtId="9" fontId="12" fillId="0" borderId="0" xfId="1" applyFont="1" applyBorder="1"/>
    <xf numFmtId="2" fontId="0" fillId="0" borderId="0" xfId="0" applyNumberFormat="1" applyFont="1" applyBorder="1"/>
    <xf numFmtId="168" fontId="0" fillId="0" borderId="0" xfId="0" applyNumberFormat="1" applyFont="1"/>
    <xf numFmtId="0" fontId="14" fillId="3" borderId="15" xfId="0" applyFont="1" applyFill="1" applyBorder="1" applyAlignment="1">
      <alignment wrapText="1"/>
    </xf>
    <xf numFmtId="0" fontId="0" fillId="0" borderId="3" xfId="0" applyFont="1" applyBorder="1"/>
    <xf numFmtId="0" fontId="0" fillId="0" borderId="4" xfId="0" applyFont="1" applyBorder="1"/>
    <xf numFmtId="3" fontId="12" fillId="2" borderId="3" xfId="0" applyNumberFormat="1" applyFont="1" applyFill="1" applyBorder="1"/>
    <xf numFmtId="3" fontId="0" fillId="0" borderId="0" xfId="0" applyNumberFormat="1" applyFont="1" applyFill="1" applyBorder="1"/>
    <xf numFmtId="167" fontId="12" fillId="0" borderId="0" xfId="0" applyNumberFormat="1" applyFont="1"/>
    <xf numFmtId="3" fontId="12" fillId="0" borderId="0" xfId="0" applyNumberFormat="1" applyFont="1" applyFill="1" applyBorder="1"/>
    <xf numFmtId="0" fontId="22" fillId="0" borderId="0" xfId="0" applyFont="1" applyBorder="1" applyAlignment="1">
      <alignment wrapText="1"/>
    </xf>
    <xf numFmtId="3" fontId="12" fillId="0" borderId="12" xfId="0" applyNumberFormat="1" applyFont="1" applyBorder="1" applyAlignment="1">
      <alignment horizontal="right"/>
    </xf>
    <xf numFmtId="2" fontId="12" fillId="0" borderId="12" xfId="0" applyNumberFormat="1" applyFont="1" applyBorder="1" applyAlignment="1">
      <alignment horizontal="right"/>
    </xf>
    <xf numFmtId="3" fontId="12" fillId="0" borderId="12" xfId="0" applyNumberFormat="1" applyFont="1" applyFill="1" applyBorder="1" applyAlignment="1">
      <alignment horizontal="right"/>
    </xf>
    <xf numFmtId="0" fontId="14" fillId="3" borderId="14" xfId="0" applyFont="1" applyFill="1" applyBorder="1" applyAlignment="1">
      <alignment wrapText="1"/>
    </xf>
    <xf numFmtId="0" fontId="0" fillId="0" borderId="3" xfId="0" applyFont="1" applyFill="1" applyBorder="1"/>
    <xf numFmtId="0" fontId="0" fillId="0" borderId="0" xfId="0" applyFont="1" applyFill="1" applyBorder="1"/>
    <xf numFmtId="0" fontId="0" fillId="0" borderId="4" xfId="0" applyFont="1" applyFill="1" applyBorder="1"/>
    <xf numFmtId="2" fontId="0" fillId="0" borderId="0" xfId="0" applyNumberFormat="1" applyFont="1" applyFill="1" applyBorder="1"/>
    <xf numFmtId="167" fontId="0" fillId="0" borderId="0" xfId="0" applyNumberFormat="1" applyFont="1" applyFill="1"/>
    <xf numFmtId="168" fontId="0" fillId="0" borderId="0" xfId="0" applyNumberFormat="1" applyFont="1" applyFill="1"/>
    <xf numFmtId="0" fontId="0" fillId="0" borderId="0" xfId="0" applyFont="1" applyAlignment="1"/>
    <xf numFmtId="0" fontId="0" fillId="0" borderId="0" xfId="0" applyFont="1" applyBorder="1" applyAlignment="1"/>
    <xf numFmtId="3" fontId="12" fillId="2" borderId="0" xfId="0" applyNumberFormat="1" applyFont="1" applyFill="1" applyBorder="1" applyAlignment="1"/>
    <xf numFmtId="3" fontId="12" fillId="0" borderId="0" xfId="0" applyNumberFormat="1" applyFont="1" applyFill="1" applyBorder="1" applyAlignment="1"/>
    <xf numFmtId="3" fontId="12" fillId="0" borderId="12" xfId="0" applyNumberFormat="1" applyFont="1" applyFill="1" applyBorder="1"/>
    <xf numFmtId="0" fontId="12" fillId="0" borderId="0" xfId="0" applyFont="1" applyFill="1" applyBorder="1" applyAlignment="1">
      <alignment wrapText="1"/>
    </xf>
    <xf numFmtId="0" fontId="14" fillId="0" borderId="0" xfId="0" applyFont="1" applyFill="1" applyBorder="1" applyAlignment="1">
      <alignment wrapText="1"/>
    </xf>
    <xf numFmtId="0" fontId="0" fillId="0" borderId="0" xfId="0" applyFont="1" applyFill="1" applyBorder="1" applyAlignment="1">
      <alignment wrapText="1"/>
    </xf>
    <xf numFmtId="0" fontId="12" fillId="0" borderId="16" xfId="0" applyFont="1" applyBorder="1" applyAlignment="1">
      <alignment wrapText="1"/>
    </xf>
    <xf numFmtId="3" fontId="12" fillId="0" borderId="11" xfId="0" applyNumberFormat="1" applyFont="1" applyBorder="1" applyAlignment="1">
      <alignment wrapText="1"/>
    </xf>
    <xf numFmtId="3" fontId="15" fillId="0" borderId="12" xfId="0" applyNumberFormat="1" applyFont="1" applyBorder="1" applyAlignment="1">
      <alignment wrapText="1"/>
    </xf>
    <xf numFmtId="169" fontId="12" fillId="0" borderId="0" xfId="0" applyNumberFormat="1" applyFont="1" applyBorder="1" applyAlignment="1">
      <alignment wrapText="1"/>
    </xf>
    <xf numFmtId="4" fontId="12" fillId="0" borderId="13" xfId="0" applyNumberFormat="1" applyFont="1" applyBorder="1" applyAlignment="1">
      <alignment wrapText="1"/>
    </xf>
    <xf numFmtId="43" fontId="12" fillId="0" borderId="0" xfId="0" applyNumberFormat="1" applyFont="1" applyBorder="1" applyAlignment="1">
      <alignment wrapText="1"/>
    </xf>
    <xf numFmtId="3" fontId="12" fillId="0" borderId="12" xfId="0" applyNumberFormat="1" applyFont="1" applyBorder="1" applyAlignment="1">
      <alignment wrapText="1"/>
    </xf>
    <xf numFmtId="2" fontId="12" fillId="0" borderId="12" xfId="0" applyNumberFormat="1" applyFont="1" applyBorder="1" applyAlignment="1">
      <alignment wrapText="1"/>
    </xf>
    <xf numFmtId="167" fontId="12" fillId="0" borderId="12" xfId="0" applyNumberFormat="1" applyFont="1" applyBorder="1" applyAlignment="1">
      <alignment wrapText="1"/>
    </xf>
    <xf numFmtId="3" fontId="12" fillId="0" borderId="12" xfId="0" applyNumberFormat="1" applyFont="1" applyFill="1" applyBorder="1" applyAlignment="1">
      <alignment wrapText="1"/>
    </xf>
    <xf numFmtId="3" fontId="12" fillId="0" borderId="11" xfId="0" applyNumberFormat="1" applyFont="1" applyFill="1" applyBorder="1" applyAlignment="1">
      <alignment wrapText="1"/>
    </xf>
    <xf numFmtId="3" fontId="12" fillId="0" borderId="0" xfId="0" applyNumberFormat="1" applyFont="1" applyFill="1" applyBorder="1" applyAlignment="1">
      <alignment wrapText="1"/>
    </xf>
    <xf numFmtId="4" fontId="12" fillId="0" borderId="13" xfId="0" applyNumberFormat="1" applyFont="1" applyFill="1" applyBorder="1" applyAlignment="1">
      <alignment wrapText="1"/>
    </xf>
    <xf numFmtId="4" fontId="12" fillId="0" borderId="0" xfId="0" applyNumberFormat="1" applyFont="1" applyFill="1" applyBorder="1" applyAlignment="1">
      <alignment wrapText="1"/>
    </xf>
    <xf numFmtId="2" fontId="12" fillId="0" borderId="12" xfId="0" applyNumberFormat="1" applyFont="1" applyFill="1" applyBorder="1" applyAlignment="1">
      <alignment wrapText="1"/>
    </xf>
    <xf numFmtId="167" fontId="12" fillId="0" borderId="12" xfId="0" applyNumberFormat="1" applyFont="1" applyFill="1" applyBorder="1" applyAlignment="1">
      <alignment wrapText="1"/>
    </xf>
    <xf numFmtId="3" fontId="12" fillId="0" borderId="3" xfId="0" applyNumberFormat="1" applyFont="1" applyFill="1" applyBorder="1" applyAlignment="1">
      <alignment wrapText="1"/>
    </xf>
    <xf numFmtId="3" fontId="12" fillId="0" borderId="4" xfId="0" applyNumberFormat="1" applyFont="1" applyFill="1" applyBorder="1" applyAlignment="1">
      <alignment wrapText="1"/>
    </xf>
    <xf numFmtId="0" fontId="12" fillId="0" borderId="0" xfId="0" applyFont="1" applyBorder="1" applyAlignment="1">
      <alignment wrapText="1"/>
    </xf>
    <xf numFmtId="4" fontId="12" fillId="0" borderId="4" xfId="0" applyNumberFormat="1" applyFont="1" applyFill="1" applyBorder="1" applyAlignment="1">
      <alignment wrapText="1"/>
    </xf>
    <xf numFmtId="167" fontId="0" fillId="0" borderId="0" xfId="0" applyNumberFormat="1" applyFont="1" applyFill="1" applyBorder="1"/>
    <xf numFmtId="0" fontId="12" fillId="0" borderId="16" xfId="0" applyFont="1" applyFill="1" applyBorder="1" applyAlignment="1">
      <alignment wrapText="1"/>
    </xf>
    <xf numFmtId="0" fontId="0" fillId="0" borderId="5" xfId="0" applyFont="1" applyBorder="1"/>
    <xf numFmtId="0" fontId="0" fillId="0" borderId="9" xfId="0" applyFont="1" applyBorder="1"/>
    <xf numFmtId="0" fontId="0" fillId="0" borderId="6" xfId="0" applyFont="1" applyBorder="1"/>
    <xf numFmtId="3" fontId="13" fillId="0" borderId="0" xfId="0" applyNumberFormat="1" applyFont="1" applyBorder="1"/>
    <xf numFmtId="0" fontId="13" fillId="0" borderId="0" xfId="0" applyFont="1" applyBorder="1"/>
    <xf numFmtId="3" fontId="17" fillId="0" borderId="0" xfId="0" applyNumberFormat="1" applyFont="1" applyBorder="1"/>
    <xf numFmtId="3" fontId="18" fillId="0" borderId="0" xfId="0" applyNumberFormat="1" applyFont="1" applyBorder="1"/>
    <xf numFmtId="0" fontId="11" fillId="0" borderId="0" xfId="0" applyFont="1" applyBorder="1" applyAlignment="1">
      <alignment wrapText="1"/>
    </xf>
    <xf numFmtId="0" fontId="0" fillId="0" borderId="0" xfId="0" applyAlignment="1">
      <alignment horizontal="center" vertical="center" wrapText="1"/>
    </xf>
    <xf numFmtId="0" fontId="23" fillId="0" borderId="0" xfId="0" applyFont="1"/>
    <xf numFmtId="0" fontId="10" fillId="0" borderId="0" xfId="0" applyFont="1"/>
    <xf numFmtId="0" fontId="25" fillId="0" borderId="0" xfId="0" applyFont="1" applyAlignment="1">
      <alignment horizontal="right"/>
    </xf>
    <xf numFmtId="0" fontId="24" fillId="0" borderId="0" xfId="0" applyFont="1" applyAlignment="1">
      <alignment horizontal="center"/>
    </xf>
    <xf numFmtId="0" fontId="25" fillId="0" borderId="0" xfId="0" applyFont="1" applyAlignment="1">
      <alignment horizontal="center"/>
    </xf>
    <xf numFmtId="3" fontId="10" fillId="0" borderId="0" xfId="0" applyNumberFormat="1" applyFont="1"/>
    <xf numFmtId="0" fontId="10" fillId="0" borderId="0" xfId="0" applyFont="1" applyAlignment="1">
      <alignment wrapText="1"/>
    </xf>
    <xf numFmtId="0" fontId="24" fillId="0" borderId="0" xfId="0" applyFont="1"/>
    <xf numFmtId="164" fontId="10" fillId="0" borderId="0" xfId="0" applyNumberFormat="1" applyFont="1"/>
    <xf numFmtId="165" fontId="10" fillId="0" borderId="0" xfId="0" applyNumberFormat="1" applyFont="1"/>
    <xf numFmtId="0" fontId="24" fillId="0" borderId="0" xfId="0" applyFont="1" applyAlignment="1">
      <alignment horizontal="center" wrapText="1"/>
    </xf>
    <xf numFmtId="0" fontId="24" fillId="0" borderId="9" xfId="0" applyFont="1" applyBorder="1" applyAlignment="1">
      <alignment horizontal="center"/>
    </xf>
    <xf numFmtId="0" fontId="0" fillId="0" borderId="0" xfId="0" applyAlignment="1">
      <alignment horizontal="left"/>
    </xf>
    <xf numFmtId="165" fontId="24" fillId="0" borderId="0" xfId="0" applyNumberFormat="1" applyFont="1"/>
    <xf numFmtId="0" fontId="26" fillId="0" borderId="0" xfId="0" applyFont="1" applyFill="1" applyBorder="1" applyAlignment="1">
      <alignment wrapText="1"/>
    </xf>
    <xf numFmtId="0" fontId="10" fillId="0" borderId="0" xfId="0" applyFont="1" applyBorder="1"/>
    <xf numFmtId="0" fontId="25" fillId="0" borderId="0" xfId="0" applyFont="1" applyBorder="1" applyAlignment="1">
      <alignment horizontal="center"/>
    </xf>
    <xf numFmtId="0" fontId="27" fillId="0" borderId="0" xfId="0" applyFont="1" applyFill="1" applyBorder="1" applyAlignment="1">
      <alignment wrapText="1"/>
    </xf>
    <xf numFmtId="0" fontId="28" fillId="0" borderId="0" xfId="0" applyFont="1" applyFill="1" applyBorder="1" applyAlignment="1">
      <alignment wrapText="1"/>
    </xf>
    <xf numFmtId="0" fontId="25" fillId="0" borderId="0" xfId="0" applyFont="1" applyBorder="1" applyAlignment="1">
      <alignment horizontal="center" wrapText="1"/>
    </xf>
    <xf numFmtId="170" fontId="27" fillId="0" borderId="0" xfId="0" applyNumberFormat="1" applyFont="1" applyFill="1" applyBorder="1" applyAlignment="1">
      <alignment wrapText="1"/>
    </xf>
    <xf numFmtId="170" fontId="28" fillId="0" borderId="0" xfId="0" applyNumberFormat="1" applyFont="1" applyFill="1" applyBorder="1" applyAlignment="1">
      <alignment wrapText="1"/>
    </xf>
    <xf numFmtId="170" fontId="0" fillId="0" borderId="0" xfId="0" applyNumberFormat="1"/>
    <xf numFmtId="171" fontId="0" fillId="0" borderId="0" xfId="0" applyNumberFormat="1"/>
    <xf numFmtId="0" fontId="24" fillId="0" borderId="0" xfId="0" applyFont="1" applyAlignment="1">
      <alignment horizontal="center" vertical="center"/>
    </xf>
    <xf numFmtId="0" fontId="0" fillId="0" borderId="0" xfId="0" applyAlignment="1">
      <alignment horizontal="center" vertical="center" wrapText="1"/>
    </xf>
    <xf numFmtId="0" fontId="25" fillId="0" borderId="9" xfId="0" applyFont="1" applyBorder="1" applyAlignment="1">
      <alignment horizontal="center"/>
    </xf>
    <xf numFmtId="0" fontId="24" fillId="0" borderId="9" xfId="0" applyFont="1" applyBorder="1" applyAlignment="1">
      <alignment horizontal="center"/>
    </xf>
    <xf numFmtId="0" fontId="18" fillId="0" borderId="1" xfId="0" applyFon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cellXfs>
  <cellStyles count="14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gif"/><Relationship Id="rId14" Type="http://schemas.openxmlformats.org/officeDocument/2006/relationships/image" Target="../media/image14.gif"/><Relationship Id="rId15" Type="http://schemas.openxmlformats.org/officeDocument/2006/relationships/image" Target="../media/image15.gif"/><Relationship Id="rId16" Type="http://schemas.openxmlformats.org/officeDocument/2006/relationships/image" Target="../media/image16.gif"/><Relationship Id="rId17" Type="http://schemas.openxmlformats.org/officeDocument/2006/relationships/image" Target="../media/image17.jpeg"/><Relationship Id="rId18" Type="http://schemas.openxmlformats.org/officeDocument/2006/relationships/image" Target="../media/image18.gif"/><Relationship Id="rId19" Type="http://schemas.openxmlformats.org/officeDocument/2006/relationships/image" Target="../media/image19.gif"/><Relationship Id="rId63" Type="http://schemas.openxmlformats.org/officeDocument/2006/relationships/image" Target="../media/image63.gif"/><Relationship Id="rId64" Type="http://schemas.openxmlformats.org/officeDocument/2006/relationships/image" Target="../media/image64.gif"/><Relationship Id="rId65" Type="http://schemas.openxmlformats.org/officeDocument/2006/relationships/image" Target="../media/image65.gif"/><Relationship Id="rId66" Type="http://schemas.openxmlformats.org/officeDocument/2006/relationships/image" Target="../media/image66.gif"/><Relationship Id="rId67" Type="http://schemas.openxmlformats.org/officeDocument/2006/relationships/image" Target="../media/image67.gif"/><Relationship Id="rId50" Type="http://schemas.openxmlformats.org/officeDocument/2006/relationships/image" Target="../media/image50.gif"/><Relationship Id="rId51" Type="http://schemas.openxmlformats.org/officeDocument/2006/relationships/image" Target="../media/image51.gif"/><Relationship Id="rId52" Type="http://schemas.openxmlformats.org/officeDocument/2006/relationships/image" Target="../media/image52.gif"/><Relationship Id="rId53" Type="http://schemas.openxmlformats.org/officeDocument/2006/relationships/image" Target="../media/image53.gif"/><Relationship Id="rId54" Type="http://schemas.openxmlformats.org/officeDocument/2006/relationships/image" Target="../media/image54.gif"/><Relationship Id="rId55" Type="http://schemas.openxmlformats.org/officeDocument/2006/relationships/image" Target="../media/image55.jpeg"/><Relationship Id="rId56" Type="http://schemas.openxmlformats.org/officeDocument/2006/relationships/image" Target="../media/image56.gif"/><Relationship Id="rId57" Type="http://schemas.openxmlformats.org/officeDocument/2006/relationships/image" Target="../media/image57.gif"/><Relationship Id="rId58" Type="http://schemas.openxmlformats.org/officeDocument/2006/relationships/image" Target="../media/image58.gif"/><Relationship Id="rId59" Type="http://schemas.openxmlformats.org/officeDocument/2006/relationships/image" Target="../media/image59.gif"/><Relationship Id="rId40" Type="http://schemas.openxmlformats.org/officeDocument/2006/relationships/image" Target="../media/image40.gif"/><Relationship Id="rId41" Type="http://schemas.openxmlformats.org/officeDocument/2006/relationships/image" Target="../media/image41.gif"/><Relationship Id="rId42" Type="http://schemas.openxmlformats.org/officeDocument/2006/relationships/image" Target="../media/image42.gif"/><Relationship Id="rId43" Type="http://schemas.openxmlformats.org/officeDocument/2006/relationships/image" Target="../media/image43.gif"/><Relationship Id="rId44" Type="http://schemas.openxmlformats.org/officeDocument/2006/relationships/image" Target="../media/image44.gif"/><Relationship Id="rId45" Type="http://schemas.openxmlformats.org/officeDocument/2006/relationships/image" Target="../media/image45.gif"/><Relationship Id="rId46" Type="http://schemas.openxmlformats.org/officeDocument/2006/relationships/image" Target="../media/image46.gif"/><Relationship Id="rId47" Type="http://schemas.openxmlformats.org/officeDocument/2006/relationships/image" Target="../media/image47.gif"/><Relationship Id="rId48" Type="http://schemas.openxmlformats.org/officeDocument/2006/relationships/image" Target="../media/image48.gif"/><Relationship Id="rId49" Type="http://schemas.openxmlformats.org/officeDocument/2006/relationships/image" Target="../media/image49.gif"/><Relationship Id="rId1" Type="http://schemas.openxmlformats.org/officeDocument/2006/relationships/image" Target="../media/image1.gif"/><Relationship Id="rId2" Type="http://schemas.openxmlformats.org/officeDocument/2006/relationships/image" Target="../media/image2.gif"/><Relationship Id="rId3" Type="http://schemas.openxmlformats.org/officeDocument/2006/relationships/image" Target="../media/image3.gif"/><Relationship Id="rId4" Type="http://schemas.openxmlformats.org/officeDocument/2006/relationships/image" Target="../media/image4.jpeg"/><Relationship Id="rId5" Type="http://schemas.openxmlformats.org/officeDocument/2006/relationships/image" Target="../media/image5.gif"/><Relationship Id="rId6" Type="http://schemas.openxmlformats.org/officeDocument/2006/relationships/image" Target="../media/image6.gif"/><Relationship Id="rId7" Type="http://schemas.openxmlformats.org/officeDocument/2006/relationships/image" Target="../media/image7.gif"/><Relationship Id="rId8" Type="http://schemas.openxmlformats.org/officeDocument/2006/relationships/image" Target="../media/image8.gif"/><Relationship Id="rId9" Type="http://schemas.openxmlformats.org/officeDocument/2006/relationships/image" Target="../media/image9.gif"/><Relationship Id="rId30" Type="http://schemas.openxmlformats.org/officeDocument/2006/relationships/image" Target="../media/image30.gif"/><Relationship Id="rId31" Type="http://schemas.openxmlformats.org/officeDocument/2006/relationships/image" Target="../media/image31.gif"/><Relationship Id="rId32" Type="http://schemas.openxmlformats.org/officeDocument/2006/relationships/image" Target="../media/image32.gif"/><Relationship Id="rId33" Type="http://schemas.openxmlformats.org/officeDocument/2006/relationships/image" Target="../media/image33.gif"/><Relationship Id="rId34" Type="http://schemas.openxmlformats.org/officeDocument/2006/relationships/image" Target="../media/image34.gif"/><Relationship Id="rId35" Type="http://schemas.openxmlformats.org/officeDocument/2006/relationships/image" Target="../media/image35.gif"/><Relationship Id="rId36" Type="http://schemas.openxmlformats.org/officeDocument/2006/relationships/image" Target="../media/image36.gif"/><Relationship Id="rId37" Type="http://schemas.openxmlformats.org/officeDocument/2006/relationships/image" Target="../media/image37.gif"/><Relationship Id="rId38" Type="http://schemas.openxmlformats.org/officeDocument/2006/relationships/image" Target="../media/image38.gif"/><Relationship Id="rId39" Type="http://schemas.openxmlformats.org/officeDocument/2006/relationships/image" Target="../media/image39.gif"/><Relationship Id="rId20" Type="http://schemas.openxmlformats.org/officeDocument/2006/relationships/image" Target="../media/image20.gif"/><Relationship Id="rId21" Type="http://schemas.openxmlformats.org/officeDocument/2006/relationships/image" Target="../media/image21.gif"/><Relationship Id="rId22" Type="http://schemas.openxmlformats.org/officeDocument/2006/relationships/image" Target="../media/image22.gif"/><Relationship Id="rId23" Type="http://schemas.openxmlformats.org/officeDocument/2006/relationships/image" Target="../media/image23.jpeg"/><Relationship Id="rId24" Type="http://schemas.openxmlformats.org/officeDocument/2006/relationships/image" Target="../media/image24.gif"/><Relationship Id="rId25" Type="http://schemas.openxmlformats.org/officeDocument/2006/relationships/image" Target="../media/image25.jpeg"/><Relationship Id="rId26" Type="http://schemas.openxmlformats.org/officeDocument/2006/relationships/image" Target="../media/image26.gif"/><Relationship Id="rId27" Type="http://schemas.openxmlformats.org/officeDocument/2006/relationships/image" Target="../media/image27.gif"/><Relationship Id="rId28" Type="http://schemas.openxmlformats.org/officeDocument/2006/relationships/image" Target="../media/image28.gif"/><Relationship Id="rId29" Type="http://schemas.openxmlformats.org/officeDocument/2006/relationships/image" Target="../media/image29.gif"/><Relationship Id="rId60" Type="http://schemas.openxmlformats.org/officeDocument/2006/relationships/image" Target="../media/image60.gif"/><Relationship Id="rId61" Type="http://schemas.openxmlformats.org/officeDocument/2006/relationships/image" Target="../media/image61.gif"/><Relationship Id="rId62" Type="http://schemas.openxmlformats.org/officeDocument/2006/relationships/image" Target="../media/image62.gif"/><Relationship Id="rId10" Type="http://schemas.openxmlformats.org/officeDocument/2006/relationships/image" Target="../media/image10.jpeg"/><Relationship Id="rId11" Type="http://schemas.openxmlformats.org/officeDocument/2006/relationships/image" Target="../media/image11.jpeg"/><Relationship Id="rId12" Type="http://schemas.openxmlformats.org/officeDocument/2006/relationships/image" Target="../media/image12.gi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0.gif"/><Relationship Id="rId4" Type="http://schemas.openxmlformats.org/officeDocument/2006/relationships/image" Target="../media/image71.jpeg"/><Relationship Id="rId5" Type="http://schemas.openxmlformats.org/officeDocument/2006/relationships/image" Target="../media/image72.gif"/><Relationship Id="rId6" Type="http://schemas.openxmlformats.org/officeDocument/2006/relationships/image" Target="../media/image73.jpeg"/><Relationship Id="rId7" Type="http://schemas.openxmlformats.org/officeDocument/2006/relationships/image" Target="../media/image74.gif"/><Relationship Id="rId8" Type="http://schemas.openxmlformats.org/officeDocument/2006/relationships/image" Target="../media/image75.gif"/><Relationship Id="rId1" Type="http://schemas.openxmlformats.org/officeDocument/2006/relationships/image" Target="../media/image68.gif"/><Relationship Id="rId2" Type="http://schemas.openxmlformats.org/officeDocument/2006/relationships/image" Target="../media/image69.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12700</xdr:colOff>
      <xdr:row>5</xdr:row>
      <xdr:rowOff>12700</xdr:rowOff>
    </xdr:to>
    <xdr:pic>
      <xdr:nvPicPr>
        <xdr:cNvPr id="2049"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0</xdr:rowOff>
    </xdr:from>
    <xdr:to>
      <xdr:col>7</xdr:col>
      <xdr:colOff>12700</xdr:colOff>
      <xdr:row>5</xdr:row>
      <xdr:rowOff>12700</xdr:rowOff>
    </xdr:to>
    <xdr:pic>
      <xdr:nvPicPr>
        <xdr:cNvPr id="2052"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0</xdr:rowOff>
    </xdr:from>
    <xdr:to>
      <xdr:col>7</xdr:col>
      <xdr:colOff>12700</xdr:colOff>
      <xdr:row>5</xdr:row>
      <xdr:rowOff>12700</xdr:rowOff>
    </xdr:to>
    <xdr:pic>
      <xdr:nvPicPr>
        <xdr:cNvPr id="2053"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12700</xdr:colOff>
      <xdr:row>6</xdr:row>
      <xdr:rowOff>12700</xdr:rowOff>
    </xdr:to>
    <xdr:pic>
      <xdr:nvPicPr>
        <xdr:cNvPr id="2054" name="Picture 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xdr:row>
      <xdr:rowOff>0</xdr:rowOff>
    </xdr:from>
    <xdr:to>
      <xdr:col>7</xdr:col>
      <xdr:colOff>12700</xdr:colOff>
      <xdr:row>6</xdr:row>
      <xdr:rowOff>12700</xdr:rowOff>
    </xdr:to>
    <xdr:pic>
      <xdr:nvPicPr>
        <xdr:cNvPr id="2057" name="Picture 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xdr:row>
      <xdr:rowOff>0</xdr:rowOff>
    </xdr:from>
    <xdr:to>
      <xdr:col>7</xdr:col>
      <xdr:colOff>12700</xdr:colOff>
      <xdr:row>6</xdr:row>
      <xdr:rowOff>12700</xdr:rowOff>
    </xdr:to>
    <xdr:pic>
      <xdr:nvPicPr>
        <xdr:cNvPr id="2058" name="Picture 1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12700</xdr:rowOff>
    </xdr:to>
    <xdr:pic>
      <xdr:nvPicPr>
        <xdr:cNvPr id="2059" name="Picture 1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12700</xdr:colOff>
      <xdr:row>7</xdr:row>
      <xdr:rowOff>12700</xdr:rowOff>
    </xdr:to>
    <xdr:pic>
      <xdr:nvPicPr>
        <xdr:cNvPr id="2062" name="Picture 1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12700</xdr:colOff>
      <xdr:row>7</xdr:row>
      <xdr:rowOff>12700</xdr:rowOff>
    </xdr:to>
    <xdr:pic>
      <xdr:nvPicPr>
        <xdr:cNvPr id="2063" name="Picture 1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12700</xdr:colOff>
      <xdr:row>7</xdr:row>
      <xdr:rowOff>12700</xdr:rowOff>
    </xdr:to>
    <xdr:pic>
      <xdr:nvPicPr>
        <xdr:cNvPr id="2064" name="Picture 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12700</xdr:colOff>
      <xdr:row>7</xdr:row>
      <xdr:rowOff>12700</xdr:rowOff>
    </xdr:to>
    <xdr:pic>
      <xdr:nvPicPr>
        <xdr:cNvPr id="2067" name="Picture 1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12700</xdr:colOff>
      <xdr:row>7</xdr:row>
      <xdr:rowOff>12700</xdr:rowOff>
    </xdr:to>
    <xdr:pic>
      <xdr:nvPicPr>
        <xdr:cNvPr id="2068" name="Picture 2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12700</xdr:colOff>
      <xdr:row>12</xdr:row>
      <xdr:rowOff>12700</xdr:rowOff>
    </xdr:to>
    <xdr:pic>
      <xdr:nvPicPr>
        <xdr:cNvPr id="2069" name="Picture 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12700</xdr:colOff>
      <xdr:row>12</xdr:row>
      <xdr:rowOff>12700</xdr:rowOff>
    </xdr:to>
    <xdr:pic>
      <xdr:nvPicPr>
        <xdr:cNvPr id="2072" name="Picture 2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12700</xdr:colOff>
      <xdr:row>12</xdr:row>
      <xdr:rowOff>12700</xdr:rowOff>
    </xdr:to>
    <xdr:pic>
      <xdr:nvPicPr>
        <xdr:cNvPr id="2073" name="Picture 2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2</xdr:col>
      <xdr:colOff>12700</xdr:colOff>
      <xdr:row>13</xdr:row>
      <xdr:rowOff>12700</xdr:rowOff>
    </xdr:to>
    <xdr:pic>
      <xdr:nvPicPr>
        <xdr:cNvPr id="2074" name="Picture 2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xdr:row>
      <xdr:rowOff>0</xdr:rowOff>
    </xdr:from>
    <xdr:to>
      <xdr:col>5</xdr:col>
      <xdr:colOff>508000</xdr:colOff>
      <xdr:row>13</xdr:row>
      <xdr:rowOff>152400</xdr:rowOff>
    </xdr:to>
    <xdr:pic>
      <xdr:nvPicPr>
        <xdr:cNvPr id="2075"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57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279400</xdr:colOff>
      <xdr:row>13</xdr:row>
      <xdr:rowOff>139700</xdr:rowOff>
    </xdr:to>
    <xdr:pic>
      <xdr:nvPicPr>
        <xdr:cNvPr id="2076" name="Picture 2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7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2077" name="Picture 2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2078" name="Picture 3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12700</xdr:colOff>
      <xdr:row>13</xdr:row>
      <xdr:rowOff>12700</xdr:rowOff>
    </xdr:to>
    <xdr:pic>
      <xdr:nvPicPr>
        <xdr:cNvPr id="2079" name="Picture 31"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80" name="Picture 3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81" name="Picture 3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12700</xdr:colOff>
      <xdr:row>14</xdr:row>
      <xdr:rowOff>12700</xdr:rowOff>
    </xdr:to>
    <xdr:pic>
      <xdr:nvPicPr>
        <xdr:cNvPr id="2082" name="Picture 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xdr:row>
      <xdr:rowOff>0</xdr:rowOff>
    </xdr:from>
    <xdr:to>
      <xdr:col>5</xdr:col>
      <xdr:colOff>457200</xdr:colOff>
      <xdr:row>14</xdr:row>
      <xdr:rowOff>152400</xdr:rowOff>
    </xdr:to>
    <xdr:pic>
      <xdr:nvPicPr>
        <xdr:cNvPr id="2083" name="Picture 35" descr="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6100" y="1765300"/>
          <a:ext cx="457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0</xdr:rowOff>
    </xdr:from>
    <xdr:to>
      <xdr:col>7</xdr:col>
      <xdr:colOff>279400</xdr:colOff>
      <xdr:row>14</xdr:row>
      <xdr:rowOff>139700</xdr:rowOff>
    </xdr:to>
    <xdr:pic>
      <xdr:nvPicPr>
        <xdr:cNvPr id="2084" name="Picture 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6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85" name="Picture 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12700</xdr:colOff>
      <xdr:row>14</xdr:row>
      <xdr:rowOff>12700</xdr:rowOff>
    </xdr:to>
    <xdr:pic>
      <xdr:nvPicPr>
        <xdr:cNvPr id="2086" name="Picture 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0</xdr:rowOff>
    </xdr:from>
    <xdr:to>
      <xdr:col>2</xdr:col>
      <xdr:colOff>12700</xdr:colOff>
      <xdr:row>15</xdr:row>
      <xdr:rowOff>12700</xdr:rowOff>
    </xdr:to>
    <xdr:pic>
      <xdr:nvPicPr>
        <xdr:cNvPr id="2087" name="Picture 3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xdr:row>
      <xdr:rowOff>0</xdr:rowOff>
    </xdr:from>
    <xdr:to>
      <xdr:col>5</xdr:col>
      <xdr:colOff>508000</xdr:colOff>
      <xdr:row>15</xdr:row>
      <xdr:rowOff>152400</xdr:rowOff>
    </xdr:to>
    <xdr:pic>
      <xdr:nvPicPr>
        <xdr:cNvPr id="2088" name="Picture 40" descr="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6100" y="1955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xdr:row>
      <xdr:rowOff>0</xdr:rowOff>
    </xdr:from>
    <xdr:to>
      <xdr:col>7</xdr:col>
      <xdr:colOff>279400</xdr:colOff>
      <xdr:row>15</xdr:row>
      <xdr:rowOff>139700</xdr:rowOff>
    </xdr:to>
    <xdr:pic>
      <xdr:nvPicPr>
        <xdr:cNvPr id="2089" name="Picture 4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5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12700</xdr:colOff>
      <xdr:row>15</xdr:row>
      <xdr:rowOff>12700</xdr:rowOff>
    </xdr:to>
    <xdr:pic>
      <xdr:nvPicPr>
        <xdr:cNvPr id="2090" name="Picture 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xdr:row>
      <xdr:rowOff>0</xdr:rowOff>
    </xdr:from>
    <xdr:to>
      <xdr:col>8</xdr:col>
      <xdr:colOff>12700</xdr:colOff>
      <xdr:row>15</xdr:row>
      <xdr:rowOff>12700</xdr:rowOff>
    </xdr:to>
    <xdr:pic>
      <xdr:nvPicPr>
        <xdr:cNvPr id="2091" name="Picture 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12700</xdr:colOff>
      <xdr:row>16</xdr:row>
      <xdr:rowOff>12700</xdr:rowOff>
    </xdr:to>
    <xdr:pic>
      <xdr:nvPicPr>
        <xdr:cNvPr id="2092" name="Picture 4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xdr:row>
      <xdr:rowOff>0</xdr:rowOff>
    </xdr:from>
    <xdr:to>
      <xdr:col>5</xdr:col>
      <xdr:colOff>533400</xdr:colOff>
      <xdr:row>16</xdr:row>
      <xdr:rowOff>152400</xdr:rowOff>
    </xdr:to>
    <xdr:pic>
      <xdr:nvPicPr>
        <xdr:cNvPr id="2093" name="Picture 45"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2146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279400</xdr:colOff>
      <xdr:row>16</xdr:row>
      <xdr:rowOff>139700</xdr:rowOff>
    </xdr:to>
    <xdr:pic>
      <xdr:nvPicPr>
        <xdr:cNvPr id="2094" name="Picture 4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4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12700</xdr:colOff>
      <xdr:row>16</xdr:row>
      <xdr:rowOff>12700</xdr:rowOff>
    </xdr:to>
    <xdr:pic>
      <xdr:nvPicPr>
        <xdr:cNvPr id="2095" name="Picture 47"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12700</xdr:colOff>
      <xdr:row>16</xdr:row>
      <xdr:rowOff>12700</xdr:rowOff>
    </xdr:to>
    <xdr:pic>
      <xdr:nvPicPr>
        <xdr:cNvPr id="2096" name="Picture 48"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xdr:row>
      <xdr:rowOff>0</xdr:rowOff>
    </xdr:from>
    <xdr:to>
      <xdr:col>2</xdr:col>
      <xdr:colOff>12700</xdr:colOff>
      <xdr:row>17</xdr:row>
      <xdr:rowOff>12700</xdr:rowOff>
    </xdr:to>
    <xdr:pic>
      <xdr:nvPicPr>
        <xdr:cNvPr id="2097" name="Picture 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xdr:row>
      <xdr:rowOff>0</xdr:rowOff>
    </xdr:from>
    <xdr:to>
      <xdr:col>5</xdr:col>
      <xdr:colOff>495300</xdr:colOff>
      <xdr:row>17</xdr:row>
      <xdr:rowOff>152400</xdr:rowOff>
    </xdr:to>
    <xdr:pic>
      <xdr:nvPicPr>
        <xdr:cNvPr id="2098" name="Picture 50" descr="ogo"/>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56100" y="23368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xdr:row>
      <xdr:rowOff>0</xdr:rowOff>
    </xdr:from>
    <xdr:to>
      <xdr:col>7</xdr:col>
      <xdr:colOff>279400</xdr:colOff>
      <xdr:row>17</xdr:row>
      <xdr:rowOff>139700</xdr:rowOff>
    </xdr:to>
    <xdr:pic>
      <xdr:nvPicPr>
        <xdr:cNvPr id="2099" name="Picture 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3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2100" name="Picture 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2101" name="Picture 53"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12700</xdr:colOff>
      <xdr:row>18</xdr:row>
      <xdr:rowOff>12700</xdr:rowOff>
    </xdr:to>
    <xdr:pic>
      <xdr:nvPicPr>
        <xdr:cNvPr id="2102" name="Picture 5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xdr:row>
      <xdr:rowOff>0</xdr:rowOff>
    </xdr:from>
    <xdr:to>
      <xdr:col>5</xdr:col>
      <xdr:colOff>508000</xdr:colOff>
      <xdr:row>18</xdr:row>
      <xdr:rowOff>152400</xdr:rowOff>
    </xdr:to>
    <xdr:pic>
      <xdr:nvPicPr>
        <xdr:cNvPr id="2103" name="Picture 55"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2527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7</xdr:col>
      <xdr:colOff>279400</xdr:colOff>
      <xdr:row>18</xdr:row>
      <xdr:rowOff>139700</xdr:rowOff>
    </xdr:to>
    <xdr:pic>
      <xdr:nvPicPr>
        <xdr:cNvPr id="2104" name="Picture 5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2105" name="Picture 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2106" name="Picture 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xdr:row>
      <xdr:rowOff>0</xdr:rowOff>
    </xdr:from>
    <xdr:to>
      <xdr:col>2</xdr:col>
      <xdr:colOff>12700</xdr:colOff>
      <xdr:row>19</xdr:row>
      <xdr:rowOff>12700</xdr:rowOff>
    </xdr:to>
    <xdr:pic>
      <xdr:nvPicPr>
        <xdr:cNvPr id="2107" name="Picture 5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139700</xdr:colOff>
      <xdr:row>19</xdr:row>
      <xdr:rowOff>152400</xdr:rowOff>
    </xdr:to>
    <xdr:pic>
      <xdr:nvPicPr>
        <xdr:cNvPr id="2108" name="Picture 60" descr="ogo"/>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56100" y="2717800"/>
          <a:ext cx="139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7</xdr:col>
      <xdr:colOff>279400</xdr:colOff>
      <xdr:row>19</xdr:row>
      <xdr:rowOff>139700</xdr:rowOff>
    </xdr:to>
    <xdr:pic>
      <xdr:nvPicPr>
        <xdr:cNvPr id="2109" name="Picture 6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1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2110" name="Picture 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2111" name="Picture 6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12700</xdr:colOff>
      <xdr:row>20</xdr:row>
      <xdr:rowOff>12700</xdr:rowOff>
    </xdr:to>
    <xdr:pic>
      <xdr:nvPicPr>
        <xdr:cNvPr id="2112" name="Picture 6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5</xdr:col>
      <xdr:colOff>508000</xdr:colOff>
      <xdr:row>20</xdr:row>
      <xdr:rowOff>152400</xdr:rowOff>
    </xdr:to>
    <xdr:pic>
      <xdr:nvPicPr>
        <xdr:cNvPr id="2113" name="Picture 65"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279400</xdr:colOff>
      <xdr:row>20</xdr:row>
      <xdr:rowOff>139700</xdr:rowOff>
    </xdr:to>
    <xdr:pic>
      <xdr:nvPicPr>
        <xdr:cNvPr id="2114" name="Picture 6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90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2115" name="Picture 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2116" name="Picture 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xdr:row>
      <xdr:rowOff>0</xdr:rowOff>
    </xdr:from>
    <xdr:to>
      <xdr:col>2</xdr:col>
      <xdr:colOff>12700</xdr:colOff>
      <xdr:row>21</xdr:row>
      <xdr:rowOff>12700</xdr:rowOff>
    </xdr:to>
    <xdr:pic>
      <xdr:nvPicPr>
        <xdr:cNvPr id="2117" name="Picture 6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381000</xdr:colOff>
      <xdr:row>21</xdr:row>
      <xdr:rowOff>152400</xdr:rowOff>
    </xdr:to>
    <xdr:pic>
      <xdr:nvPicPr>
        <xdr:cNvPr id="2118" name="Picture 70" descr="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56100" y="3098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xdr:row>
      <xdr:rowOff>0</xdr:rowOff>
    </xdr:from>
    <xdr:to>
      <xdr:col>7</xdr:col>
      <xdr:colOff>279400</xdr:colOff>
      <xdr:row>21</xdr:row>
      <xdr:rowOff>139700</xdr:rowOff>
    </xdr:to>
    <xdr:pic>
      <xdr:nvPicPr>
        <xdr:cNvPr id="2119" name="Picture 7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09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2120" name="Picture 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2121" name="Picture 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2122" name="Picture 7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2</xdr:col>
      <xdr:colOff>12700</xdr:colOff>
      <xdr:row>22</xdr:row>
      <xdr:rowOff>12700</xdr:rowOff>
    </xdr:to>
    <xdr:pic>
      <xdr:nvPicPr>
        <xdr:cNvPr id="2123" name="Picture 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381000</xdr:colOff>
      <xdr:row>22</xdr:row>
      <xdr:rowOff>152400</xdr:rowOff>
    </xdr:to>
    <xdr:pic>
      <xdr:nvPicPr>
        <xdr:cNvPr id="2124" name="Picture 76"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3289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279400</xdr:colOff>
      <xdr:row>22</xdr:row>
      <xdr:rowOff>139700</xdr:rowOff>
    </xdr:to>
    <xdr:pic>
      <xdr:nvPicPr>
        <xdr:cNvPr id="2125" name="Picture 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28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2126" name="Picture 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2127" name="Picture 79"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xdr:row>
      <xdr:rowOff>0</xdr:rowOff>
    </xdr:from>
    <xdr:to>
      <xdr:col>2</xdr:col>
      <xdr:colOff>12700</xdr:colOff>
      <xdr:row>23</xdr:row>
      <xdr:rowOff>12700</xdr:rowOff>
    </xdr:to>
    <xdr:pic>
      <xdr:nvPicPr>
        <xdr:cNvPr id="2128" name="Picture 8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266700</xdr:colOff>
      <xdr:row>23</xdr:row>
      <xdr:rowOff>152400</xdr:rowOff>
    </xdr:to>
    <xdr:pic>
      <xdr:nvPicPr>
        <xdr:cNvPr id="2129" name="Picture 8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3479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0</xdr:rowOff>
    </xdr:from>
    <xdr:to>
      <xdr:col>7</xdr:col>
      <xdr:colOff>279400</xdr:colOff>
      <xdr:row>23</xdr:row>
      <xdr:rowOff>139700</xdr:rowOff>
    </xdr:to>
    <xdr:pic>
      <xdr:nvPicPr>
        <xdr:cNvPr id="2130" name="Picture 8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47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2131" name="Picture 8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2132" name="Picture 8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2133" name="Picture 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0</xdr:rowOff>
    </xdr:from>
    <xdr:to>
      <xdr:col>2</xdr:col>
      <xdr:colOff>12700</xdr:colOff>
      <xdr:row>24</xdr:row>
      <xdr:rowOff>12700</xdr:rowOff>
    </xdr:to>
    <xdr:pic>
      <xdr:nvPicPr>
        <xdr:cNvPr id="2134" name="Picture 8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5</xdr:col>
      <xdr:colOff>381000</xdr:colOff>
      <xdr:row>24</xdr:row>
      <xdr:rowOff>152400</xdr:rowOff>
    </xdr:to>
    <xdr:pic>
      <xdr:nvPicPr>
        <xdr:cNvPr id="2135" name="Picture 87" descr="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56100" y="3670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xdr:row>
      <xdr:rowOff>0</xdr:rowOff>
    </xdr:from>
    <xdr:to>
      <xdr:col>7</xdr:col>
      <xdr:colOff>279400</xdr:colOff>
      <xdr:row>24</xdr:row>
      <xdr:rowOff>139700</xdr:rowOff>
    </xdr:to>
    <xdr:pic>
      <xdr:nvPicPr>
        <xdr:cNvPr id="2136" name="Picture 8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67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2137" name="Picture 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2138" name="Picture 9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2139" name="Picture 9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12700</xdr:colOff>
      <xdr:row>25</xdr:row>
      <xdr:rowOff>12700</xdr:rowOff>
    </xdr:to>
    <xdr:pic>
      <xdr:nvPicPr>
        <xdr:cNvPr id="2140" name="Picture 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508000</xdr:colOff>
      <xdr:row>25</xdr:row>
      <xdr:rowOff>152400</xdr:rowOff>
    </xdr:to>
    <xdr:pic>
      <xdr:nvPicPr>
        <xdr:cNvPr id="2141" name="Picture 93"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3860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279400</xdr:colOff>
      <xdr:row>25</xdr:row>
      <xdr:rowOff>139700</xdr:rowOff>
    </xdr:to>
    <xdr:pic>
      <xdr:nvPicPr>
        <xdr:cNvPr id="2142" name="Picture 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86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2143" name="Picture 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2144" name="Picture 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xdr:row>
      <xdr:rowOff>0</xdr:rowOff>
    </xdr:from>
    <xdr:to>
      <xdr:col>2</xdr:col>
      <xdr:colOff>12700</xdr:colOff>
      <xdr:row>26</xdr:row>
      <xdr:rowOff>12700</xdr:rowOff>
    </xdr:to>
    <xdr:pic>
      <xdr:nvPicPr>
        <xdr:cNvPr id="2145" name="Picture 9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26</xdr:row>
      <xdr:rowOff>0</xdr:rowOff>
    </xdr:from>
    <xdr:to>
      <xdr:col>5</xdr:col>
      <xdr:colOff>609600</xdr:colOff>
      <xdr:row>26</xdr:row>
      <xdr:rowOff>152400</xdr:rowOff>
    </xdr:to>
    <xdr:pic>
      <xdr:nvPicPr>
        <xdr:cNvPr id="2146" name="Picture 98" descr="ogo"/>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356100" y="4051300"/>
          <a:ext cx="609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xdr:row>
      <xdr:rowOff>0</xdr:rowOff>
    </xdr:from>
    <xdr:to>
      <xdr:col>7</xdr:col>
      <xdr:colOff>279400</xdr:colOff>
      <xdr:row>26</xdr:row>
      <xdr:rowOff>139700</xdr:rowOff>
    </xdr:to>
    <xdr:pic>
      <xdr:nvPicPr>
        <xdr:cNvPr id="2147" name="Picture 9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05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2148" name="Picture 1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2149" name="Picture 1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2150" name="Picture 1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xdr:row>
      <xdr:rowOff>0</xdr:rowOff>
    </xdr:from>
    <xdr:to>
      <xdr:col>2</xdr:col>
      <xdr:colOff>12700</xdr:colOff>
      <xdr:row>27</xdr:row>
      <xdr:rowOff>12700</xdr:rowOff>
    </xdr:to>
    <xdr:pic>
      <xdr:nvPicPr>
        <xdr:cNvPr id="2151" name="Picture 1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27</xdr:row>
      <xdr:rowOff>0</xdr:rowOff>
    </xdr:from>
    <xdr:to>
      <xdr:col>5</xdr:col>
      <xdr:colOff>508000</xdr:colOff>
      <xdr:row>27</xdr:row>
      <xdr:rowOff>152400</xdr:rowOff>
    </xdr:to>
    <xdr:pic>
      <xdr:nvPicPr>
        <xdr:cNvPr id="2152" name="Picture 104"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4241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27</xdr:row>
      <xdr:rowOff>0</xdr:rowOff>
    </xdr:from>
    <xdr:to>
      <xdr:col>7</xdr:col>
      <xdr:colOff>279400</xdr:colOff>
      <xdr:row>27</xdr:row>
      <xdr:rowOff>139700</xdr:rowOff>
    </xdr:to>
    <xdr:pic>
      <xdr:nvPicPr>
        <xdr:cNvPr id="2153" name="Picture 1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24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2154" name="Picture 1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2155" name="Picture 10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2</xdr:col>
      <xdr:colOff>12700</xdr:colOff>
      <xdr:row>28</xdr:row>
      <xdr:rowOff>12700</xdr:rowOff>
    </xdr:to>
    <xdr:pic>
      <xdr:nvPicPr>
        <xdr:cNvPr id="2156" name="Picture 1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28</xdr:row>
      <xdr:rowOff>0</xdr:rowOff>
    </xdr:from>
    <xdr:to>
      <xdr:col>5</xdr:col>
      <xdr:colOff>406400</xdr:colOff>
      <xdr:row>28</xdr:row>
      <xdr:rowOff>152400</xdr:rowOff>
    </xdr:to>
    <xdr:pic>
      <xdr:nvPicPr>
        <xdr:cNvPr id="2157" name="Picture 109" descr="ogo"/>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356100" y="4432300"/>
          <a:ext cx="406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xdr:row>
      <xdr:rowOff>0</xdr:rowOff>
    </xdr:from>
    <xdr:to>
      <xdr:col>7</xdr:col>
      <xdr:colOff>279400</xdr:colOff>
      <xdr:row>28</xdr:row>
      <xdr:rowOff>139700</xdr:rowOff>
    </xdr:to>
    <xdr:pic>
      <xdr:nvPicPr>
        <xdr:cNvPr id="2158" name="Picture 1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43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2159" name="Picture 1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2160" name="Picture 1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2161" name="Picture 1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12700</xdr:colOff>
      <xdr:row>29</xdr:row>
      <xdr:rowOff>12700</xdr:rowOff>
    </xdr:to>
    <xdr:pic>
      <xdr:nvPicPr>
        <xdr:cNvPr id="2162" name="Picture 11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29</xdr:row>
      <xdr:rowOff>0</xdr:rowOff>
    </xdr:from>
    <xdr:to>
      <xdr:col>5</xdr:col>
      <xdr:colOff>381000</xdr:colOff>
      <xdr:row>29</xdr:row>
      <xdr:rowOff>152400</xdr:rowOff>
    </xdr:to>
    <xdr:pic>
      <xdr:nvPicPr>
        <xdr:cNvPr id="2163" name="Picture 115" descr="ogo"/>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356100" y="4622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29</xdr:row>
      <xdr:rowOff>0</xdr:rowOff>
    </xdr:from>
    <xdr:to>
      <xdr:col>7</xdr:col>
      <xdr:colOff>279400</xdr:colOff>
      <xdr:row>29</xdr:row>
      <xdr:rowOff>139700</xdr:rowOff>
    </xdr:to>
    <xdr:pic>
      <xdr:nvPicPr>
        <xdr:cNvPr id="2164" name="Picture 11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62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2165" name="Picture 1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2166" name="Picture 118"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2167" name="Picture 1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12700</xdr:colOff>
      <xdr:row>30</xdr:row>
      <xdr:rowOff>12700</xdr:rowOff>
    </xdr:to>
    <xdr:pic>
      <xdr:nvPicPr>
        <xdr:cNvPr id="2168" name="Picture 12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30</xdr:row>
      <xdr:rowOff>0</xdr:rowOff>
    </xdr:from>
    <xdr:to>
      <xdr:col>5</xdr:col>
      <xdr:colOff>508000</xdr:colOff>
      <xdr:row>30</xdr:row>
      <xdr:rowOff>152400</xdr:rowOff>
    </xdr:to>
    <xdr:pic>
      <xdr:nvPicPr>
        <xdr:cNvPr id="2169" name="Picture 121"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481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30</xdr:row>
      <xdr:rowOff>0</xdr:rowOff>
    </xdr:from>
    <xdr:to>
      <xdr:col>7</xdr:col>
      <xdr:colOff>279400</xdr:colOff>
      <xdr:row>30</xdr:row>
      <xdr:rowOff>139700</xdr:rowOff>
    </xdr:to>
    <xdr:pic>
      <xdr:nvPicPr>
        <xdr:cNvPr id="2170" name="Picture 12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81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2171" name="Picture 12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2172" name="Picture 1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0</xdr:rowOff>
    </xdr:from>
    <xdr:to>
      <xdr:col>2</xdr:col>
      <xdr:colOff>12700</xdr:colOff>
      <xdr:row>31</xdr:row>
      <xdr:rowOff>12700</xdr:rowOff>
    </xdr:to>
    <xdr:pic>
      <xdr:nvPicPr>
        <xdr:cNvPr id="2173" name="Picture 1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xdr:row>
      <xdr:rowOff>0</xdr:rowOff>
    </xdr:from>
    <xdr:to>
      <xdr:col>5</xdr:col>
      <xdr:colOff>508000</xdr:colOff>
      <xdr:row>31</xdr:row>
      <xdr:rowOff>152400</xdr:rowOff>
    </xdr:to>
    <xdr:pic>
      <xdr:nvPicPr>
        <xdr:cNvPr id="2174" name="Picture 126" descr="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6100" y="5003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31</xdr:row>
      <xdr:rowOff>0</xdr:rowOff>
    </xdr:from>
    <xdr:to>
      <xdr:col>7</xdr:col>
      <xdr:colOff>279400</xdr:colOff>
      <xdr:row>31</xdr:row>
      <xdr:rowOff>139700</xdr:rowOff>
    </xdr:to>
    <xdr:pic>
      <xdr:nvPicPr>
        <xdr:cNvPr id="2175" name="Picture 1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00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2176" name="Picture 1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2177" name="Picture 1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2178" name="Picture 1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12700</xdr:colOff>
      <xdr:row>32</xdr:row>
      <xdr:rowOff>12700</xdr:rowOff>
    </xdr:to>
    <xdr:pic>
      <xdr:nvPicPr>
        <xdr:cNvPr id="2179" name="Picture 1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381000</xdr:colOff>
      <xdr:row>32</xdr:row>
      <xdr:rowOff>152400</xdr:rowOff>
    </xdr:to>
    <xdr:pic>
      <xdr:nvPicPr>
        <xdr:cNvPr id="2180" name="Picture 132"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5194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xdr:row>
      <xdr:rowOff>0</xdr:rowOff>
    </xdr:from>
    <xdr:to>
      <xdr:col>7</xdr:col>
      <xdr:colOff>279400</xdr:colOff>
      <xdr:row>32</xdr:row>
      <xdr:rowOff>139700</xdr:rowOff>
    </xdr:to>
    <xdr:pic>
      <xdr:nvPicPr>
        <xdr:cNvPr id="2181" name="Picture 13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19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2182" name="Picture 1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2183" name="Picture 13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2184" name="Picture 13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xdr:row>
      <xdr:rowOff>0</xdr:rowOff>
    </xdr:from>
    <xdr:to>
      <xdr:col>2</xdr:col>
      <xdr:colOff>12700</xdr:colOff>
      <xdr:row>33</xdr:row>
      <xdr:rowOff>12700</xdr:rowOff>
    </xdr:to>
    <xdr:pic>
      <xdr:nvPicPr>
        <xdr:cNvPr id="2185" name="Picture 13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xdr:row>
      <xdr:rowOff>0</xdr:rowOff>
    </xdr:from>
    <xdr:to>
      <xdr:col>5</xdr:col>
      <xdr:colOff>381000</xdr:colOff>
      <xdr:row>33</xdr:row>
      <xdr:rowOff>152400</xdr:rowOff>
    </xdr:to>
    <xdr:pic>
      <xdr:nvPicPr>
        <xdr:cNvPr id="2186" name="Picture 138" descr="ogo"/>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356100" y="5384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279400</xdr:colOff>
      <xdr:row>33</xdr:row>
      <xdr:rowOff>139700</xdr:rowOff>
    </xdr:to>
    <xdr:pic>
      <xdr:nvPicPr>
        <xdr:cNvPr id="2187" name="Picture 1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38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188" name="Picture 14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189" name="Picture 14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2190" name="Picture 1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12700</xdr:colOff>
      <xdr:row>34</xdr:row>
      <xdr:rowOff>12700</xdr:rowOff>
    </xdr:to>
    <xdr:pic>
      <xdr:nvPicPr>
        <xdr:cNvPr id="2191" name="Picture 14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34</xdr:row>
      <xdr:rowOff>0</xdr:rowOff>
    </xdr:from>
    <xdr:to>
      <xdr:col>5</xdr:col>
      <xdr:colOff>508000</xdr:colOff>
      <xdr:row>34</xdr:row>
      <xdr:rowOff>152400</xdr:rowOff>
    </xdr:to>
    <xdr:pic>
      <xdr:nvPicPr>
        <xdr:cNvPr id="2192" name="Picture 144" descr="ogo"/>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356100" y="557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xdr:row>
      <xdr:rowOff>0</xdr:rowOff>
    </xdr:from>
    <xdr:to>
      <xdr:col>7</xdr:col>
      <xdr:colOff>279400</xdr:colOff>
      <xdr:row>34</xdr:row>
      <xdr:rowOff>139700</xdr:rowOff>
    </xdr:to>
    <xdr:pic>
      <xdr:nvPicPr>
        <xdr:cNvPr id="2193" name="Picture 14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57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194" name="Picture 14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195" name="Picture 14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2196" name="Picture 14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xdr:row>
      <xdr:rowOff>0</xdr:rowOff>
    </xdr:from>
    <xdr:to>
      <xdr:col>2</xdr:col>
      <xdr:colOff>12700</xdr:colOff>
      <xdr:row>35</xdr:row>
      <xdr:rowOff>12700</xdr:rowOff>
    </xdr:to>
    <xdr:pic>
      <xdr:nvPicPr>
        <xdr:cNvPr id="2197" name="Picture 1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35</xdr:row>
      <xdr:rowOff>0</xdr:rowOff>
    </xdr:from>
    <xdr:to>
      <xdr:col>5</xdr:col>
      <xdr:colOff>508000</xdr:colOff>
      <xdr:row>35</xdr:row>
      <xdr:rowOff>152400</xdr:rowOff>
    </xdr:to>
    <xdr:pic>
      <xdr:nvPicPr>
        <xdr:cNvPr id="2198" name="Picture 150"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5765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35</xdr:row>
      <xdr:rowOff>0</xdr:rowOff>
    </xdr:from>
    <xdr:to>
      <xdr:col>7</xdr:col>
      <xdr:colOff>279400</xdr:colOff>
      <xdr:row>35</xdr:row>
      <xdr:rowOff>139700</xdr:rowOff>
    </xdr:to>
    <xdr:pic>
      <xdr:nvPicPr>
        <xdr:cNvPr id="2199" name="Picture 1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76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200" name="Picture 1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201" name="Picture 1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202" name="Picture 154"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12700</xdr:colOff>
      <xdr:row>36</xdr:row>
      <xdr:rowOff>12700</xdr:rowOff>
    </xdr:to>
    <xdr:pic>
      <xdr:nvPicPr>
        <xdr:cNvPr id="2203" name="Picture 15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381000</xdr:colOff>
      <xdr:row>36</xdr:row>
      <xdr:rowOff>152400</xdr:rowOff>
    </xdr:to>
    <xdr:pic>
      <xdr:nvPicPr>
        <xdr:cNvPr id="2204" name="Picture 156" descr="ogo"/>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356100" y="5956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36</xdr:row>
      <xdr:rowOff>0</xdr:rowOff>
    </xdr:from>
    <xdr:to>
      <xdr:col>7</xdr:col>
      <xdr:colOff>279400</xdr:colOff>
      <xdr:row>36</xdr:row>
      <xdr:rowOff>139700</xdr:rowOff>
    </xdr:to>
    <xdr:pic>
      <xdr:nvPicPr>
        <xdr:cNvPr id="2205" name="Picture 15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95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206" name="Picture 15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207" name="Picture 15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208" name="Picture 16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12700</xdr:colOff>
      <xdr:row>37</xdr:row>
      <xdr:rowOff>12700</xdr:rowOff>
    </xdr:to>
    <xdr:pic>
      <xdr:nvPicPr>
        <xdr:cNvPr id="2209" name="Picture 1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508000</xdr:colOff>
      <xdr:row>37</xdr:row>
      <xdr:rowOff>152400</xdr:rowOff>
    </xdr:to>
    <xdr:pic>
      <xdr:nvPicPr>
        <xdr:cNvPr id="2210" name="Picture 162" descr="ogo"/>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356100" y="614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37</xdr:row>
      <xdr:rowOff>0</xdr:rowOff>
    </xdr:from>
    <xdr:to>
      <xdr:col>7</xdr:col>
      <xdr:colOff>279400</xdr:colOff>
      <xdr:row>37</xdr:row>
      <xdr:rowOff>139700</xdr:rowOff>
    </xdr:to>
    <xdr:pic>
      <xdr:nvPicPr>
        <xdr:cNvPr id="2211" name="Picture 1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14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212" name="Picture 1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213" name="Picture 16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2</xdr:col>
      <xdr:colOff>12700</xdr:colOff>
      <xdr:row>38</xdr:row>
      <xdr:rowOff>12700</xdr:rowOff>
    </xdr:to>
    <xdr:pic>
      <xdr:nvPicPr>
        <xdr:cNvPr id="2214" name="Picture 1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38</xdr:row>
      <xdr:rowOff>0</xdr:rowOff>
    </xdr:from>
    <xdr:to>
      <xdr:col>5</xdr:col>
      <xdr:colOff>381000</xdr:colOff>
      <xdr:row>38</xdr:row>
      <xdr:rowOff>152400</xdr:rowOff>
    </xdr:to>
    <xdr:pic>
      <xdr:nvPicPr>
        <xdr:cNvPr id="2215" name="Picture 167"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6337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38</xdr:row>
      <xdr:rowOff>0</xdr:rowOff>
    </xdr:from>
    <xdr:to>
      <xdr:col>7</xdr:col>
      <xdr:colOff>279400</xdr:colOff>
      <xdr:row>38</xdr:row>
      <xdr:rowOff>139700</xdr:rowOff>
    </xdr:to>
    <xdr:pic>
      <xdr:nvPicPr>
        <xdr:cNvPr id="2216" name="Picture 1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33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217" name="Picture 1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218" name="Picture 1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219" name="Picture 1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xdr:row>
      <xdr:rowOff>0</xdr:rowOff>
    </xdr:from>
    <xdr:to>
      <xdr:col>2</xdr:col>
      <xdr:colOff>12700</xdr:colOff>
      <xdr:row>39</xdr:row>
      <xdr:rowOff>12700</xdr:rowOff>
    </xdr:to>
    <xdr:pic>
      <xdr:nvPicPr>
        <xdr:cNvPr id="2220" name="Picture 17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39</xdr:row>
      <xdr:rowOff>0</xdr:rowOff>
    </xdr:from>
    <xdr:to>
      <xdr:col>5</xdr:col>
      <xdr:colOff>457200</xdr:colOff>
      <xdr:row>39</xdr:row>
      <xdr:rowOff>152400</xdr:rowOff>
    </xdr:to>
    <xdr:pic>
      <xdr:nvPicPr>
        <xdr:cNvPr id="2221" name="Picture 173" descr="ogo"/>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356100" y="6527800"/>
          <a:ext cx="457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39</xdr:row>
      <xdr:rowOff>0</xdr:rowOff>
    </xdr:from>
    <xdr:to>
      <xdr:col>7</xdr:col>
      <xdr:colOff>279400</xdr:colOff>
      <xdr:row>39</xdr:row>
      <xdr:rowOff>139700</xdr:rowOff>
    </xdr:to>
    <xdr:pic>
      <xdr:nvPicPr>
        <xdr:cNvPr id="2222" name="Picture 17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52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223" name="Picture 17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224" name="Picture 176"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2</xdr:col>
      <xdr:colOff>12700</xdr:colOff>
      <xdr:row>40</xdr:row>
      <xdr:rowOff>12700</xdr:rowOff>
    </xdr:to>
    <xdr:pic>
      <xdr:nvPicPr>
        <xdr:cNvPr id="2225" name="Picture 17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40</xdr:row>
      <xdr:rowOff>0</xdr:rowOff>
    </xdr:from>
    <xdr:to>
      <xdr:col>5</xdr:col>
      <xdr:colOff>533400</xdr:colOff>
      <xdr:row>40</xdr:row>
      <xdr:rowOff>152400</xdr:rowOff>
    </xdr:to>
    <xdr:pic>
      <xdr:nvPicPr>
        <xdr:cNvPr id="2226" name="Picture 178"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6718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40</xdr:row>
      <xdr:rowOff>0</xdr:rowOff>
    </xdr:from>
    <xdr:to>
      <xdr:col>7</xdr:col>
      <xdr:colOff>279400</xdr:colOff>
      <xdr:row>40</xdr:row>
      <xdr:rowOff>139700</xdr:rowOff>
    </xdr:to>
    <xdr:pic>
      <xdr:nvPicPr>
        <xdr:cNvPr id="2227" name="Picture 17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71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228" name="Picture 1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229" name="Picture 1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230" name="Picture 18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xdr:row>
      <xdr:rowOff>0</xdr:rowOff>
    </xdr:from>
    <xdr:to>
      <xdr:col>2</xdr:col>
      <xdr:colOff>12700</xdr:colOff>
      <xdr:row>41</xdr:row>
      <xdr:rowOff>12700</xdr:rowOff>
    </xdr:to>
    <xdr:pic>
      <xdr:nvPicPr>
        <xdr:cNvPr id="2231" name="Picture 1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0</xdr:rowOff>
    </xdr:from>
    <xdr:to>
      <xdr:col>5</xdr:col>
      <xdr:colOff>508000</xdr:colOff>
      <xdr:row>41</xdr:row>
      <xdr:rowOff>152400</xdr:rowOff>
    </xdr:to>
    <xdr:pic>
      <xdr:nvPicPr>
        <xdr:cNvPr id="2232" name="Picture 184"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6908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41</xdr:row>
      <xdr:rowOff>0</xdr:rowOff>
    </xdr:from>
    <xdr:to>
      <xdr:col>7</xdr:col>
      <xdr:colOff>279400</xdr:colOff>
      <xdr:row>41</xdr:row>
      <xdr:rowOff>139700</xdr:rowOff>
    </xdr:to>
    <xdr:pic>
      <xdr:nvPicPr>
        <xdr:cNvPr id="2233" name="Picture 1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90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234" name="Picture 1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235" name="Picture 18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236" name="Picture 1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237" name="Picture 1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238" name="Picture 1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12700</xdr:colOff>
      <xdr:row>42</xdr:row>
      <xdr:rowOff>12700</xdr:rowOff>
    </xdr:to>
    <xdr:pic>
      <xdr:nvPicPr>
        <xdr:cNvPr id="2239" name="Picture 1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42</xdr:row>
      <xdr:rowOff>0</xdr:rowOff>
    </xdr:from>
    <xdr:to>
      <xdr:col>5</xdr:col>
      <xdr:colOff>355600</xdr:colOff>
      <xdr:row>42</xdr:row>
      <xdr:rowOff>152400</xdr:rowOff>
    </xdr:to>
    <xdr:pic>
      <xdr:nvPicPr>
        <xdr:cNvPr id="2240" name="Picture 192" descr="ogo"/>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56100" y="70993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42</xdr:row>
      <xdr:rowOff>0</xdr:rowOff>
    </xdr:from>
    <xdr:to>
      <xdr:col>7</xdr:col>
      <xdr:colOff>279400</xdr:colOff>
      <xdr:row>42</xdr:row>
      <xdr:rowOff>139700</xdr:rowOff>
    </xdr:to>
    <xdr:pic>
      <xdr:nvPicPr>
        <xdr:cNvPr id="2241" name="Picture 1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09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242" name="Picture 1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243" name="Picture 1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244" name="Picture 1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xdr:row>
      <xdr:rowOff>0</xdr:rowOff>
    </xdr:from>
    <xdr:to>
      <xdr:col>2</xdr:col>
      <xdr:colOff>12700</xdr:colOff>
      <xdr:row>43</xdr:row>
      <xdr:rowOff>12700</xdr:rowOff>
    </xdr:to>
    <xdr:pic>
      <xdr:nvPicPr>
        <xdr:cNvPr id="2245" name="Picture 19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43</xdr:row>
      <xdr:rowOff>0</xdr:rowOff>
    </xdr:from>
    <xdr:to>
      <xdr:col>5</xdr:col>
      <xdr:colOff>381000</xdr:colOff>
      <xdr:row>43</xdr:row>
      <xdr:rowOff>152400</xdr:rowOff>
    </xdr:to>
    <xdr:pic>
      <xdr:nvPicPr>
        <xdr:cNvPr id="2246" name="Picture 198"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7289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279400</xdr:colOff>
      <xdr:row>43</xdr:row>
      <xdr:rowOff>139700</xdr:rowOff>
    </xdr:to>
    <xdr:pic>
      <xdr:nvPicPr>
        <xdr:cNvPr id="2247" name="Picture 19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28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248" name="Picture 2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249" name="Picture 2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250" name="Picture 20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xdr:row>
      <xdr:rowOff>0</xdr:rowOff>
    </xdr:from>
    <xdr:to>
      <xdr:col>2</xdr:col>
      <xdr:colOff>12700</xdr:colOff>
      <xdr:row>44</xdr:row>
      <xdr:rowOff>12700</xdr:rowOff>
    </xdr:to>
    <xdr:pic>
      <xdr:nvPicPr>
        <xdr:cNvPr id="2251" name="Picture 2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44</xdr:row>
      <xdr:rowOff>0</xdr:rowOff>
    </xdr:from>
    <xdr:to>
      <xdr:col>5</xdr:col>
      <xdr:colOff>508000</xdr:colOff>
      <xdr:row>44</xdr:row>
      <xdr:rowOff>152400</xdr:rowOff>
    </xdr:to>
    <xdr:pic>
      <xdr:nvPicPr>
        <xdr:cNvPr id="2252" name="Picture 204"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7480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44</xdr:row>
      <xdr:rowOff>0</xdr:rowOff>
    </xdr:from>
    <xdr:to>
      <xdr:col>7</xdr:col>
      <xdr:colOff>279400</xdr:colOff>
      <xdr:row>44</xdr:row>
      <xdr:rowOff>139700</xdr:rowOff>
    </xdr:to>
    <xdr:pic>
      <xdr:nvPicPr>
        <xdr:cNvPr id="2253" name="Picture 2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48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254" name="Picture 2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255" name="Picture 20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12700</xdr:colOff>
      <xdr:row>45</xdr:row>
      <xdr:rowOff>12700</xdr:rowOff>
    </xdr:to>
    <xdr:pic>
      <xdr:nvPicPr>
        <xdr:cNvPr id="2256" name="Picture 2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381000</xdr:colOff>
      <xdr:row>45</xdr:row>
      <xdr:rowOff>152400</xdr:rowOff>
    </xdr:to>
    <xdr:pic>
      <xdr:nvPicPr>
        <xdr:cNvPr id="2257" name="Picture 209" descr="ogo"/>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356100" y="7670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45</xdr:row>
      <xdr:rowOff>0</xdr:rowOff>
    </xdr:from>
    <xdr:to>
      <xdr:col>7</xdr:col>
      <xdr:colOff>279400</xdr:colOff>
      <xdr:row>45</xdr:row>
      <xdr:rowOff>139700</xdr:rowOff>
    </xdr:to>
    <xdr:pic>
      <xdr:nvPicPr>
        <xdr:cNvPr id="2258" name="Picture 2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67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259" name="Picture 2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260" name="Picture 2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261" name="Picture 21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12700</xdr:colOff>
      <xdr:row>46</xdr:row>
      <xdr:rowOff>12700</xdr:rowOff>
    </xdr:to>
    <xdr:pic>
      <xdr:nvPicPr>
        <xdr:cNvPr id="2262" name="Picture 21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xdr:row>
      <xdr:rowOff>0</xdr:rowOff>
    </xdr:from>
    <xdr:to>
      <xdr:col>5</xdr:col>
      <xdr:colOff>381000</xdr:colOff>
      <xdr:row>46</xdr:row>
      <xdr:rowOff>152400</xdr:rowOff>
    </xdr:to>
    <xdr:pic>
      <xdr:nvPicPr>
        <xdr:cNvPr id="2263" name="Picture 215"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7861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46</xdr:row>
      <xdr:rowOff>0</xdr:rowOff>
    </xdr:from>
    <xdr:to>
      <xdr:col>7</xdr:col>
      <xdr:colOff>279400</xdr:colOff>
      <xdr:row>46</xdr:row>
      <xdr:rowOff>139700</xdr:rowOff>
    </xdr:to>
    <xdr:pic>
      <xdr:nvPicPr>
        <xdr:cNvPr id="2264" name="Picture 21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86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265" name="Picture 2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266" name="Picture 2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47</xdr:row>
      <xdr:rowOff>0</xdr:rowOff>
    </xdr:from>
    <xdr:to>
      <xdr:col>2</xdr:col>
      <xdr:colOff>12700</xdr:colOff>
      <xdr:row>47</xdr:row>
      <xdr:rowOff>12700</xdr:rowOff>
    </xdr:to>
    <xdr:pic>
      <xdr:nvPicPr>
        <xdr:cNvPr id="2267" name="Picture 21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47</xdr:row>
      <xdr:rowOff>0</xdr:rowOff>
    </xdr:from>
    <xdr:to>
      <xdr:col>5</xdr:col>
      <xdr:colOff>368300</xdr:colOff>
      <xdr:row>47</xdr:row>
      <xdr:rowOff>152400</xdr:rowOff>
    </xdr:to>
    <xdr:pic>
      <xdr:nvPicPr>
        <xdr:cNvPr id="2268" name="Picture 220" descr="ogo"/>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356100" y="8051800"/>
          <a:ext cx="368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47</xdr:row>
      <xdr:rowOff>0</xdr:rowOff>
    </xdr:from>
    <xdr:to>
      <xdr:col>7</xdr:col>
      <xdr:colOff>279400</xdr:colOff>
      <xdr:row>47</xdr:row>
      <xdr:rowOff>139700</xdr:rowOff>
    </xdr:to>
    <xdr:pic>
      <xdr:nvPicPr>
        <xdr:cNvPr id="2269" name="Picture 22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05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270" name="Picture 2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271" name="Picture 2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272" name="Picture 224"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2</xdr:col>
      <xdr:colOff>12700</xdr:colOff>
      <xdr:row>48</xdr:row>
      <xdr:rowOff>12700</xdr:rowOff>
    </xdr:to>
    <xdr:pic>
      <xdr:nvPicPr>
        <xdr:cNvPr id="2273" name="Picture 2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48</xdr:row>
      <xdr:rowOff>0</xdr:rowOff>
    </xdr:from>
    <xdr:to>
      <xdr:col>5</xdr:col>
      <xdr:colOff>381000</xdr:colOff>
      <xdr:row>48</xdr:row>
      <xdr:rowOff>152400</xdr:rowOff>
    </xdr:to>
    <xdr:pic>
      <xdr:nvPicPr>
        <xdr:cNvPr id="2274" name="Picture 226"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8242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48</xdr:row>
      <xdr:rowOff>0</xdr:rowOff>
    </xdr:from>
    <xdr:to>
      <xdr:col>7</xdr:col>
      <xdr:colOff>279400</xdr:colOff>
      <xdr:row>48</xdr:row>
      <xdr:rowOff>139700</xdr:rowOff>
    </xdr:to>
    <xdr:pic>
      <xdr:nvPicPr>
        <xdr:cNvPr id="2275" name="Picture 2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24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276" name="Picture 2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277" name="Picture 2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278" name="Picture 2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12700</xdr:colOff>
      <xdr:row>49</xdr:row>
      <xdr:rowOff>12700</xdr:rowOff>
    </xdr:to>
    <xdr:pic>
      <xdr:nvPicPr>
        <xdr:cNvPr id="2279" name="Picture 2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381000</xdr:colOff>
      <xdr:row>49</xdr:row>
      <xdr:rowOff>152400</xdr:rowOff>
    </xdr:to>
    <xdr:pic>
      <xdr:nvPicPr>
        <xdr:cNvPr id="2280" name="Picture 232"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8432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12700</xdr:colOff>
      <xdr:row>49</xdr:row>
      <xdr:rowOff>12700</xdr:rowOff>
    </xdr:to>
    <xdr:pic>
      <xdr:nvPicPr>
        <xdr:cNvPr id="2282" name="Picture 2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49</xdr:row>
      <xdr:rowOff>0</xdr:rowOff>
    </xdr:from>
    <xdr:to>
      <xdr:col>3</xdr:col>
      <xdr:colOff>12700</xdr:colOff>
      <xdr:row>49</xdr:row>
      <xdr:rowOff>12700</xdr:rowOff>
    </xdr:to>
    <xdr:pic>
      <xdr:nvPicPr>
        <xdr:cNvPr id="2283" name="Picture 2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xdr:row>
      <xdr:rowOff>0</xdr:rowOff>
    </xdr:from>
    <xdr:to>
      <xdr:col>2</xdr:col>
      <xdr:colOff>12700</xdr:colOff>
      <xdr:row>50</xdr:row>
      <xdr:rowOff>12700</xdr:rowOff>
    </xdr:to>
    <xdr:pic>
      <xdr:nvPicPr>
        <xdr:cNvPr id="2284" name="Picture 2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50</xdr:row>
      <xdr:rowOff>0</xdr:rowOff>
    </xdr:from>
    <xdr:to>
      <xdr:col>5</xdr:col>
      <xdr:colOff>508000</xdr:colOff>
      <xdr:row>50</xdr:row>
      <xdr:rowOff>152400</xdr:rowOff>
    </xdr:to>
    <xdr:pic>
      <xdr:nvPicPr>
        <xdr:cNvPr id="2285" name="Picture 237"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862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50</xdr:row>
      <xdr:rowOff>0</xdr:rowOff>
    </xdr:from>
    <xdr:to>
      <xdr:col>7</xdr:col>
      <xdr:colOff>279400</xdr:colOff>
      <xdr:row>50</xdr:row>
      <xdr:rowOff>139700</xdr:rowOff>
    </xdr:to>
    <xdr:pic>
      <xdr:nvPicPr>
        <xdr:cNvPr id="2286" name="Picture 23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62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2287" name="Picture 2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2288" name="Picture 24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2289" name="Picture 241"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51</xdr:row>
      <xdr:rowOff>0</xdr:rowOff>
    </xdr:from>
    <xdr:to>
      <xdr:col>2</xdr:col>
      <xdr:colOff>12700</xdr:colOff>
      <xdr:row>51</xdr:row>
      <xdr:rowOff>12700</xdr:rowOff>
    </xdr:to>
    <xdr:pic>
      <xdr:nvPicPr>
        <xdr:cNvPr id="2290" name="Picture 2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51</xdr:row>
      <xdr:rowOff>0</xdr:rowOff>
    </xdr:from>
    <xdr:to>
      <xdr:col>5</xdr:col>
      <xdr:colOff>381000</xdr:colOff>
      <xdr:row>51</xdr:row>
      <xdr:rowOff>152400</xdr:rowOff>
    </xdr:to>
    <xdr:pic>
      <xdr:nvPicPr>
        <xdr:cNvPr id="2291" name="Picture 243"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8813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51</xdr:row>
      <xdr:rowOff>0</xdr:rowOff>
    </xdr:from>
    <xdr:to>
      <xdr:col>7</xdr:col>
      <xdr:colOff>279400</xdr:colOff>
      <xdr:row>51</xdr:row>
      <xdr:rowOff>139700</xdr:rowOff>
    </xdr:to>
    <xdr:pic>
      <xdr:nvPicPr>
        <xdr:cNvPr id="2292" name="Picture 24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81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293" name="Picture 2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294" name="Picture 2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295" name="Picture 2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296" name="Picture 2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2297" name="Picture 2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52</xdr:row>
      <xdr:rowOff>0</xdr:rowOff>
    </xdr:from>
    <xdr:to>
      <xdr:col>5</xdr:col>
      <xdr:colOff>152400</xdr:colOff>
      <xdr:row>52</xdr:row>
      <xdr:rowOff>152400</xdr:rowOff>
    </xdr:to>
    <xdr:pic>
      <xdr:nvPicPr>
        <xdr:cNvPr id="2298" name="Picture 250" descr="ogo"/>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356100" y="900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52</xdr:row>
      <xdr:rowOff>0</xdr:rowOff>
    </xdr:from>
    <xdr:to>
      <xdr:col>7</xdr:col>
      <xdr:colOff>279400</xdr:colOff>
      <xdr:row>52</xdr:row>
      <xdr:rowOff>139700</xdr:rowOff>
    </xdr:to>
    <xdr:pic>
      <xdr:nvPicPr>
        <xdr:cNvPr id="2299" name="Picture 2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00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300" name="Picture 2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301" name="Picture 2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302" name="Picture 25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303" name="Picture 2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53</xdr:row>
      <xdr:rowOff>0</xdr:rowOff>
    </xdr:from>
    <xdr:to>
      <xdr:col>2</xdr:col>
      <xdr:colOff>12700</xdr:colOff>
      <xdr:row>53</xdr:row>
      <xdr:rowOff>12700</xdr:rowOff>
    </xdr:to>
    <xdr:pic>
      <xdr:nvPicPr>
        <xdr:cNvPr id="2304" name="Picture 25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508000</xdr:colOff>
      <xdr:row>53</xdr:row>
      <xdr:rowOff>152400</xdr:rowOff>
    </xdr:to>
    <xdr:pic>
      <xdr:nvPicPr>
        <xdr:cNvPr id="2305" name="Picture 257"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919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53</xdr:row>
      <xdr:rowOff>0</xdr:rowOff>
    </xdr:from>
    <xdr:to>
      <xdr:col>7</xdr:col>
      <xdr:colOff>279400</xdr:colOff>
      <xdr:row>53</xdr:row>
      <xdr:rowOff>139700</xdr:rowOff>
    </xdr:to>
    <xdr:pic>
      <xdr:nvPicPr>
        <xdr:cNvPr id="2306" name="Picture 25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19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307" name="Picture 2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308" name="Picture 26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309" name="Picture 2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310" name="Picture 2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2</xdr:col>
      <xdr:colOff>12700</xdr:colOff>
      <xdr:row>54</xdr:row>
      <xdr:rowOff>12700</xdr:rowOff>
    </xdr:to>
    <xdr:pic>
      <xdr:nvPicPr>
        <xdr:cNvPr id="2311" name="Picture 26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266700</xdr:colOff>
      <xdr:row>54</xdr:row>
      <xdr:rowOff>152400</xdr:rowOff>
    </xdr:to>
    <xdr:pic>
      <xdr:nvPicPr>
        <xdr:cNvPr id="2312" name="Picture 264" descr="ogo"/>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356100" y="9385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54</xdr:row>
      <xdr:rowOff>0</xdr:rowOff>
    </xdr:from>
    <xdr:to>
      <xdr:col>7</xdr:col>
      <xdr:colOff>279400</xdr:colOff>
      <xdr:row>54</xdr:row>
      <xdr:rowOff>139700</xdr:rowOff>
    </xdr:to>
    <xdr:pic>
      <xdr:nvPicPr>
        <xdr:cNvPr id="2313" name="Picture 26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38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314" name="Picture 26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315" name="Picture 26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316" name="Picture 2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317" name="Picture 2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55</xdr:row>
      <xdr:rowOff>0</xdr:rowOff>
    </xdr:from>
    <xdr:to>
      <xdr:col>2</xdr:col>
      <xdr:colOff>12700</xdr:colOff>
      <xdr:row>55</xdr:row>
      <xdr:rowOff>12700</xdr:rowOff>
    </xdr:to>
    <xdr:pic>
      <xdr:nvPicPr>
        <xdr:cNvPr id="2318" name="Picture 27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55</xdr:row>
      <xdr:rowOff>0</xdr:rowOff>
    </xdr:from>
    <xdr:to>
      <xdr:col>5</xdr:col>
      <xdr:colOff>381000</xdr:colOff>
      <xdr:row>55</xdr:row>
      <xdr:rowOff>152400</xdr:rowOff>
    </xdr:to>
    <xdr:pic>
      <xdr:nvPicPr>
        <xdr:cNvPr id="2319" name="Picture 271"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9575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55</xdr:row>
      <xdr:rowOff>0</xdr:rowOff>
    </xdr:from>
    <xdr:to>
      <xdr:col>7</xdr:col>
      <xdr:colOff>279400</xdr:colOff>
      <xdr:row>55</xdr:row>
      <xdr:rowOff>139700</xdr:rowOff>
    </xdr:to>
    <xdr:pic>
      <xdr:nvPicPr>
        <xdr:cNvPr id="2320" name="Picture 27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57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321" name="Picture 27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322" name="Picture 27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323" name="Picture 2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324" name="Picture 2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56</xdr:row>
      <xdr:rowOff>0</xdr:rowOff>
    </xdr:from>
    <xdr:to>
      <xdr:col>2</xdr:col>
      <xdr:colOff>12700</xdr:colOff>
      <xdr:row>56</xdr:row>
      <xdr:rowOff>12700</xdr:rowOff>
    </xdr:to>
    <xdr:pic>
      <xdr:nvPicPr>
        <xdr:cNvPr id="2325" name="Picture 27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56</xdr:row>
      <xdr:rowOff>0</xdr:rowOff>
    </xdr:from>
    <xdr:to>
      <xdr:col>5</xdr:col>
      <xdr:colOff>381000</xdr:colOff>
      <xdr:row>56</xdr:row>
      <xdr:rowOff>152400</xdr:rowOff>
    </xdr:to>
    <xdr:pic>
      <xdr:nvPicPr>
        <xdr:cNvPr id="2326" name="Picture 278"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9766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56</xdr:row>
      <xdr:rowOff>0</xdr:rowOff>
    </xdr:from>
    <xdr:to>
      <xdr:col>7</xdr:col>
      <xdr:colOff>279400</xdr:colOff>
      <xdr:row>56</xdr:row>
      <xdr:rowOff>139700</xdr:rowOff>
    </xdr:to>
    <xdr:pic>
      <xdr:nvPicPr>
        <xdr:cNvPr id="2327" name="Picture 27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76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328" name="Picture 2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329" name="Picture 2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330" name="Picture 2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331" name="Picture 2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57</xdr:row>
      <xdr:rowOff>0</xdr:rowOff>
    </xdr:from>
    <xdr:to>
      <xdr:col>2</xdr:col>
      <xdr:colOff>12700</xdr:colOff>
      <xdr:row>57</xdr:row>
      <xdr:rowOff>12700</xdr:rowOff>
    </xdr:to>
    <xdr:pic>
      <xdr:nvPicPr>
        <xdr:cNvPr id="2332" name="Picture 2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57</xdr:row>
      <xdr:rowOff>0</xdr:rowOff>
    </xdr:from>
    <xdr:to>
      <xdr:col>5</xdr:col>
      <xdr:colOff>508000</xdr:colOff>
      <xdr:row>57</xdr:row>
      <xdr:rowOff>152400</xdr:rowOff>
    </xdr:to>
    <xdr:pic>
      <xdr:nvPicPr>
        <xdr:cNvPr id="2333" name="Picture 285"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995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57</xdr:row>
      <xdr:rowOff>0</xdr:rowOff>
    </xdr:from>
    <xdr:to>
      <xdr:col>7</xdr:col>
      <xdr:colOff>279400</xdr:colOff>
      <xdr:row>57</xdr:row>
      <xdr:rowOff>139700</xdr:rowOff>
    </xdr:to>
    <xdr:pic>
      <xdr:nvPicPr>
        <xdr:cNvPr id="2334" name="Picture 2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95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335" name="Picture 28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336" name="Picture 2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58</xdr:row>
      <xdr:rowOff>0</xdr:rowOff>
    </xdr:from>
    <xdr:to>
      <xdr:col>2</xdr:col>
      <xdr:colOff>12700</xdr:colOff>
      <xdr:row>58</xdr:row>
      <xdr:rowOff>12700</xdr:rowOff>
    </xdr:to>
    <xdr:pic>
      <xdr:nvPicPr>
        <xdr:cNvPr id="2337" name="Picture 28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xdr:row>
      <xdr:rowOff>0</xdr:rowOff>
    </xdr:from>
    <xdr:to>
      <xdr:col>5</xdr:col>
      <xdr:colOff>266700</xdr:colOff>
      <xdr:row>58</xdr:row>
      <xdr:rowOff>152400</xdr:rowOff>
    </xdr:to>
    <xdr:pic>
      <xdr:nvPicPr>
        <xdr:cNvPr id="2338" name="Picture 29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0147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58</xdr:row>
      <xdr:rowOff>0</xdr:rowOff>
    </xdr:from>
    <xdr:to>
      <xdr:col>7</xdr:col>
      <xdr:colOff>279400</xdr:colOff>
      <xdr:row>58</xdr:row>
      <xdr:rowOff>139700</xdr:rowOff>
    </xdr:to>
    <xdr:pic>
      <xdr:nvPicPr>
        <xdr:cNvPr id="2339" name="Picture 29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14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340" name="Picture 2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341" name="Picture 2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342" name="Picture 2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343" name="Picture 295"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59</xdr:row>
      <xdr:rowOff>0</xdr:rowOff>
    </xdr:from>
    <xdr:to>
      <xdr:col>2</xdr:col>
      <xdr:colOff>12700</xdr:colOff>
      <xdr:row>59</xdr:row>
      <xdr:rowOff>12700</xdr:rowOff>
    </xdr:to>
    <xdr:pic>
      <xdr:nvPicPr>
        <xdr:cNvPr id="2344" name="Picture 29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59</xdr:row>
      <xdr:rowOff>0</xdr:rowOff>
    </xdr:from>
    <xdr:to>
      <xdr:col>5</xdr:col>
      <xdr:colOff>266700</xdr:colOff>
      <xdr:row>59</xdr:row>
      <xdr:rowOff>152400</xdr:rowOff>
    </xdr:to>
    <xdr:pic>
      <xdr:nvPicPr>
        <xdr:cNvPr id="2345" name="Picture 29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0337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59</xdr:row>
      <xdr:rowOff>0</xdr:rowOff>
    </xdr:from>
    <xdr:to>
      <xdr:col>7</xdr:col>
      <xdr:colOff>279400</xdr:colOff>
      <xdr:row>59</xdr:row>
      <xdr:rowOff>139700</xdr:rowOff>
    </xdr:to>
    <xdr:pic>
      <xdr:nvPicPr>
        <xdr:cNvPr id="2346" name="Picture 29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33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347" name="Picture 2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348" name="Picture 30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349" name="Picture 301"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350" name="Picture 302"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60</xdr:row>
      <xdr:rowOff>0</xdr:rowOff>
    </xdr:from>
    <xdr:to>
      <xdr:col>2</xdr:col>
      <xdr:colOff>12700</xdr:colOff>
      <xdr:row>60</xdr:row>
      <xdr:rowOff>12700</xdr:rowOff>
    </xdr:to>
    <xdr:pic>
      <xdr:nvPicPr>
        <xdr:cNvPr id="2351" name="Picture 3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60</xdr:row>
      <xdr:rowOff>0</xdr:rowOff>
    </xdr:from>
    <xdr:to>
      <xdr:col>5</xdr:col>
      <xdr:colOff>622300</xdr:colOff>
      <xdr:row>60</xdr:row>
      <xdr:rowOff>152400</xdr:rowOff>
    </xdr:to>
    <xdr:pic>
      <xdr:nvPicPr>
        <xdr:cNvPr id="2352" name="Picture 304" descr="ogo"/>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356100" y="10528300"/>
          <a:ext cx="622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60</xdr:row>
      <xdr:rowOff>0</xdr:rowOff>
    </xdr:from>
    <xdr:to>
      <xdr:col>7</xdr:col>
      <xdr:colOff>279400</xdr:colOff>
      <xdr:row>60</xdr:row>
      <xdr:rowOff>139700</xdr:rowOff>
    </xdr:to>
    <xdr:pic>
      <xdr:nvPicPr>
        <xdr:cNvPr id="2353" name="Picture 3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52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354" name="Picture 3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355" name="Picture 30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356" name="Picture 3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357" name="Picture 3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61</xdr:row>
      <xdr:rowOff>0</xdr:rowOff>
    </xdr:from>
    <xdr:to>
      <xdr:col>2</xdr:col>
      <xdr:colOff>12700</xdr:colOff>
      <xdr:row>61</xdr:row>
      <xdr:rowOff>12700</xdr:rowOff>
    </xdr:to>
    <xdr:pic>
      <xdr:nvPicPr>
        <xdr:cNvPr id="2358" name="Picture 3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61</xdr:row>
      <xdr:rowOff>0</xdr:rowOff>
    </xdr:from>
    <xdr:to>
      <xdr:col>5</xdr:col>
      <xdr:colOff>533400</xdr:colOff>
      <xdr:row>61</xdr:row>
      <xdr:rowOff>152400</xdr:rowOff>
    </xdr:to>
    <xdr:pic>
      <xdr:nvPicPr>
        <xdr:cNvPr id="2359" name="Picture 311"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07188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61</xdr:row>
      <xdr:rowOff>0</xdr:rowOff>
    </xdr:from>
    <xdr:to>
      <xdr:col>7</xdr:col>
      <xdr:colOff>279400</xdr:colOff>
      <xdr:row>61</xdr:row>
      <xdr:rowOff>139700</xdr:rowOff>
    </xdr:to>
    <xdr:pic>
      <xdr:nvPicPr>
        <xdr:cNvPr id="2360" name="Picture 3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71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361" name="Picture 3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362" name="Picture 31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363" name="Picture 3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364" name="Picture 316"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62</xdr:row>
      <xdr:rowOff>0</xdr:rowOff>
    </xdr:from>
    <xdr:to>
      <xdr:col>2</xdr:col>
      <xdr:colOff>12700</xdr:colOff>
      <xdr:row>62</xdr:row>
      <xdr:rowOff>12700</xdr:rowOff>
    </xdr:to>
    <xdr:pic>
      <xdr:nvPicPr>
        <xdr:cNvPr id="2365" name="Picture 31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xdr:row>
      <xdr:rowOff>0</xdr:rowOff>
    </xdr:from>
    <xdr:to>
      <xdr:col>5</xdr:col>
      <xdr:colOff>533400</xdr:colOff>
      <xdr:row>62</xdr:row>
      <xdr:rowOff>152400</xdr:rowOff>
    </xdr:to>
    <xdr:pic>
      <xdr:nvPicPr>
        <xdr:cNvPr id="2366" name="Picture 318" descr="ogo"/>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356100" y="10909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62</xdr:row>
      <xdr:rowOff>0</xdr:rowOff>
    </xdr:from>
    <xdr:to>
      <xdr:col>7</xdr:col>
      <xdr:colOff>279400</xdr:colOff>
      <xdr:row>62</xdr:row>
      <xdr:rowOff>139700</xdr:rowOff>
    </xdr:to>
    <xdr:pic>
      <xdr:nvPicPr>
        <xdr:cNvPr id="2367" name="Picture 31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90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368" name="Picture 32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369" name="Picture 32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370" name="Picture 3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371" name="Picture 3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2</xdr:col>
      <xdr:colOff>12700</xdr:colOff>
      <xdr:row>63</xdr:row>
      <xdr:rowOff>12700</xdr:rowOff>
    </xdr:to>
    <xdr:pic>
      <xdr:nvPicPr>
        <xdr:cNvPr id="2372" name="Picture 32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63</xdr:row>
      <xdr:rowOff>0</xdr:rowOff>
    </xdr:from>
    <xdr:to>
      <xdr:col>5</xdr:col>
      <xdr:colOff>381000</xdr:colOff>
      <xdr:row>63</xdr:row>
      <xdr:rowOff>152400</xdr:rowOff>
    </xdr:to>
    <xdr:pic>
      <xdr:nvPicPr>
        <xdr:cNvPr id="2373" name="Picture 325"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1099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63</xdr:row>
      <xdr:rowOff>0</xdr:rowOff>
    </xdr:from>
    <xdr:to>
      <xdr:col>7</xdr:col>
      <xdr:colOff>279400</xdr:colOff>
      <xdr:row>63</xdr:row>
      <xdr:rowOff>139700</xdr:rowOff>
    </xdr:to>
    <xdr:pic>
      <xdr:nvPicPr>
        <xdr:cNvPr id="2374" name="Picture 32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09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375" name="Picture 3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376" name="Picture 3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377" name="Picture 3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378" name="Picture 3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64</xdr:row>
      <xdr:rowOff>0</xdr:rowOff>
    </xdr:from>
    <xdr:to>
      <xdr:col>2</xdr:col>
      <xdr:colOff>12700</xdr:colOff>
      <xdr:row>64</xdr:row>
      <xdr:rowOff>12700</xdr:rowOff>
    </xdr:to>
    <xdr:pic>
      <xdr:nvPicPr>
        <xdr:cNvPr id="2379" name="Picture 3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64</xdr:row>
      <xdr:rowOff>0</xdr:rowOff>
    </xdr:from>
    <xdr:to>
      <xdr:col>5</xdr:col>
      <xdr:colOff>520700</xdr:colOff>
      <xdr:row>64</xdr:row>
      <xdr:rowOff>139700</xdr:rowOff>
    </xdr:to>
    <xdr:pic>
      <xdr:nvPicPr>
        <xdr:cNvPr id="2380" name="Picture 332" descr="ogo"/>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356100" y="11290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64</xdr:row>
      <xdr:rowOff>0</xdr:rowOff>
    </xdr:from>
    <xdr:to>
      <xdr:col>7</xdr:col>
      <xdr:colOff>279400</xdr:colOff>
      <xdr:row>64</xdr:row>
      <xdr:rowOff>139700</xdr:rowOff>
    </xdr:to>
    <xdr:pic>
      <xdr:nvPicPr>
        <xdr:cNvPr id="2381" name="Picture 33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29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382" name="Picture 3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383" name="Picture 33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384" name="Picture 3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385" name="Picture 3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65</xdr:row>
      <xdr:rowOff>0</xdr:rowOff>
    </xdr:from>
    <xdr:to>
      <xdr:col>2</xdr:col>
      <xdr:colOff>12700</xdr:colOff>
      <xdr:row>65</xdr:row>
      <xdr:rowOff>12700</xdr:rowOff>
    </xdr:to>
    <xdr:pic>
      <xdr:nvPicPr>
        <xdr:cNvPr id="2386" name="Picture 33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65</xdr:row>
      <xdr:rowOff>0</xdr:rowOff>
    </xdr:from>
    <xdr:to>
      <xdr:col>5</xdr:col>
      <xdr:colOff>266700</xdr:colOff>
      <xdr:row>65</xdr:row>
      <xdr:rowOff>152400</xdr:rowOff>
    </xdr:to>
    <xdr:pic>
      <xdr:nvPicPr>
        <xdr:cNvPr id="2387" name="Picture 339"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148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65</xdr:row>
      <xdr:rowOff>0</xdr:rowOff>
    </xdr:from>
    <xdr:to>
      <xdr:col>7</xdr:col>
      <xdr:colOff>279400</xdr:colOff>
      <xdr:row>65</xdr:row>
      <xdr:rowOff>139700</xdr:rowOff>
    </xdr:to>
    <xdr:pic>
      <xdr:nvPicPr>
        <xdr:cNvPr id="2388" name="Picture 34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48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389" name="Picture 3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390" name="Picture 34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391" name="Picture 343"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392" name="Picture 3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66</xdr:row>
      <xdr:rowOff>0</xdr:rowOff>
    </xdr:from>
    <xdr:to>
      <xdr:col>2</xdr:col>
      <xdr:colOff>12700</xdr:colOff>
      <xdr:row>66</xdr:row>
      <xdr:rowOff>12700</xdr:rowOff>
    </xdr:to>
    <xdr:pic>
      <xdr:nvPicPr>
        <xdr:cNvPr id="2393" name="Picture 3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66</xdr:row>
      <xdr:rowOff>0</xdr:rowOff>
    </xdr:from>
    <xdr:to>
      <xdr:col>5</xdr:col>
      <xdr:colOff>266700</xdr:colOff>
      <xdr:row>66</xdr:row>
      <xdr:rowOff>152400</xdr:rowOff>
    </xdr:to>
    <xdr:pic>
      <xdr:nvPicPr>
        <xdr:cNvPr id="2394" name="Picture 34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1671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66</xdr:row>
      <xdr:rowOff>0</xdr:rowOff>
    </xdr:from>
    <xdr:to>
      <xdr:col>7</xdr:col>
      <xdr:colOff>279400</xdr:colOff>
      <xdr:row>66</xdr:row>
      <xdr:rowOff>139700</xdr:rowOff>
    </xdr:to>
    <xdr:pic>
      <xdr:nvPicPr>
        <xdr:cNvPr id="2395" name="Picture 3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67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396" name="Picture 3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397" name="Picture 3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398" name="Picture 350"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399" name="Picture 3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12700</xdr:colOff>
      <xdr:row>67</xdr:row>
      <xdr:rowOff>12700</xdr:rowOff>
    </xdr:to>
    <xdr:pic>
      <xdr:nvPicPr>
        <xdr:cNvPr id="2400" name="Picture 35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67</xdr:row>
      <xdr:rowOff>0</xdr:rowOff>
    </xdr:from>
    <xdr:to>
      <xdr:col>5</xdr:col>
      <xdr:colOff>381000</xdr:colOff>
      <xdr:row>67</xdr:row>
      <xdr:rowOff>152400</xdr:rowOff>
    </xdr:to>
    <xdr:pic>
      <xdr:nvPicPr>
        <xdr:cNvPr id="2401" name="Picture 353"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1861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67</xdr:row>
      <xdr:rowOff>0</xdr:rowOff>
    </xdr:from>
    <xdr:to>
      <xdr:col>7</xdr:col>
      <xdr:colOff>279400</xdr:colOff>
      <xdr:row>67</xdr:row>
      <xdr:rowOff>139700</xdr:rowOff>
    </xdr:to>
    <xdr:pic>
      <xdr:nvPicPr>
        <xdr:cNvPr id="2402" name="Picture 35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86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403" name="Picture 35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404" name="Picture 3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405" name="Picture 3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68</xdr:row>
      <xdr:rowOff>0</xdr:rowOff>
    </xdr:from>
    <xdr:to>
      <xdr:col>2</xdr:col>
      <xdr:colOff>12700</xdr:colOff>
      <xdr:row>68</xdr:row>
      <xdr:rowOff>12700</xdr:rowOff>
    </xdr:to>
    <xdr:pic>
      <xdr:nvPicPr>
        <xdr:cNvPr id="2406" name="Picture 35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533400</xdr:colOff>
      <xdr:row>68</xdr:row>
      <xdr:rowOff>152400</xdr:rowOff>
    </xdr:to>
    <xdr:pic>
      <xdr:nvPicPr>
        <xdr:cNvPr id="2407" name="Picture 359"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2052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68</xdr:row>
      <xdr:rowOff>0</xdr:rowOff>
    </xdr:from>
    <xdr:to>
      <xdr:col>7</xdr:col>
      <xdr:colOff>279400</xdr:colOff>
      <xdr:row>68</xdr:row>
      <xdr:rowOff>139700</xdr:rowOff>
    </xdr:to>
    <xdr:pic>
      <xdr:nvPicPr>
        <xdr:cNvPr id="2408" name="Picture 36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05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409" name="Picture 36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410" name="Picture 36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411" name="Picture 36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12700</xdr:colOff>
      <xdr:row>69</xdr:row>
      <xdr:rowOff>12700</xdr:rowOff>
    </xdr:to>
    <xdr:pic>
      <xdr:nvPicPr>
        <xdr:cNvPr id="2412" name="Picture 36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69</xdr:row>
      <xdr:rowOff>0</xdr:rowOff>
    </xdr:from>
    <xdr:to>
      <xdr:col>5</xdr:col>
      <xdr:colOff>330200</xdr:colOff>
      <xdr:row>69</xdr:row>
      <xdr:rowOff>152400</xdr:rowOff>
    </xdr:to>
    <xdr:pic>
      <xdr:nvPicPr>
        <xdr:cNvPr id="2413" name="Picture 36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12242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69</xdr:row>
      <xdr:rowOff>0</xdr:rowOff>
    </xdr:from>
    <xdr:to>
      <xdr:col>7</xdr:col>
      <xdr:colOff>279400</xdr:colOff>
      <xdr:row>69</xdr:row>
      <xdr:rowOff>139700</xdr:rowOff>
    </xdr:to>
    <xdr:pic>
      <xdr:nvPicPr>
        <xdr:cNvPr id="2414" name="Picture 36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24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415" name="Picture 3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416" name="Picture 3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417" name="Picture 3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418" name="Picture 3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70</xdr:row>
      <xdr:rowOff>0</xdr:rowOff>
    </xdr:from>
    <xdr:to>
      <xdr:col>2</xdr:col>
      <xdr:colOff>12700</xdr:colOff>
      <xdr:row>70</xdr:row>
      <xdr:rowOff>12700</xdr:rowOff>
    </xdr:to>
    <xdr:pic>
      <xdr:nvPicPr>
        <xdr:cNvPr id="2419" name="Picture 37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70</xdr:row>
      <xdr:rowOff>0</xdr:rowOff>
    </xdr:from>
    <xdr:to>
      <xdr:col>5</xdr:col>
      <xdr:colOff>368300</xdr:colOff>
      <xdr:row>70</xdr:row>
      <xdr:rowOff>152400</xdr:rowOff>
    </xdr:to>
    <xdr:pic>
      <xdr:nvPicPr>
        <xdr:cNvPr id="2420" name="Picture 372" descr="ogo"/>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356100" y="12433300"/>
          <a:ext cx="368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70</xdr:row>
      <xdr:rowOff>0</xdr:rowOff>
    </xdr:from>
    <xdr:to>
      <xdr:col>7</xdr:col>
      <xdr:colOff>279400</xdr:colOff>
      <xdr:row>70</xdr:row>
      <xdr:rowOff>139700</xdr:rowOff>
    </xdr:to>
    <xdr:pic>
      <xdr:nvPicPr>
        <xdr:cNvPr id="2421" name="Picture 37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43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422" name="Picture 3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423" name="Picture 37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424" name="Picture 37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425" name="Picture 37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12700</xdr:colOff>
      <xdr:row>71</xdr:row>
      <xdr:rowOff>12700</xdr:rowOff>
    </xdr:to>
    <xdr:pic>
      <xdr:nvPicPr>
        <xdr:cNvPr id="2426" name="Picture 37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71</xdr:row>
      <xdr:rowOff>0</xdr:rowOff>
    </xdr:from>
    <xdr:to>
      <xdr:col>5</xdr:col>
      <xdr:colOff>444500</xdr:colOff>
      <xdr:row>71</xdr:row>
      <xdr:rowOff>152400</xdr:rowOff>
    </xdr:to>
    <xdr:pic>
      <xdr:nvPicPr>
        <xdr:cNvPr id="2427" name="Picture 379" descr="ogo"/>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356100" y="12623800"/>
          <a:ext cx="444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71</xdr:row>
      <xdr:rowOff>0</xdr:rowOff>
    </xdr:from>
    <xdr:to>
      <xdr:col>7</xdr:col>
      <xdr:colOff>279400</xdr:colOff>
      <xdr:row>71</xdr:row>
      <xdr:rowOff>139700</xdr:rowOff>
    </xdr:to>
    <xdr:pic>
      <xdr:nvPicPr>
        <xdr:cNvPr id="2428" name="Picture 38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62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429" name="Picture 3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430" name="Picture 3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431" name="Picture 3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72</xdr:row>
      <xdr:rowOff>0</xdr:rowOff>
    </xdr:from>
    <xdr:to>
      <xdr:col>2</xdr:col>
      <xdr:colOff>12700</xdr:colOff>
      <xdr:row>72</xdr:row>
      <xdr:rowOff>12700</xdr:rowOff>
    </xdr:to>
    <xdr:pic>
      <xdr:nvPicPr>
        <xdr:cNvPr id="2432" name="Picture 3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72</xdr:row>
      <xdr:rowOff>0</xdr:rowOff>
    </xdr:from>
    <xdr:to>
      <xdr:col>5</xdr:col>
      <xdr:colOff>508000</xdr:colOff>
      <xdr:row>72</xdr:row>
      <xdr:rowOff>152400</xdr:rowOff>
    </xdr:to>
    <xdr:pic>
      <xdr:nvPicPr>
        <xdr:cNvPr id="2433" name="Picture 385" descr="ogo"/>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356100" y="1281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72</xdr:row>
      <xdr:rowOff>0</xdr:rowOff>
    </xdr:from>
    <xdr:to>
      <xdr:col>7</xdr:col>
      <xdr:colOff>279400</xdr:colOff>
      <xdr:row>72</xdr:row>
      <xdr:rowOff>139700</xdr:rowOff>
    </xdr:to>
    <xdr:pic>
      <xdr:nvPicPr>
        <xdr:cNvPr id="2434" name="Picture 3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81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435" name="Picture 3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436" name="Picture 3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437" name="Picture 3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38" name="Picture 3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39" name="Picture 3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12700</xdr:colOff>
      <xdr:row>73</xdr:row>
      <xdr:rowOff>12700</xdr:rowOff>
    </xdr:to>
    <xdr:pic>
      <xdr:nvPicPr>
        <xdr:cNvPr id="2440" name="Picture 3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254000</xdr:colOff>
      <xdr:row>73</xdr:row>
      <xdr:rowOff>152400</xdr:rowOff>
    </xdr:to>
    <xdr:pic>
      <xdr:nvPicPr>
        <xdr:cNvPr id="2441" name="Picture 393" descr="ogo"/>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356100" y="13004800"/>
          <a:ext cx="254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73</xdr:row>
      <xdr:rowOff>0</xdr:rowOff>
    </xdr:from>
    <xdr:to>
      <xdr:col>7</xdr:col>
      <xdr:colOff>279400</xdr:colOff>
      <xdr:row>73</xdr:row>
      <xdr:rowOff>139700</xdr:rowOff>
    </xdr:to>
    <xdr:pic>
      <xdr:nvPicPr>
        <xdr:cNvPr id="2442" name="Picture 3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00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43" name="Picture 3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44" name="Picture 3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445" name="Picture 3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46" name="Picture 3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47" name="Picture 3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74</xdr:row>
      <xdr:rowOff>0</xdr:rowOff>
    </xdr:from>
    <xdr:to>
      <xdr:col>2</xdr:col>
      <xdr:colOff>12700</xdr:colOff>
      <xdr:row>74</xdr:row>
      <xdr:rowOff>12700</xdr:rowOff>
    </xdr:to>
    <xdr:pic>
      <xdr:nvPicPr>
        <xdr:cNvPr id="2448" name="Picture 40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74</xdr:row>
      <xdr:rowOff>0</xdr:rowOff>
    </xdr:from>
    <xdr:to>
      <xdr:col>5</xdr:col>
      <xdr:colOff>508000</xdr:colOff>
      <xdr:row>74</xdr:row>
      <xdr:rowOff>152400</xdr:rowOff>
    </xdr:to>
    <xdr:pic>
      <xdr:nvPicPr>
        <xdr:cNvPr id="2449" name="Picture 401"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1319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74</xdr:row>
      <xdr:rowOff>0</xdr:rowOff>
    </xdr:from>
    <xdr:to>
      <xdr:col>7</xdr:col>
      <xdr:colOff>279400</xdr:colOff>
      <xdr:row>74</xdr:row>
      <xdr:rowOff>139700</xdr:rowOff>
    </xdr:to>
    <xdr:pic>
      <xdr:nvPicPr>
        <xdr:cNvPr id="2450" name="Picture 40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19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51" name="Picture 40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52" name="Picture 40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2453" name="Picture 40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54" name="Picture 4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55" name="Picture 4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12700</xdr:colOff>
      <xdr:row>75</xdr:row>
      <xdr:rowOff>12700</xdr:rowOff>
    </xdr:to>
    <xdr:pic>
      <xdr:nvPicPr>
        <xdr:cNvPr id="2456" name="Picture 4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431800</xdr:colOff>
      <xdr:row>75</xdr:row>
      <xdr:rowOff>152400</xdr:rowOff>
    </xdr:to>
    <xdr:pic>
      <xdr:nvPicPr>
        <xdr:cNvPr id="2457" name="Picture 409" descr="ogo"/>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356100" y="13385800"/>
          <a:ext cx="431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75</xdr:row>
      <xdr:rowOff>0</xdr:rowOff>
    </xdr:from>
    <xdr:to>
      <xdr:col>7</xdr:col>
      <xdr:colOff>279400</xdr:colOff>
      <xdr:row>75</xdr:row>
      <xdr:rowOff>139700</xdr:rowOff>
    </xdr:to>
    <xdr:pic>
      <xdr:nvPicPr>
        <xdr:cNvPr id="2458" name="Picture 4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38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59" name="Picture 4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60" name="Picture 4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461" name="Picture 41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462" name="Picture 4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76</xdr:row>
      <xdr:rowOff>0</xdr:rowOff>
    </xdr:from>
    <xdr:to>
      <xdr:col>2</xdr:col>
      <xdr:colOff>12700</xdr:colOff>
      <xdr:row>76</xdr:row>
      <xdr:rowOff>12700</xdr:rowOff>
    </xdr:to>
    <xdr:pic>
      <xdr:nvPicPr>
        <xdr:cNvPr id="2463" name="Picture 41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76</xdr:row>
      <xdr:rowOff>0</xdr:rowOff>
    </xdr:from>
    <xdr:to>
      <xdr:col>5</xdr:col>
      <xdr:colOff>508000</xdr:colOff>
      <xdr:row>76</xdr:row>
      <xdr:rowOff>152400</xdr:rowOff>
    </xdr:to>
    <xdr:pic>
      <xdr:nvPicPr>
        <xdr:cNvPr id="2464" name="Picture 416"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13576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76</xdr:row>
      <xdr:rowOff>0</xdr:rowOff>
    </xdr:from>
    <xdr:to>
      <xdr:col>7</xdr:col>
      <xdr:colOff>279400</xdr:colOff>
      <xdr:row>76</xdr:row>
      <xdr:rowOff>139700</xdr:rowOff>
    </xdr:to>
    <xdr:pic>
      <xdr:nvPicPr>
        <xdr:cNvPr id="2465" name="Picture 41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57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466" name="Picture 41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467" name="Picture 4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468" name="Picture 4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12700</xdr:colOff>
      <xdr:row>77</xdr:row>
      <xdr:rowOff>12700</xdr:rowOff>
    </xdr:to>
    <xdr:pic>
      <xdr:nvPicPr>
        <xdr:cNvPr id="2469" name="Picture 4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77</xdr:row>
      <xdr:rowOff>0</xdr:rowOff>
    </xdr:from>
    <xdr:to>
      <xdr:col>5</xdr:col>
      <xdr:colOff>584200</xdr:colOff>
      <xdr:row>77</xdr:row>
      <xdr:rowOff>152400</xdr:rowOff>
    </xdr:to>
    <xdr:pic>
      <xdr:nvPicPr>
        <xdr:cNvPr id="2470" name="Picture 422" descr="ogo"/>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356100" y="13766800"/>
          <a:ext cx="584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xdr:row>
      <xdr:rowOff>0</xdr:rowOff>
    </xdr:from>
    <xdr:to>
      <xdr:col>6</xdr:col>
      <xdr:colOff>279400</xdr:colOff>
      <xdr:row>77</xdr:row>
      <xdr:rowOff>139700</xdr:rowOff>
    </xdr:to>
    <xdr:pic>
      <xdr:nvPicPr>
        <xdr:cNvPr id="2471" name="Picture 42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2900" y="1376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77</xdr:row>
      <xdr:rowOff>0</xdr:rowOff>
    </xdr:from>
    <xdr:to>
      <xdr:col>7</xdr:col>
      <xdr:colOff>12700</xdr:colOff>
      <xdr:row>77</xdr:row>
      <xdr:rowOff>12700</xdr:rowOff>
    </xdr:to>
    <xdr:pic>
      <xdr:nvPicPr>
        <xdr:cNvPr id="2472" name="Picture 4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473" name="Picture 42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474" name="Picture 4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75" name="Picture 4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76" name="Picture 4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77" name="Picture 4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78</xdr:row>
      <xdr:rowOff>0</xdr:rowOff>
    </xdr:from>
    <xdr:to>
      <xdr:col>2</xdr:col>
      <xdr:colOff>12700</xdr:colOff>
      <xdr:row>78</xdr:row>
      <xdr:rowOff>12700</xdr:rowOff>
    </xdr:to>
    <xdr:pic>
      <xdr:nvPicPr>
        <xdr:cNvPr id="2478" name="Picture 43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78</xdr:row>
      <xdr:rowOff>0</xdr:rowOff>
    </xdr:from>
    <xdr:to>
      <xdr:col>5</xdr:col>
      <xdr:colOff>330200</xdr:colOff>
      <xdr:row>78</xdr:row>
      <xdr:rowOff>152400</xdr:rowOff>
    </xdr:to>
    <xdr:pic>
      <xdr:nvPicPr>
        <xdr:cNvPr id="2479" name="Picture 431"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13957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78</xdr:row>
      <xdr:rowOff>0</xdr:rowOff>
    </xdr:from>
    <xdr:to>
      <xdr:col>7</xdr:col>
      <xdr:colOff>279400</xdr:colOff>
      <xdr:row>78</xdr:row>
      <xdr:rowOff>139700</xdr:rowOff>
    </xdr:to>
    <xdr:pic>
      <xdr:nvPicPr>
        <xdr:cNvPr id="2480" name="Picture 43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95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81" name="Picture 4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82" name="Picture 4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483" name="Picture 43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84" name="Picture 4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12700</xdr:colOff>
      <xdr:row>79</xdr:row>
      <xdr:rowOff>12700</xdr:rowOff>
    </xdr:to>
    <xdr:pic>
      <xdr:nvPicPr>
        <xdr:cNvPr id="2485" name="Picture 43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79</xdr:row>
      <xdr:rowOff>0</xdr:rowOff>
    </xdr:from>
    <xdr:to>
      <xdr:col>5</xdr:col>
      <xdr:colOff>533400</xdr:colOff>
      <xdr:row>79</xdr:row>
      <xdr:rowOff>152400</xdr:rowOff>
    </xdr:to>
    <xdr:pic>
      <xdr:nvPicPr>
        <xdr:cNvPr id="2486" name="Picture 438"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41478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79</xdr:row>
      <xdr:rowOff>0</xdr:rowOff>
    </xdr:from>
    <xdr:to>
      <xdr:col>7</xdr:col>
      <xdr:colOff>279400</xdr:colOff>
      <xdr:row>79</xdr:row>
      <xdr:rowOff>139700</xdr:rowOff>
    </xdr:to>
    <xdr:pic>
      <xdr:nvPicPr>
        <xdr:cNvPr id="2487" name="Picture 4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14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88" name="Picture 44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89" name="Picture 44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490" name="Picture 44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91" name="Picture 4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92" name="Picture 44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80</xdr:row>
      <xdr:rowOff>0</xdr:rowOff>
    </xdr:from>
    <xdr:to>
      <xdr:col>2</xdr:col>
      <xdr:colOff>12700</xdr:colOff>
      <xdr:row>80</xdr:row>
      <xdr:rowOff>12700</xdr:rowOff>
    </xdr:to>
    <xdr:pic>
      <xdr:nvPicPr>
        <xdr:cNvPr id="2493" name="Picture 4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80</xdr:row>
      <xdr:rowOff>0</xdr:rowOff>
    </xdr:from>
    <xdr:to>
      <xdr:col>5</xdr:col>
      <xdr:colOff>508000</xdr:colOff>
      <xdr:row>80</xdr:row>
      <xdr:rowOff>152400</xdr:rowOff>
    </xdr:to>
    <xdr:pic>
      <xdr:nvPicPr>
        <xdr:cNvPr id="2494" name="Picture 446"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1433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80</xdr:row>
      <xdr:rowOff>0</xdr:rowOff>
    </xdr:from>
    <xdr:to>
      <xdr:col>7</xdr:col>
      <xdr:colOff>279400</xdr:colOff>
      <xdr:row>80</xdr:row>
      <xdr:rowOff>139700</xdr:rowOff>
    </xdr:to>
    <xdr:pic>
      <xdr:nvPicPr>
        <xdr:cNvPr id="2495" name="Picture 4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33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96" name="Picture 4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97" name="Picture 4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498" name="Picture 4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499" name="Picture 4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500" name="Picture 4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12700</xdr:colOff>
      <xdr:row>81</xdr:row>
      <xdr:rowOff>12700</xdr:rowOff>
    </xdr:to>
    <xdr:pic>
      <xdr:nvPicPr>
        <xdr:cNvPr id="2501" name="Picture 4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81</xdr:row>
      <xdr:rowOff>0</xdr:rowOff>
    </xdr:from>
    <xdr:to>
      <xdr:col>5</xdr:col>
      <xdr:colOff>571500</xdr:colOff>
      <xdr:row>81</xdr:row>
      <xdr:rowOff>152400</xdr:rowOff>
    </xdr:to>
    <xdr:pic>
      <xdr:nvPicPr>
        <xdr:cNvPr id="2502" name="Picture 454" descr="ogo"/>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356100" y="14528800"/>
          <a:ext cx="571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81</xdr:row>
      <xdr:rowOff>0</xdr:rowOff>
    </xdr:from>
    <xdr:to>
      <xdr:col>7</xdr:col>
      <xdr:colOff>279400</xdr:colOff>
      <xdr:row>81</xdr:row>
      <xdr:rowOff>139700</xdr:rowOff>
    </xdr:to>
    <xdr:pic>
      <xdr:nvPicPr>
        <xdr:cNvPr id="2503" name="Picture 4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52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504" name="Picture 4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505" name="Picture 45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506" name="Picture 4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507" name="Picture 4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508" name="Picture 4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82</xdr:row>
      <xdr:rowOff>0</xdr:rowOff>
    </xdr:from>
    <xdr:to>
      <xdr:col>2</xdr:col>
      <xdr:colOff>12700</xdr:colOff>
      <xdr:row>82</xdr:row>
      <xdr:rowOff>12700</xdr:rowOff>
    </xdr:to>
    <xdr:pic>
      <xdr:nvPicPr>
        <xdr:cNvPr id="2509" name="Picture 4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82</xdr:row>
      <xdr:rowOff>0</xdr:rowOff>
    </xdr:from>
    <xdr:to>
      <xdr:col>5</xdr:col>
      <xdr:colOff>152400</xdr:colOff>
      <xdr:row>82</xdr:row>
      <xdr:rowOff>152400</xdr:rowOff>
    </xdr:to>
    <xdr:pic>
      <xdr:nvPicPr>
        <xdr:cNvPr id="2510" name="Picture 462" descr="ogo"/>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356100" y="147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82</xdr:row>
      <xdr:rowOff>0</xdr:rowOff>
    </xdr:from>
    <xdr:to>
      <xdr:col>7</xdr:col>
      <xdr:colOff>279400</xdr:colOff>
      <xdr:row>82</xdr:row>
      <xdr:rowOff>139700</xdr:rowOff>
    </xdr:to>
    <xdr:pic>
      <xdr:nvPicPr>
        <xdr:cNvPr id="2511" name="Picture 4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71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512" name="Picture 4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513" name="Picture 4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514" name="Picture 4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515" name="Picture 4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12700</xdr:colOff>
      <xdr:row>83</xdr:row>
      <xdr:rowOff>12700</xdr:rowOff>
    </xdr:to>
    <xdr:pic>
      <xdr:nvPicPr>
        <xdr:cNvPr id="2516" name="Picture 46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83</xdr:row>
      <xdr:rowOff>0</xdr:rowOff>
    </xdr:from>
    <xdr:to>
      <xdr:col>5</xdr:col>
      <xdr:colOff>152400</xdr:colOff>
      <xdr:row>83</xdr:row>
      <xdr:rowOff>152400</xdr:rowOff>
    </xdr:to>
    <xdr:pic>
      <xdr:nvPicPr>
        <xdr:cNvPr id="2517" name="Picture 469" descr="ogo"/>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356100" y="1490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83</xdr:row>
      <xdr:rowOff>0</xdr:rowOff>
    </xdr:from>
    <xdr:to>
      <xdr:col>7</xdr:col>
      <xdr:colOff>279400</xdr:colOff>
      <xdr:row>83</xdr:row>
      <xdr:rowOff>139700</xdr:rowOff>
    </xdr:to>
    <xdr:pic>
      <xdr:nvPicPr>
        <xdr:cNvPr id="2518" name="Picture 47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90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519" name="Picture 47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520" name="Picture 4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21" name="Picture 4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22" name="Picture 4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84</xdr:row>
      <xdr:rowOff>0</xdr:rowOff>
    </xdr:from>
    <xdr:to>
      <xdr:col>2</xdr:col>
      <xdr:colOff>12700</xdr:colOff>
      <xdr:row>84</xdr:row>
      <xdr:rowOff>12700</xdr:rowOff>
    </xdr:to>
    <xdr:pic>
      <xdr:nvPicPr>
        <xdr:cNvPr id="2523" name="Picture 4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508000</xdr:colOff>
      <xdr:row>84</xdr:row>
      <xdr:rowOff>152400</xdr:rowOff>
    </xdr:to>
    <xdr:pic>
      <xdr:nvPicPr>
        <xdr:cNvPr id="2524" name="Picture 476" descr="ogo"/>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356100" y="15100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84</xdr:row>
      <xdr:rowOff>0</xdr:rowOff>
    </xdr:from>
    <xdr:to>
      <xdr:col>7</xdr:col>
      <xdr:colOff>279400</xdr:colOff>
      <xdr:row>84</xdr:row>
      <xdr:rowOff>139700</xdr:rowOff>
    </xdr:to>
    <xdr:pic>
      <xdr:nvPicPr>
        <xdr:cNvPr id="2525" name="Picture 4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10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26" name="Picture 4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27" name="Picture 4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528" name="Picture 4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29" name="Picture 4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30" name="Picture 4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12700</xdr:colOff>
      <xdr:row>85</xdr:row>
      <xdr:rowOff>12700</xdr:rowOff>
    </xdr:to>
    <xdr:pic>
      <xdr:nvPicPr>
        <xdr:cNvPr id="2531" name="Picture 4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85</xdr:row>
      <xdr:rowOff>0</xdr:rowOff>
    </xdr:from>
    <xdr:to>
      <xdr:col>5</xdr:col>
      <xdr:colOff>406400</xdr:colOff>
      <xdr:row>85</xdr:row>
      <xdr:rowOff>152400</xdr:rowOff>
    </xdr:to>
    <xdr:pic>
      <xdr:nvPicPr>
        <xdr:cNvPr id="2532" name="Picture 484" descr="ogo"/>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356100" y="15290800"/>
          <a:ext cx="406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85</xdr:row>
      <xdr:rowOff>0</xdr:rowOff>
    </xdr:from>
    <xdr:to>
      <xdr:col>7</xdr:col>
      <xdr:colOff>279400</xdr:colOff>
      <xdr:row>85</xdr:row>
      <xdr:rowOff>139700</xdr:rowOff>
    </xdr:to>
    <xdr:pic>
      <xdr:nvPicPr>
        <xdr:cNvPr id="2533" name="Picture 4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29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34" name="Picture 4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35" name="Picture 48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536" name="Picture 4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37" name="Picture 4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38" name="Picture 4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2</xdr:col>
      <xdr:colOff>12700</xdr:colOff>
      <xdr:row>86</xdr:row>
      <xdr:rowOff>12700</xdr:rowOff>
    </xdr:to>
    <xdr:pic>
      <xdr:nvPicPr>
        <xdr:cNvPr id="2539" name="Picture 4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86</xdr:row>
      <xdr:rowOff>0</xdr:rowOff>
    </xdr:from>
    <xdr:to>
      <xdr:col>5</xdr:col>
      <xdr:colOff>381000</xdr:colOff>
      <xdr:row>86</xdr:row>
      <xdr:rowOff>152400</xdr:rowOff>
    </xdr:to>
    <xdr:pic>
      <xdr:nvPicPr>
        <xdr:cNvPr id="2540" name="Picture 492"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5481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86</xdr:row>
      <xdr:rowOff>0</xdr:rowOff>
    </xdr:from>
    <xdr:to>
      <xdr:col>7</xdr:col>
      <xdr:colOff>279400</xdr:colOff>
      <xdr:row>86</xdr:row>
      <xdr:rowOff>139700</xdr:rowOff>
    </xdr:to>
    <xdr:pic>
      <xdr:nvPicPr>
        <xdr:cNvPr id="2541" name="Picture 4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48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42" name="Picture 4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43" name="Picture 4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544" name="Picture 4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45" name="Picture 4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46" name="Picture 4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12700</xdr:colOff>
      <xdr:row>87</xdr:row>
      <xdr:rowOff>12700</xdr:rowOff>
    </xdr:to>
    <xdr:pic>
      <xdr:nvPicPr>
        <xdr:cNvPr id="2547" name="Picture 49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87</xdr:row>
      <xdr:rowOff>0</xdr:rowOff>
    </xdr:from>
    <xdr:to>
      <xdr:col>5</xdr:col>
      <xdr:colOff>266700</xdr:colOff>
      <xdr:row>87</xdr:row>
      <xdr:rowOff>152400</xdr:rowOff>
    </xdr:to>
    <xdr:pic>
      <xdr:nvPicPr>
        <xdr:cNvPr id="2548" name="Picture 50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5671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87</xdr:row>
      <xdr:rowOff>0</xdr:rowOff>
    </xdr:from>
    <xdr:to>
      <xdr:col>7</xdr:col>
      <xdr:colOff>279400</xdr:colOff>
      <xdr:row>87</xdr:row>
      <xdr:rowOff>139700</xdr:rowOff>
    </xdr:to>
    <xdr:pic>
      <xdr:nvPicPr>
        <xdr:cNvPr id="2549" name="Picture 50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67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50" name="Picture 5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51" name="Picture 5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552" name="Picture 5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553" name="Picture 5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554" name="Picture 5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2</xdr:col>
      <xdr:colOff>12700</xdr:colOff>
      <xdr:row>88</xdr:row>
      <xdr:rowOff>12700</xdr:rowOff>
    </xdr:to>
    <xdr:pic>
      <xdr:nvPicPr>
        <xdr:cNvPr id="2555" name="Picture 50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520700</xdr:colOff>
      <xdr:row>88</xdr:row>
      <xdr:rowOff>139700</xdr:rowOff>
    </xdr:to>
    <xdr:pic>
      <xdr:nvPicPr>
        <xdr:cNvPr id="2556" name="Picture 508" descr="ogo"/>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356100" y="15862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88</xdr:row>
      <xdr:rowOff>0</xdr:rowOff>
    </xdr:from>
    <xdr:to>
      <xdr:col>7</xdr:col>
      <xdr:colOff>279400</xdr:colOff>
      <xdr:row>88</xdr:row>
      <xdr:rowOff>139700</xdr:rowOff>
    </xdr:to>
    <xdr:pic>
      <xdr:nvPicPr>
        <xdr:cNvPr id="2557" name="Picture 50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86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558" name="Picture 5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559" name="Picture 5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560" name="Picture 5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12700</xdr:colOff>
      <xdr:row>89</xdr:row>
      <xdr:rowOff>12700</xdr:rowOff>
    </xdr:to>
    <xdr:pic>
      <xdr:nvPicPr>
        <xdr:cNvPr id="2561" name="Picture 51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89</xdr:row>
      <xdr:rowOff>0</xdr:rowOff>
    </xdr:from>
    <xdr:to>
      <xdr:col>5</xdr:col>
      <xdr:colOff>279400</xdr:colOff>
      <xdr:row>89</xdr:row>
      <xdr:rowOff>152400</xdr:rowOff>
    </xdr:to>
    <xdr:pic>
      <xdr:nvPicPr>
        <xdr:cNvPr id="2562" name="Picture 514" descr="ogo"/>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356100" y="16052800"/>
          <a:ext cx="279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89</xdr:row>
      <xdr:rowOff>0</xdr:rowOff>
    </xdr:from>
    <xdr:to>
      <xdr:col>7</xdr:col>
      <xdr:colOff>279400</xdr:colOff>
      <xdr:row>89</xdr:row>
      <xdr:rowOff>139700</xdr:rowOff>
    </xdr:to>
    <xdr:pic>
      <xdr:nvPicPr>
        <xdr:cNvPr id="2563" name="Picture 51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05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564" name="Picture 51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565" name="Picture 51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566" name="Picture 518"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67" name="Picture 5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68" name="Picture 5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69" name="Picture 5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90</xdr:row>
      <xdr:rowOff>0</xdr:rowOff>
    </xdr:from>
    <xdr:to>
      <xdr:col>2</xdr:col>
      <xdr:colOff>12700</xdr:colOff>
      <xdr:row>90</xdr:row>
      <xdr:rowOff>12700</xdr:rowOff>
    </xdr:to>
    <xdr:pic>
      <xdr:nvPicPr>
        <xdr:cNvPr id="2570" name="Picture 52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508000</xdr:colOff>
      <xdr:row>90</xdr:row>
      <xdr:rowOff>152400</xdr:rowOff>
    </xdr:to>
    <xdr:pic>
      <xdr:nvPicPr>
        <xdr:cNvPr id="2571" name="Picture 523" descr="ogo"/>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356100" y="1624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90</xdr:row>
      <xdr:rowOff>0</xdr:rowOff>
    </xdr:from>
    <xdr:to>
      <xdr:col>7</xdr:col>
      <xdr:colOff>279400</xdr:colOff>
      <xdr:row>90</xdr:row>
      <xdr:rowOff>139700</xdr:rowOff>
    </xdr:to>
    <xdr:pic>
      <xdr:nvPicPr>
        <xdr:cNvPr id="2572" name="Picture 52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24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73" name="Picture 52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74" name="Picture 52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575" name="Picture 5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76" name="Picture 5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77" name="Picture 5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12700</xdr:colOff>
      <xdr:row>91</xdr:row>
      <xdr:rowOff>12700</xdr:rowOff>
    </xdr:to>
    <xdr:pic>
      <xdr:nvPicPr>
        <xdr:cNvPr id="2578" name="Picture 53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91</xdr:row>
      <xdr:rowOff>0</xdr:rowOff>
    </xdr:from>
    <xdr:to>
      <xdr:col>5</xdr:col>
      <xdr:colOff>520700</xdr:colOff>
      <xdr:row>91</xdr:row>
      <xdr:rowOff>139700</xdr:rowOff>
    </xdr:to>
    <xdr:pic>
      <xdr:nvPicPr>
        <xdr:cNvPr id="2579" name="Picture 531" descr="ogo"/>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356100" y="164338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91</xdr:row>
      <xdr:rowOff>0</xdr:rowOff>
    </xdr:from>
    <xdr:to>
      <xdr:col>7</xdr:col>
      <xdr:colOff>279400</xdr:colOff>
      <xdr:row>91</xdr:row>
      <xdr:rowOff>139700</xdr:rowOff>
    </xdr:to>
    <xdr:pic>
      <xdr:nvPicPr>
        <xdr:cNvPr id="2580" name="Picture 53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43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81" name="Picture 5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82" name="Picture 5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583" name="Picture 5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84" name="Picture 536"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85" name="Picture 5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92</xdr:row>
      <xdr:rowOff>0</xdr:rowOff>
    </xdr:from>
    <xdr:to>
      <xdr:col>2</xdr:col>
      <xdr:colOff>12700</xdr:colOff>
      <xdr:row>92</xdr:row>
      <xdr:rowOff>12700</xdr:rowOff>
    </xdr:to>
    <xdr:pic>
      <xdr:nvPicPr>
        <xdr:cNvPr id="2586" name="Picture 53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92</xdr:row>
      <xdr:rowOff>0</xdr:rowOff>
    </xdr:from>
    <xdr:to>
      <xdr:col>5</xdr:col>
      <xdr:colOff>508000</xdr:colOff>
      <xdr:row>92</xdr:row>
      <xdr:rowOff>152400</xdr:rowOff>
    </xdr:to>
    <xdr:pic>
      <xdr:nvPicPr>
        <xdr:cNvPr id="2587" name="Picture 539" descr="ogo"/>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56100" y="1662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92</xdr:row>
      <xdr:rowOff>0</xdr:rowOff>
    </xdr:from>
    <xdr:to>
      <xdr:col>7</xdr:col>
      <xdr:colOff>279400</xdr:colOff>
      <xdr:row>92</xdr:row>
      <xdr:rowOff>139700</xdr:rowOff>
    </xdr:to>
    <xdr:pic>
      <xdr:nvPicPr>
        <xdr:cNvPr id="2588" name="Picture 54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62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89" name="Picture 5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590" name="Picture 5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91" name="Picture 5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92" name="Picture 5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12700</xdr:colOff>
      <xdr:row>93</xdr:row>
      <xdr:rowOff>12700</xdr:rowOff>
    </xdr:to>
    <xdr:pic>
      <xdr:nvPicPr>
        <xdr:cNvPr id="2593" name="Picture 5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93</xdr:row>
      <xdr:rowOff>0</xdr:rowOff>
    </xdr:from>
    <xdr:to>
      <xdr:col>5</xdr:col>
      <xdr:colOff>330200</xdr:colOff>
      <xdr:row>93</xdr:row>
      <xdr:rowOff>139700</xdr:rowOff>
    </xdr:to>
    <xdr:pic>
      <xdr:nvPicPr>
        <xdr:cNvPr id="2594" name="Picture 546" descr="ogo"/>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356100" y="16814800"/>
          <a:ext cx="3302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93</xdr:row>
      <xdr:rowOff>0</xdr:rowOff>
    </xdr:from>
    <xdr:to>
      <xdr:col>7</xdr:col>
      <xdr:colOff>279400</xdr:colOff>
      <xdr:row>93</xdr:row>
      <xdr:rowOff>139700</xdr:rowOff>
    </xdr:to>
    <xdr:pic>
      <xdr:nvPicPr>
        <xdr:cNvPr id="2595" name="Picture 5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81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96" name="Picture 5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97" name="Picture 5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598" name="Picture 5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599" name="Picture 5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600" name="Picture 55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601" name="Picture 5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94</xdr:row>
      <xdr:rowOff>0</xdr:rowOff>
    </xdr:from>
    <xdr:to>
      <xdr:col>2</xdr:col>
      <xdr:colOff>12700</xdr:colOff>
      <xdr:row>94</xdr:row>
      <xdr:rowOff>12700</xdr:rowOff>
    </xdr:to>
    <xdr:pic>
      <xdr:nvPicPr>
        <xdr:cNvPr id="2602" name="Picture 55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94</xdr:row>
      <xdr:rowOff>0</xdr:rowOff>
    </xdr:from>
    <xdr:to>
      <xdr:col>5</xdr:col>
      <xdr:colOff>584200</xdr:colOff>
      <xdr:row>94</xdr:row>
      <xdr:rowOff>152400</xdr:rowOff>
    </xdr:to>
    <xdr:pic>
      <xdr:nvPicPr>
        <xdr:cNvPr id="2603" name="Picture 555" descr="ogo"/>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356100" y="17005300"/>
          <a:ext cx="584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94</xdr:row>
      <xdr:rowOff>0</xdr:rowOff>
    </xdr:from>
    <xdr:to>
      <xdr:col>7</xdr:col>
      <xdr:colOff>279400</xdr:colOff>
      <xdr:row>94</xdr:row>
      <xdr:rowOff>139700</xdr:rowOff>
    </xdr:to>
    <xdr:pic>
      <xdr:nvPicPr>
        <xdr:cNvPr id="2604" name="Picture 55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00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605" name="Picture 5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606" name="Picture 5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607" name="Picture 5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608" name="Picture 5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609" name="Picture 5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12700</xdr:colOff>
      <xdr:row>95</xdr:row>
      <xdr:rowOff>12700</xdr:rowOff>
    </xdr:to>
    <xdr:pic>
      <xdr:nvPicPr>
        <xdr:cNvPr id="2610" name="Picture 56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279400</xdr:colOff>
      <xdr:row>95</xdr:row>
      <xdr:rowOff>139700</xdr:rowOff>
    </xdr:to>
    <xdr:pic>
      <xdr:nvPicPr>
        <xdr:cNvPr id="2612" name="Picture 56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1000" y="1719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95</xdr:row>
      <xdr:rowOff>0</xdr:rowOff>
    </xdr:from>
    <xdr:to>
      <xdr:col>3</xdr:col>
      <xdr:colOff>12700</xdr:colOff>
      <xdr:row>95</xdr:row>
      <xdr:rowOff>12700</xdr:rowOff>
    </xdr:to>
    <xdr:pic>
      <xdr:nvPicPr>
        <xdr:cNvPr id="2613" name="Picture 56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xdr:row>
      <xdr:rowOff>0</xdr:rowOff>
    </xdr:from>
    <xdr:to>
      <xdr:col>4</xdr:col>
      <xdr:colOff>12700</xdr:colOff>
      <xdr:row>95</xdr:row>
      <xdr:rowOff>12700</xdr:rowOff>
    </xdr:to>
    <xdr:pic>
      <xdr:nvPicPr>
        <xdr:cNvPr id="2614" name="Picture 56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95</xdr:row>
      <xdr:rowOff>0</xdr:rowOff>
    </xdr:from>
    <xdr:to>
      <xdr:col>5</xdr:col>
      <xdr:colOff>12700</xdr:colOff>
      <xdr:row>95</xdr:row>
      <xdr:rowOff>12700</xdr:rowOff>
    </xdr:to>
    <xdr:pic>
      <xdr:nvPicPr>
        <xdr:cNvPr id="2615" name="Picture 5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12700</xdr:colOff>
      <xdr:row>96</xdr:row>
      <xdr:rowOff>12700</xdr:rowOff>
    </xdr:to>
    <xdr:pic>
      <xdr:nvPicPr>
        <xdr:cNvPr id="2616" name="Picture 5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12700</xdr:colOff>
      <xdr:row>96</xdr:row>
      <xdr:rowOff>12700</xdr:rowOff>
    </xdr:to>
    <xdr:pic>
      <xdr:nvPicPr>
        <xdr:cNvPr id="2617" name="Picture 5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96</xdr:row>
      <xdr:rowOff>0</xdr:rowOff>
    </xdr:from>
    <xdr:to>
      <xdr:col>2</xdr:col>
      <xdr:colOff>12700</xdr:colOff>
      <xdr:row>96</xdr:row>
      <xdr:rowOff>12700</xdr:rowOff>
    </xdr:to>
    <xdr:pic>
      <xdr:nvPicPr>
        <xdr:cNvPr id="2618" name="Picture 57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558800</xdr:colOff>
      <xdr:row>96</xdr:row>
      <xdr:rowOff>152400</xdr:rowOff>
    </xdr:to>
    <xdr:pic>
      <xdr:nvPicPr>
        <xdr:cNvPr id="2619" name="Picture 571" descr="ogo"/>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356100" y="17386300"/>
          <a:ext cx="558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96</xdr:row>
      <xdr:rowOff>0</xdr:rowOff>
    </xdr:from>
    <xdr:to>
      <xdr:col>7</xdr:col>
      <xdr:colOff>279400</xdr:colOff>
      <xdr:row>96</xdr:row>
      <xdr:rowOff>139700</xdr:rowOff>
    </xdr:to>
    <xdr:pic>
      <xdr:nvPicPr>
        <xdr:cNvPr id="2620" name="Picture 57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38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621" name="Picture 57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622" name="Picture 57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623" name="Picture 5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624" name="Picture 5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625" name="Picture 5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12700</xdr:colOff>
      <xdr:row>97</xdr:row>
      <xdr:rowOff>12700</xdr:rowOff>
    </xdr:to>
    <xdr:pic>
      <xdr:nvPicPr>
        <xdr:cNvPr id="2626" name="Picture 57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xdr:row>
      <xdr:rowOff>0</xdr:rowOff>
    </xdr:from>
    <xdr:to>
      <xdr:col>5</xdr:col>
      <xdr:colOff>381000</xdr:colOff>
      <xdr:row>97</xdr:row>
      <xdr:rowOff>152400</xdr:rowOff>
    </xdr:to>
    <xdr:pic>
      <xdr:nvPicPr>
        <xdr:cNvPr id="2627" name="Picture 579"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17576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97</xdr:row>
      <xdr:rowOff>0</xdr:rowOff>
    </xdr:from>
    <xdr:to>
      <xdr:col>7</xdr:col>
      <xdr:colOff>279400</xdr:colOff>
      <xdr:row>97</xdr:row>
      <xdr:rowOff>139700</xdr:rowOff>
    </xdr:to>
    <xdr:pic>
      <xdr:nvPicPr>
        <xdr:cNvPr id="2628" name="Picture 58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57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629" name="Picture 5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630" name="Picture 5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31" name="Picture 5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32" name="Picture 58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33" name="Picture 5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98</xdr:row>
      <xdr:rowOff>0</xdr:rowOff>
    </xdr:from>
    <xdr:to>
      <xdr:col>2</xdr:col>
      <xdr:colOff>12700</xdr:colOff>
      <xdr:row>98</xdr:row>
      <xdr:rowOff>12700</xdr:rowOff>
    </xdr:to>
    <xdr:pic>
      <xdr:nvPicPr>
        <xdr:cNvPr id="2634" name="Picture 58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98</xdr:row>
      <xdr:rowOff>0</xdr:rowOff>
    </xdr:from>
    <xdr:to>
      <xdr:col>5</xdr:col>
      <xdr:colOff>266700</xdr:colOff>
      <xdr:row>98</xdr:row>
      <xdr:rowOff>152400</xdr:rowOff>
    </xdr:to>
    <xdr:pic>
      <xdr:nvPicPr>
        <xdr:cNvPr id="2635" name="Picture 58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7767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98</xdr:row>
      <xdr:rowOff>0</xdr:rowOff>
    </xdr:from>
    <xdr:to>
      <xdr:col>7</xdr:col>
      <xdr:colOff>279400</xdr:colOff>
      <xdr:row>98</xdr:row>
      <xdr:rowOff>139700</xdr:rowOff>
    </xdr:to>
    <xdr:pic>
      <xdr:nvPicPr>
        <xdr:cNvPr id="2636" name="Picture 58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76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37" name="Picture 5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638" name="Picture 5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39" name="Picture 5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40" name="Picture 5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41" name="Picture 59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12700</xdr:colOff>
      <xdr:row>99</xdr:row>
      <xdr:rowOff>12700</xdr:rowOff>
    </xdr:to>
    <xdr:pic>
      <xdr:nvPicPr>
        <xdr:cNvPr id="2642" name="Picture 59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99</xdr:row>
      <xdr:rowOff>0</xdr:rowOff>
    </xdr:from>
    <xdr:to>
      <xdr:col>5</xdr:col>
      <xdr:colOff>508000</xdr:colOff>
      <xdr:row>99</xdr:row>
      <xdr:rowOff>152400</xdr:rowOff>
    </xdr:to>
    <xdr:pic>
      <xdr:nvPicPr>
        <xdr:cNvPr id="2643" name="Picture 595"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17957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99</xdr:row>
      <xdr:rowOff>0</xdr:rowOff>
    </xdr:from>
    <xdr:to>
      <xdr:col>7</xdr:col>
      <xdr:colOff>279400</xdr:colOff>
      <xdr:row>99</xdr:row>
      <xdr:rowOff>139700</xdr:rowOff>
    </xdr:to>
    <xdr:pic>
      <xdr:nvPicPr>
        <xdr:cNvPr id="2644" name="Picture 59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95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45" name="Picture 5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646" name="Picture 5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47" name="Picture 5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48" name="Picture 60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2</xdr:col>
      <xdr:colOff>12700</xdr:colOff>
      <xdr:row>100</xdr:row>
      <xdr:rowOff>12700</xdr:rowOff>
    </xdr:to>
    <xdr:pic>
      <xdr:nvPicPr>
        <xdr:cNvPr id="2649" name="Picture 6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444500</xdr:colOff>
      <xdr:row>100</xdr:row>
      <xdr:rowOff>152400</xdr:rowOff>
    </xdr:to>
    <xdr:pic>
      <xdr:nvPicPr>
        <xdr:cNvPr id="2650" name="Picture 602" descr="ogo"/>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356100" y="18148300"/>
          <a:ext cx="444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100</xdr:row>
      <xdr:rowOff>0</xdr:rowOff>
    </xdr:from>
    <xdr:to>
      <xdr:col>7</xdr:col>
      <xdr:colOff>279400</xdr:colOff>
      <xdr:row>100</xdr:row>
      <xdr:rowOff>139700</xdr:rowOff>
    </xdr:to>
    <xdr:pic>
      <xdr:nvPicPr>
        <xdr:cNvPr id="2651" name="Picture 6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14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52" name="Picture 6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653" name="Picture 6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54" name="Picture 6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55" name="Picture 6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56" name="Picture 6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12700</xdr:colOff>
      <xdr:row>101</xdr:row>
      <xdr:rowOff>12700</xdr:rowOff>
    </xdr:to>
    <xdr:pic>
      <xdr:nvPicPr>
        <xdr:cNvPr id="2657" name="Picture 60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355600</xdr:colOff>
      <xdr:row>101</xdr:row>
      <xdr:rowOff>152400</xdr:rowOff>
    </xdr:to>
    <xdr:pic>
      <xdr:nvPicPr>
        <xdr:cNvPr id="2658" name="Picture 610" descr="ogo"/>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56100" y="183388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101</xdr:row>
      <xdr:rowOff>0</xdr:rowOff>
    </xdr:from>
    <xdr:to>
      <xdr:col>7</xdr:col>
      <xdr:colOff>279400</xdr:colOff>
      <xdr:row>101</xdr:row>
      <xdr:rowOff>139700</xdr:rowOff>
    </xdr:to>
    <xdr:pic>
      <xdr:nvPicPr>
        <xdr:cNvPr id="2659" name="Picture 61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33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60" name="Picture 6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61" name="Picture 6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662" name="Picture 6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63" name="Picture 6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64" name="Picture 6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65" name="Picture 6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102</xdr:row>
      <xdr:rowOff>0</xdr:rowOff>
    </xdr:from>
    <xdr:to>
      <xdr:col>2</xdr:col>
      <xdr:colOff>12700</xdr:colOff>
      <xdr:row>102</xdr:row>
      <xdr:rowOff>12700</xdr:rowOff>
    </xdr:to>
    <xdr:pic>
      <xdr:nvPicPr>
        <xdr:cNvPr id="2666" name="Picture 61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102</xdr:row>
      <xdr:rowOff>0</xdr:rowOff>
    </xdr:from>
    <xdr:to>
      <xdr:col>5</xdr:col>
      <xdr:colOff>508000</xdr:colOff>
      <xdr:row>102</xdr:row>
      <xdr:rowOff>152400</xdr:rowOff>
    </xdr:to>
    <xdr:pic>
      <xdr:nvPicPr>
        <xdr:cNvPr id="2667" name="Picture 619" descr="ogo"/>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356100" y="18529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102</xdr:row>
      <xdr:rowOff>0</xdr:rowOff>
    </xdr:from>
    <xdr:to>
      <xdr:col>7</xdr:col>
      <xdr:colOff>279400</xdr:colOff>
      <xdr:row>102</xdr:row>
      <xdr:rowOff>139700</xdr:rowOff>
    </xdr:to>
    <xdr:pic>
      <xdr:nvPicPr>
        <xdr:cNvPr id="2668" name="Picture 62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52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69" name="Picture 6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670" name="Picture 6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71" name="Picture 6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72" name="Picture 6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12700</xdr:colOff>
      <xdr:row>103</xdr:row>
      <xdr:rowOff>12700</xdr:rowOff>
    </xdr:to>
    <xdr:pic>
      <xdr:nvPicPr>
        <xdr:cNvPr id="2673" name="Picture 6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103</xdr:row>
      <xdr:rowOff>0</xdr:rowOff>
    </xdr:from>
    <xdr:to>
      <xdr:col>5</xdr:col>
      <xdr:colOff>279400</xdr:colOff>
      <xdr:row>103</xdr:row>
      <xdr:rowOff>152400</xdr:rowOff>
    </xdr:to>
    <xdr:pic>
      <xdr:nvPicPr>
        <xdr:cNvPr id="2674" name="Picture 626" descr="ogo"/>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356100" y="18719800"/>
          <a:ext cx="279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103</xdr:row>
      <xdr:rowOff>0</xdr:rowOff>
    </xdr:from>
    <xdr:to>
      <xdr:col>7</xdr:col>
      <xdr:colOff>279400</xdr:colOff>
      <xdr:row>103</xdr:row>
      <xdr:rowOff>139700</xdr:rowOff>
    </xdr:to>
    <xdr:pic>
      <xdr:nvPicPr>
        <xdr:cNvPr id="2675" name="Picture 6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71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76" name="Picture 6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677" name="Picture 6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678" name="Picture 6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679" name="Picture 6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104</xdr:row>
      <xdr:rowOff>0</xdr:rowOff>
    </xdr:from>
    <xdr:to>
      <xdr:col>2</xdr:col>
      <xdr:colOff>12700</xdr:colOff>
      <xdr:row>104</xdr:row>
      <xdr:rowOff>12700</xdr:rowOff>
    </xdr:to>
    <xdr:pic>
      <xdr:nvPicPr>
        <xdr:cNvPr id="2680" name="Picture 63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104</xdr:row>
      <xdr:rowOff>0</xdr:rowOff>
    </xdr:from>
    <xdr:to>
      <xdr:col>5</xdr:col>
      <xdr:colOff>266700</xdr:colOff>
      <xdr:row>104</xdr:row>
      <xdr:rowOff>152400</xdr:rowOff>
    </xdr:to>
    <xdr:pic>
      <xdr:nvPicPr>
        <xdr:cNvPr id="2681" name="Picture 633"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8910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104</xdr:row>
      <xdr:rowOff>0</xdr:rowOff>
    </xdr:from>
    <xdr:to>
      <xdr:col>7</xdr:col>
      <xdr:colOff>279400</xdr:colOff>
      <xdr:row>104</xdr:row>
      <xdr:rowOff>139700</xdr:rowOff>
    </xdr:to>
    <xdr:pic>
      <xdr:nvPicPr>
        <xdr:cNvPr id="2682" name="Picture 63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91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683" name="Picture 63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684" name="Picture 6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85" name="Picture 6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86" name="Picture 6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87" name="Picture 6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12700</xdr:colOff>
      <xdr:row>105</xdr:row>
      <xdr:rowOff>12700</xdr:rowOff>
    </xdr:to>
    <xdr:pic>
      <xdr:nvPicPr>
        <xdr:cNvPr id="2688" name="Picture 64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105</xdr:row>
      <xdr:rowOff>0</xdr:rowOff>
    </xdr:from>
    <xdr:to>
      <xdr:col>5</xdr:col>
      <xdr:colOff>266700</xdr:colOff>
      <xdr:row>105</xdr:row>
      <xdr:rowOff>152400</xdr:rowOff>
    </xdr:to>
    <xdr:pic>
      <xdr:nvPicPr>
        <xdr:cNvPr id="2689" name="Picture 64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910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105</xdr:row>
      <xdr:rowOff>0</xdr:rowOff>
    </xdr:from>
    <xdr:to>
      <xdr:col>7</xdr:col>
      <xdr:colOff>279400</xdr:colOff>
      <xdr:row>105</xdr:row>
      <xdr:rowOff>139700</xdr:rowOff>
    </xdr:to>
    <xdr:pic>
      <xdr:nvPicPr>
        <xdr:cNvPr id="2690" name="Picture 64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10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91" name="Picture 6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692" name="Picture 6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12700</xdr:colOff>
      <xdr:row>2</xdr:row>
      <xdr:rowOff>12700</xdr:rowOff>
    </xdr:to>
    <xdr:pic>
      <xdr:nvPicPr>
        <xdr:cNvPr id="2693" name="Picture 6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12700</xdr:colOff>
      <xdr:row>5</xdr:row>
      <xdr:rowOff>12700</xdr:rowOff>
    </xdr:to>
    <xdr:pic>
      <xdr:nvPicPr>
        <xdr:cNvPr id="2694" name="Picture 6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12700</xdr:colOff>
      <xdr:row>6</xdr:row>
      <xdr:rowOff>12700</xdr:rowOff>
    </xdr:to>
    <xdr:pic>
      <xdr:nvPicPr>
        <xdr:cNvPr id="2695" name="Picture 6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106</xdr:row>
      <xdr:rowOff>0</xdr:rowOff>
    </xdr:from>
    <xdr:to>
      <xdr:col>2</xdr:col>
      <xdr:colOff>12700</xdr:colOff>
      <xdr:row>106</xdr:row>
      <xdr:rowOff>12700</xdr:rowOff>
    </xdr:to>
    <xdr:pic>
      <xdr:nvPicPr>
        <xdr:cNvPr id="2696" name="Picture 64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106</xdr:row>
      <xdr:rowOff>0</xdr:rowOff>
    </xdr:from>
    <xdr:to>
      <xdr:col>5</xdr:col>
      <xdr:colOff>266700</xdr:colOff>
      <xdr:row>106</xdr:row>
      <xdr:rowOff>152400</xdr:rowOff>
    </xdr:to>
    <xdr:pic>
      <xdr:nvPicPr>
        <xdr:cNvPr id="2697" name="Picture 649"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9291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106</xdr:row>
      <xdr:rowOff>0</xdr:rowOff>
    </xdr:from>
    <xdr:to>
      <xdr:col>7</xdr:col>
      <xdr:colOff>279400</xdr:colOff>
      <xdr:row>106</xdr:row>
      <xdr:rowOff>139700</xdr:rowOff>
    </xdr:to>
    <xdr:pic>
      <xdr:nvPicPr>
        <xdr:cNvPr id="2698" name="Picture 65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29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699" name="Picture 65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700" name="Picture 65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701" name="Picture 6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702" name="Picture 6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703" name="Picture 6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704" name="Picture 6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12700</xdr:colOff>
      <xdr:row>107</xdr:row>
      <xdr:rowOff>12700</xdr:rowOff>
    </xdr:to>
    <xdr:pic>
      <xdr:nvPicPr>
        <xdr:cNvPr id="2705" name="Picture 6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107</xdr:row>
      <xdr:rowOff>0</xdr:rowOff>
    </xdr:from>
    <xdr:to>
      <xdr:col>5</xdr:col>
      <xdr:colOff>228600</xdr:colOff>
      <xdr:row>107</xdr:row>
      <xdr:rowOff>152400</xdr:rowOff>
    </xdr:to>
    <xdr:pic>
      <xdr:nvPicPr>
        <xdr:cNvPr id="2706" name="Picture 658" descr="ogo"/>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356100" y="19481800"/>
          <a:ext cx="228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107</xdr:row>
      <xdr:rowOff>0</xdr:rowOff>
    </xdr:from>
    <xdr:to>
      <xdr:col>7</xdr:col>
      <xdr:colOff>279400</xdr:colOff>
      <xdr:row>107</xdr:row>
      <xdr:rowOff>139700</xdr:rowOff>
    </xdr:to>
    <xdr:pic>
      <xdr:nvPicPr>
        <xdr:cNvPr id="2707" name="Picture 6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48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708" name="Picture 6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709" name="Picture 6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710" name="Picture 6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11" name="Picture 6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12" name="Picture 6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13" name="Picture 6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108</xdr:row>
      <xdr:rowOff>0</xdr:rowOff>
    </xdr:from>
    <xdr:to>
      <xdr:col>2</xdr:col>
      <xdr:colOff>12700</xdr:colOff>
      <xdr:row>108</xdr:row>
      <xdr:rowOff>12700</xdr:rowOff>
    </xdr:to>
    <xdr:pic>
      <xdr:nvPicPr>
        <xdr:cNvPr id="2714" name="Picture 6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108</xdr:row>
      <xdr:rowOff>0</xdr:rowOff>
    </xdr:from>
    <xdr:to>
      <xdr:col>5</xdr:col>
      <xdr:colOff>520700</xdr:colOff>
      <xdr:row>108</xdr:row>
      <xdr:rowOff>139700</xdr:rowOff>
    </xdr:to>
    <xdr:pic>
      <xdr:nvPicPr>
        <xdr:cNvPr id="2715" name="Picture 667" descr="ogo"/>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356100" y="19672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108</xdr:row>
      <xdr:rowOff>0</xdr:rowOff>
    </xdr:from>
    <xdr:to>
      <xdr:col>7</xdr:col>
      <xdr:colOff>279400</xdr:colOff>
      <xdr:row>108</xdr:row>
      <xdr:rowOff>139700</xdr:rowOff>
    </xdr:to>
    <xdr:pic>
      <xdr:nvPicPr>
        <xdr:cNvPr id="2716" name="Picture 6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67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17" name="Picture 6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18" name="Picture 6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719" name="Picture 6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20" name="Picture 6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21" name="Picture 6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22" name="Picture 674"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12700</xdr:colOff>
      <xdr:row>109</xdr:row>
      <xdr:rowOff>12700</xdr:rowOff>
    </xdr:to>
    <xdr:pic>
      <xdr:nvPicPr>
        <xdr:cNvPr id="2723" name="Picture 6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109</xdr:row>
      <xdr:rowOff>0</xdr:rowOff>
    </xdr:from>
    <xdr:to>
      <xdr:col>5</xdr:col>
      <xdr:colOff>190500</xdr:colOff>
      <xdr:row>109</xdr:row>
      <xdr:rowOff>152400</xdr:rowOff>
    </xdr:to>
    <xdr:pic>
      <xdr:nvPicPr>
        <xdr:cNvPr id="2724" name="Picture 676"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19862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109</xdr:row>
      <xdr:rowOff>0</xdr:rowOff>
    </xdr:from>
    <xdr:to>
      <xdr:col>7</xdr:col>
      <xdr:colOff>279400</xdr:colOff>
      <xdr:row>109</xdr:row>
      <xdr:rowOff>139700</xdr:rowOff>
    </xdr:to>
    <xdr:pic>
      <xdr:nvPicPr>
        <xdr:cNvPr id="2725" name="Picture 6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86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26" name="Picture 6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27" name="Picture 6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728" name="Picture 6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29" name="Picture 6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30" name="Picture 6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110</xdr:row>
      <xdr:rowOff>0</xdr:rowOff>
    </xdr:from>
    <xdr:to>
      <xdr:col>2</xdr:col>
      <xdr:colOff>12700</xdr:colOff>
      <xdr:row>110</xdr:row>
      <xdr:rowOff>12700</xdr:rowOff>
    </xdr:to>
    <xdr:pic>
      <xdr:nvPicPr>
        <xdr:cNvPr id="2731" name="Picture 6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110</xdr:row>
      <xdr:rowOff>0</xdr:rowOff>
    </xdr:from>
    <xdr:to>
      <xdr:col>5</xdr:col>
      <xdr:colOff>139700</xdr:colOff>
      <xdr:row>110</xdr:row>
      <xdr:rowOff>152400</xdr:rowOff>
    </xdr:to>
    <xdr:pic>
      <xdr:nvPicPr>
        <xdr:cNvPr id="2732" name="Picture 684" descr="ogo"/>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356100" y="20053300"/>
          <a:ext cx="139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110</xdr:row>
      <xdr:rowOff>0</xdr:rowOff>
    </xdr:from>
    <xdr:to>
      <xdr:col>7</xdr:col>
      <xdr:colOff>279400</xdr:colOff>
      <xdr:row>110</xdr:row>
      <xdr:rowOff>139700</xdr:rowOff>
    </xdr:to>
    <xdr:pic>
      <xdr:nvPicPr>
        <xdr:cNvPr id="2733" name="Picture 6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05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34" name="Picture 6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735" name="Picture 6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36" name="Picture 6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37" name="Picture 6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38" name="Picture 6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111</xdr:row>
      <xdr:rowOff>0</xdr:rowOff>
    </xdr:from>
    <xdr:to>
      <xdr:col>2</xdr:col>
      <xdr:colOff>12700</xdr:colOff>
      <xdr:row>111</xdr:row>
      <xdr:rowOff>12700</xdr:rowOff>
    </xdr:to>
    <xdr:pic>
      <xdr:nvPicPr>
        <xdr:cNvPr id="2739" name="Picture 6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111</xdr:row>
      <xdr:rowOff>0</xdr:rowOff>
    </xdr:from>
    <xdr:to>
      <xdr:col>5</xdr:col>
      <xdr:colOff>520700</xdr:colOff>
      <xdr:row>111</xdr:row>
      <xdr:rowOff>177800</xdr:rowOff>
    </xdr:to>
    <xdr:pic>
      <xdr:nvPicPr>
        <xdr:cNvPr id="2740" name="Picture 692" descr="ogo"/>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356100" y="20243800"/>
          <a:ext cx="5207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111</xdr:row>
      <xdr:rowOff>0</xdr:rowOff>
    </xdr:from>
    <xdr:to>
      <xdr:col>7</xdr:col>
      <xdr:colOff>279400</xdr:colOff>
      <xdr:row>111</xdr:row>
      <xdr:rowOff>139700</xdr:rowOff>
    </xdr:to>
    <xdr:pic>
      <xdr:nvPicPr>
        <xdr:cNvPr id="2741" name="Picture 6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24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42" name="Picture 6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43" name="Picture 6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744" name="Picture 6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45" name="Picture 6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46" name="Picture 6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47" name="Picture 6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12700</xdr:colOff>
      <xdr:row>112</xdr:row>
      <xdr:rowOff>12700</xdr:rowOff>
    </xdr:to>
    <xdr:pic>
      <xdr:nvPicPr>
        <xdr:cNvPr id="2748" name="Picture 70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112</xdr:row>
      <xdr:rowOff>0</xdr:rowOff>
    </xdr:from>
    <xdr:to>
      <xdr:col>5</xdr:col>
      <xdr:colOff>381000</xdr:colOff>
      <xdr:row>112</xdr:row>
      <xdr:rowOff>152400</xdr:rowOff>
    </xdr:to>
    <xdr:pic>
      <xdr:nvPicPr>
        <xdr:cNvPr id="2749" name="Picture 701" descr="ogo"/>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356100" y="20434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112</xdr:row>
      <xdr:rowOff>0</xdr:rowOff>
    </xdr:from>
    <xdr:to>
      <xdr:col>7</xdr:col>
      <xdr:colOff>279400</xdr:colOff>
      <xdr:row>112</xdr:row>
      <xdr:rowOff>139700</xdr:rowOff>
    </xdr:to>
    <xdr:pic>
      <xdr:nvPicPr>
        <xdr:cNvPr id="2750" name="Picture 70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43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751" name="Picture 70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52" name="Picture 7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53" name="Picture 7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54" name="Picture 7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113</xdr:row>
      <xdr:rowOff>0</xdr:rowOff>
    </xdr:from>
    <xdr:to>
      <xdr:col>2</xdr:col>
      <xdr:colOff>12700</xdr:colOff>
      <xdr:row>113</xdr:row>
      <xdr:rowOff>12700</xdr:rowOff>
    </xdr:to>
    <xdr:pic>
      <xdr:nvPicPr>
        <xdr:cNvPr id="2755" name="Picture 70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113</xdr:row>
      <xdr:rowOff>0</xdr:rowOff>
    </xdr:from>
    <xdr:to>
      <xdr:col>5</xdr:col>
      <xdr:colOff>330200</xdr:colOff>
      <xdr:row>113</xdr:row>
      <xdr:rowOff>152400</xdr:rowOff>
    </xdr:to>
    <xdr:pic>
      <xdr:nvPicPr>
        <xdr:cNvPr id="2756" name="Picture 708"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0624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113</xdr:row>
      <xdr:rowOff>0</xdr:rowOff>
    </xdr:from>
    <xdr:to>
      <xdr:col>7</xdr:col>
      <xdr:colOff>279400</xdr:colOff>
      <xdr:row>113</xdr:row>
      <xdr:rowOff>139700</xdr:rowOff>
    </xdr:to>
    <xdr:pic>
      <xdr:nvPicPr>
        <xdr:cNvPr id="2757" name="Picture 70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62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58" name="Picture 71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59" name="Picture 71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760" name="Picture 7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61" name="Picture 7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62" name="Picture 7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63" name="Picture 7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114</xdr:row>
      <xdr:rowOff>0</xdr:rowOff>
    </xdr:from>
    <xdr:to>
      <xdr:col>2</xdr:col>
      <xdr:colOff>12700</xdr:colOff>
      <xdr:row>114</xdr:row>
      <xdr:rowOff>12700</xdr:rowOff>
    </xdr:to>
    <xdr:pic>
      <xdr:nvPicPr>
        <xdr:cNvPr id="2764" name="Picture 7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114</xdr:row>
      <xdr:rowOff>0</xdr:rowOff>
    </xdr:from>
    <xdr:to>
      <xdr:col>5</xdr:col>
      <xdr:colOff>330200</xdr:colOff>
      <xdr:row>114</xdr:row>
      <xdr:rowOff>152400</xdr:rowOff>
    </xdr:to>
    <xdr:pic>
      <xdr:nvPicPr>
        <xdr:cNvPr id="2765" name="Picture 717"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0815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114</xdr:row>
      <xdr:rowOff>0</xdr:rowOff>
    </xdr:from>
    <xdr:to>
      <xdr:col>7</xdr:col>
      <xdr:colOff>279400</xdr:colOff>
      <xdr:row>114</xdr:row>
      <xdr:rowOff>139700</xdr:rowOff>
    </xdr:to>
    <xdr:pic>
      <xdr:nvPicPr>
        <xdr:cNvPr id="2766" name="Picture 71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81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67" name="Picture 71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68" name="Picture 72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769" name="Picture 7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70" name="Picture 7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71" name="Picture 7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72" name="Picture 7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115</xdr:row>
      <xdr:rowOff>0</xdr:rowOff>
    </xdr:from>
    <xdr:to>
      <xdr:col>2</xdr:col>
      <xdr:colOff>12700</xdr:colOff>
      <xdr:row>115</xdr:row>
      <xdr:rowOff>12700</xdr:rowOff>
    </xdr:to>
    <xdr:pic>
      <xdr:nvPicPr>
        <xdr:cNvPr id="2773" name="Picture 7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115</xdr:row>
      <xdr:rowOff>0</xdr:rowOff>
    </xdr:from>
    <xdr:to>
      <xdr:col>5</xdr:col>
      <xdr:colOff>457200</xdr:colOff>
      <xdr:row>115</xdr:row>
      <xdr:rowOff>177800</xdr:rowOff>
    </xdr:to>
    <xdr:pic>
      <xdr:nvPicPr>
        <xdr:cNvPr id="2774" name="Picture 726" descr="ogo"/>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6100" y="21005800"/>
          <a:ext cx="4572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115</xdr:row>
      <xdr:rowOff>0</xdr:rowOff>
    </xdr:from>
    <xdr:to>
      <xdr:col>7</xdr:col>
      <xdr:colOff>279400</xdr:colOff>
      <xdr:row>115</xdr:row>
      <xdr:rowOff>139700</xdr:rowOff>
    </xdr:to>
    <xdr:pic>
      <xdr:nvPicPr>
        <xdr:cNvPr id="2775" name="Picture 7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00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76" name="Picture 7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77" name="Picture 7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778" name="Picture 7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79" name="Picture 7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80" name="Picture 7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12700</xdr:colOff>
      <xdr:row>2</xdr:row>
      <xdr:rowOff>12700</xdr:rowOff>
    </xdr:to>
    <xdr:pic>
      <xdr:nvPicPr>
        <xdr:cNvPr id="2781" name="Picture 73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116</xdr:row>
      <xdr:rowOff>0</xdr:rowOff>
    </xdr:from>
    <xdr:to>
      <xdr:col>2</xdr:col>
      <xdr:colOff>12700</xdr:colOff>
      <xdr:row>116</xdr:row>
      <xdr:rowOff>12700</xdr:rowOff>
    </xdr:to>
    <xdr:pic>
      <xdr:nvPicPr>
        <xdr:cNvPr id="2782" name="Picture 7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116</xdr:row>
      <xdr:rowOff>0</xdr:rowOff>
    </xdr:from>
    <xdr:to>
      <xdr:col>5</xdr:col>
      <xdr:colOff>266700</xdr:colOff>
      <xdr:row>116</xdr:row>
      <xdr:rowOff>152400</xdr:rowOff>
    </xdr:to>
    <xdr:pic>
      <xdr:nvPicPr>
        <xdr:cNvPr id="2783" name="Picture 735"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1196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116</xdr:row>
      <xdr:rowOff>0</xdr:rowOff>
    </xdr:from>
    <xdr:to>
      <xdr:col>7</xdr:col>
      <xdr:colOff>279400</xdr:colOff>
      <xdr:row>116</xdr:row>
      <xdr:rowOff>139700</xdr:rowOff>
    </xdr:to>
    <xdr:pic>
      <xdr:nvPicPr>
        <xdr:cNvPr id="2784" name="Picture 7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19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85" name="Picture 7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786" name="Picture 7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87" name="Picture 7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88" name="Picture 7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89" name="Picture 7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12700</xdr:colOff>
      <xdr:row>117</xdr:row>
      <xdr:rowOff>12700</xdr:rowOff>
    </xdr:to>
    <xdr:pic>
      <xdr:nvPicPr>
        <xdr:cNvPr id="2790" name="Picture 7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117</xdr:row>
      <xdr:rowOff>0</xdr:rowOff>
    </xdr:from>
    <xdr:to>
      <xdr:col>5</xdr:col>
      <xdr:colOff>520700</xdr:colOff>
      <xdr:row>117</xdr:row>
      <xdr:rowOff>139700</xdr:rowOff>
    </xdr:to>
    <xdr:pic>
      <xdr:nvPicPr>
        <xdr:cNvPr id="2791" name="Picture 743" descr="ogo"/>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356100" y="213868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117</xdr:row>
      <xdr:rowOff>0</xdr:rowOff>
    </xdr:from>
    <xdr:to>
      <xdr:col>7</xdr:col>
      <xdr:colOff>279400</xdr:colOff>
      <xdr:row>117</xdr:row>
      <xdr:rowOff>139700</xdr:rowOff>
    </xdr:to>
    <xdr:pic>
      <xdr:nvPicPr>
        <xdr:cNvPr id="2792" name="Picture 74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38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93" name="Picture 7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94" name="Picture 7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795" name="Picture 7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96" name="Picture 7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97" name="Picture 7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798" name="Picture 7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118</xdr:row>
      <xdr:rowOff>0</xdr:rowOff>
    </xdr:from>
    <xdr:to>
      <xdr:col>2</xdr:col>
      <xdr:colOff>12700</xdr:colOff>
      <xdr:row>118</xdr:row>
      <xdr:rowOff>12700</xdr:rowOff>
    </xdr:to>
    <xdr:pic>
      <xdr:nvPicPr>
        <xdr:cNvPr id="2799" name="Picture 7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118</xdr:row>
      <xdr:rowOff>0</xdr:rowOff>
    </xdr:from>
    <xdr:to>
      <xdr:col>5</xdr:col>
      <xdr:colOff>520700</xdr:colOff>
      <xdr:row>118</xdr:row>
      <xdr:rowOff>152400</xdr:rowOff>
    </xdr:to>
    <xdr:pic>
      <xdr:nvPicPr>
        <xdr:cNvPr id="2800" name="Picture 752" descr="ogo"/>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356100" y="215773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118</xdr:row>
      <xdr:rowOff>0</xdr:rowOff>
    </xdr:from>
    <xdr:to>
      <xdr:col>7</xdr:col>
      <xdr:colOff>279400</xdr:colOff>
      <xdr:row>118</xdr:row>
      <xdr:rowOff>139700</xdr:rowOff>
    </xdr:to>
    <xdr:pic>
      <xdr:nvPicPr>
        <xdr:cNvPr id="2801" name="Picture 75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57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802" name="Picture 7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803" name="Picture 7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804" name="Picture 7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805" name="Picture 7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119</xdr:row>
      <xdr:rowOff>0</xdr:rowOff>
    </xdr:from>
    <xdr:to>
      <xdr:col>2</xdr:col>
      <xdr:colOff>12700</xdr:colOff>
      <xdr:row>119</xdr:row>
      <xdr:rowOff>12700</xdr:rowOff>
    </xdr:to>
    <xdr:pic>
      <xdr:nvPicPr>
        <xdr:cNvPr id="2806" name="Picture 75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119</xdr:row>
      <xdr:rowOff>0</xdr:rowOff>
    </xdr:from>
    <xdr:to>
      <xdr:col>5</xdr:col>
      <xdr:colOff>381000</xdr:colOff>
      <xdr:row>119</xdr:row>
      <xdr:rowOff>152400</xdr:rowOff>
    </xdr:to>
    <xdr:pic>
      <xdr:nvPicPr>
        <xdr:cNvPr id="2807" name="Picture 759" descr="ogo"/>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356100" y="21767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119</xdr:row>
      <xdr:rowOff>0</xdr:rowOff>
    </xdr:from>
    <xdr:to>
      <xdr:col>7</xdr:col>
      <xdr:colOff>279400</xdr:colOff>
      <xdr:row>119</xdr:row>
      <xdr:rowOff>139700</xdr:rowOff>
    </xdr:to>
    <xdr:pic>
      <xdr:nvPicPr>
        <xdr:cNvPr id="2808" name="Picture 76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76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809" name="Picture 76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810" name="Picture 7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11" name="Picture 7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12" name="Picture 7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13" name="Picture 7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120</xdr:row>
      <xdr:rowOff>0</xdr:rowOff>
    </xdr:from>
    <xdr:to>
      <xdr:col>2</xdr:col>
      <xdr:colOff>12700</xdr:colOff>
      <xdr:row>120</xdr:row>
      <xdr:rowOff>12700</xdr:rowOff>
    </xdr:to>
    <xdr:pic>
      <xdr:nvPicPr>
        <xdr:cNvPr id="2814" name="Picture 7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120</xdr:row>
      <xdr:rowOff>0</xdr:rowOff>
    </xdr:from>
    <xdr:to>
      <xdr:col>5</xdr:col>
      <xdr:colOff>266700</xdr:colOff>
      <xdr:row>120</xdr:row>
      <xdr:rowOff>152400</xdr:rowOff>
    </xdr:to>
    <xdr:pic>
      <xdr:nvPicPr>
        <xdr:cNvPr id="2815" name="Picture 76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1958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120</xdr:row>
      <xdr:rowOff>0</xdr:rowOff>
    </xdr:from>
    <xdr:to>
      <xdr:col>7</xdr:col>
      <xdr:colOff>279400</xdr:colOff>
      <xdr:row>120</xdr:row>
      <xdr:rowOff>139700</xdr:rowOff>
    </xdr:to>
    <xdr:pic>
      <xdr:nvPicPr>
        <xdr:cNvPr id="2816" name="Picture 7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95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17" name="Picture 7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18" name="Picture 7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819" name="Picture 7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20" name="Picture 7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21" name="Picture 7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22" name="Picture 7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121</xdr:row>
      <xdr:rowOff>0</xdr:rowOff>
    </xdr:from>
    <xdr:to>
      <xdr:col>2</xdr:col>
      <xdr:colOff>12700</xdr:colOff>
      <xdr:row>121</xdr:row>
      <xdr:rowOff>12700</xdr:rowOff>
    </xdr:to>
    <xdr:pic>
      <xdr:nvPicPr>
        <xdr:cNvPr id="2823" name="Picture 7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121</xdr:row>
      <xdr:rowOff>0</xdr:rowOff>
    </xdr:from>
    <xdr:to>
      <xdr:col>5</xdr:col>
      <xdr:colOff>381000</xdr:colOff>
      <xdr:row>121</xdr:row>
      <xdr:rowOff>152400</xdr:rowOff>
    </xdr:to>
    <xdr:pic>
      <xdr:nvPicPr>
        <xdr:cNvPr id="2824" name="Picture 776" descr="ogo"/>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356100" y="22148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121</xdr:row>
      <xdr:rowOff>0</xdr:rowOff>
    </xdr:from>
    <xdr:to>
      <xdr:col>7</xdr:col>
      <xdr:colOff>279400</xdr:colOff>
      <xdr:row>121</xdr:row>
      <xdr:rowOff>139700</xdr:rowOff>
    </xdr:to>
    <xdr:pic>
      <xdr:nvPicPr>
        <xdr:cNvPr id="2825" name="Picture 7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14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26" name="Picture 7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27" name="Picture 7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828" name="Picture 7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29" name="Picture 7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30" name="Picture 7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31" name="Picture 7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122</xdr:row>
      <xdr:rowOff>0</xdr:rowOff>
    </xdr:from>
    <xdr:to>
      <xdr:col>2</xdr:col>
      <xdr:colOff>12700</xdr:colOff>
      <xdr:row>122</xdr:row>
      <xdr:rowOff>12700</xdr:rowOff>
    </xdr:to>
    <xdr:pic>
      <xdr:nvPicPr>
        <xdr:cNvPr id="2832" name="Picture 7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122</xdr:row>
      <xdr:rowOff>0</xdr:rowOff>
    </xdr:from>
    <xdr:to>
      <xdr:col>5</xdr:col>
      <xdr:colOff>393700</xdr:colOff>
      <xdr:row>122</xdr:row>
      <xdr:rowOff>152400</xdr:rowOff>
    </xdr:to>
    <xdr:pic>
      <xdr:nvPicPr>
        <xdr:cNvPr id="2833" name="Picture 785"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2339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122</xdr:row>
      <xdr:rowOff>0</xdr:rowOff>
    </xdr:from>
    <xdr:to>
      <xdr:col>7</xdr:col>
      <xdr:colOff>279400</xdr:colOff>
      <xdr:row>122</xdr:row>
      <xdr:rowOff>139700</xdr:rowOff>
    </xdr:to>
    <xdr:pic>
      <xdr:nvPicPr>
        <xdr:cNvPr id="2834" name="Picture 7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33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35" name="Picture 7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836" name="Picture 7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37" name="Picture 7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38" name="Picture 7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39" name="Picture 7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123</xdr:row>
      <xdr:rowOff>0</xdr:rowOff>
    </xdr:from>
    <xdr:to>
      <xdr:col>2</xdr:col>
      <xdr:colOff>12700</xdr:colOff>
      <xdr:row>123</xdr:row>
      <xdr:rowOff>12700</xdr:rowOff>
    </xdr:to>
    <xdr:pic>
      <xdr:nvPicPr>
        <xdr:cNvPr id="2840" name="Picture 7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123</xdr:row>
      <xdr:rowOff>0</xdr:rowOff>
    </xdr:from>
    <xdr:to>
      <xdr:col>5</xdr:col>
      <xdr:colOff>330200</xdr:colOff>
      <xdr:row>123</xdr:row>
      <xdr:rowOff>152400</xdr:rowOff>
    </xdr:to>
    <xdr:pic>
      <xdr:nvPicPr>
        <xdr:cNvPr id="2841" name="Picture 793"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2529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123</xdr:row>
      <xdr:rowOff>0</xdr:rowOff>
    </xdr:from>
    <xdr:to>
      <xdr:col>7</xdr:col>
      <xdr:colOff>279400</xdr:colOff>
      <xdr:row>123</xdr:row>
      <xdr:rowOff>139700</xdr:rowOff>
    </xdr:to>
    <xdr:pic>
      <xdr:nvPicPr>
        <xdr:cNvPr id="2842" name="Picture 7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52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43" name="Picture 7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44" name="Picture 7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845" name="Picture 7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46" name="Picture 7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47" name="Picture 7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48" name="Picture 800"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124</xdr:row>
      <xdr:rowOff>0</xdr:rowOff>
    </xdr:from>
    <xdr:to>
      <xdr:col>2</xdr:col>
      <xdr:colOff>12700</xdr:colOff>
      <xdr:row>124</xdr:row>
      <xdr:rowOff>12700</xdr:rowOff>
    </xdr:to>
    <xdr:pic>
      <xdr:nvPicPr>
        <xdr:cNvPr id="2849" name="Picture 8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124</xdr:row>
      <xdr:rowOff>0</xdr:rowOff>
    </xdr:from>
    <xdr:to>
      <xdr:col>5</xdr:col>
      <xdr:colOff>393700</xdr:colOff>
      <xdr:row>124</xdr:row>
      <xdr:rowOff>152400</xdr:rowOff>
    </xdr:to>
    <xdr:pic>
      <xdr:nvPicPr>
        <xdr:cNvPr id="2850" name="Picture 802"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2720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124</xdr:row>
      <xdr:rowOff>0</xdr:rowOff>
    </xdr:from>
    <xdr:to>
      <xdr:col>7</xdr:col>
      <xdr:colOff>279400</xdr:colOff>
      <xdr:row>124</xdr:row>
      <xdr:rowOff>139700</xdr:rowOff>
    </xdr:to>
    <xdr:pic>
      <xdr:nvPicPr>
        <xdr:cNvPr id="2851" name="Picture 8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72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52" name="Picture 8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53" name="Picture 80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854" name="Picture 8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55" name="Picture 8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56" name="Picture 8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57" name="Picture 8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125</xdr:row>
      <xdr:rowOff>0</xdr:rowOff>
    </xdr:from>
    <xdr:to>
      <xdr:col>2</xdr:col>
      <xdr:colOff>12700</xdr:colOff>
      <xdr:row>125</xdr:row>
      <xdr:rowOff>12700</xdr:rowOff>
    </xdr:to>
    <xdr:pic>
      <xdr:nvPicPr>
        <xdr:cNvPr id="2858" name="Picture 8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125</xdr:row>
      <xdr:rowOff>0</xdr:rowOff>
    </xdr:from>
    <xdr:to>
      <xdr:col>5</xdr:col>
      <xdr:colOff>495300</xdr:colOff>
      <xdr:row>125</xdr:row>
      <xdr:rowOff>152400</xdr:rowOff>
    </xdr:to>
    <xdr:pic>
      <xdr:nvPicPr>
        <xdr:cNvPr id="2859" name="Picture 811" descr="ogo"/>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356100" y="229108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125</xdr:row>
      <xdr:rowOff>0</xdr:rowOff>
    </xdr:from>
    <xdr:to>
      <xdr:col>7</xdr:col>
      <xdr:colOff>279400</xdr:colOff>
      <xdr:row>125</xdr:row>
      <xdr:rowOff>139700</xdr:rowOff>
    </xdr:to>
    <xdr:pic>
      <xdr:nvPicPr>
        <xdr:cNvPr id="2860" name="Picture 8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91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61" name="Picture 8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862" name="Picture 8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63" name="Picture 8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64" name="Picture 8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65" name="Picture 8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126</xdr:row>
      <xdr:rowOff>0</xdr:rowOff>
    </xdr:from>
    <xdr:to>
      <xdr:col>2</xdr:col>
      <xdr:colOff>12700</xdr:colOff>
      <xdr:row>126</xdr:row>
      <xdr:rowOff>12700</xdr:rowOff>
    </xdr:to>
    <xdr:pic>
      <xdr:nvPicPr>
        <xdr:cNvPr id="2866" name="Picture 81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126</xdr:row>
      <xdr:rowOff>0</xdr:rowOff>
    </xdr:from>
    <xdr:to>
      <xdr:col>5</xdr:col>
      <xdr:colOff>304800</xdr:colOff>
      <xdr:row>126</xdr:row>
      <xdr:rowOff>139700</xdr:rowOff>
    </xdr:to>
    <xdr:pic>
      <xdr:nvPicPr>
        <xdr:cNvPr id="2867" name="Picture 819" descr="ogo"/>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356100" y="23101300"/>
          <a:ext cx="3048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126</xdr:row>
      <xdr:rowOff>0</xdr:rowOff>
    </xdr:from>
    <xdr:to>
      <xdr:col>7</xdr:col>
      <xdr:colOff>279400</xdr:colOff>
      <xdr:row>126</xdr:row>
      <xdr:rowOff>139700</xdr:rowOff>
    </xdr:to>
    <xdr:pic>
      <xdr:nvPicPr>
        <xdr:cNvPr id="2868" name="Picture 82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10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69" name="Picture 8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70" name="Picture 82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871" name="Picture 8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72" name="Picture 8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127</xdr:row>
      <xdr:rowOff>0</xdr:rowOff>
    </xdr:from>
    <xdr:to>
      <xdr:col>2</xdr:col>
      <xdr:colOff>12700</xdr:colOff>
      <xdr:row>127</xdr:row>
      <xdr:rowOff>12700</xdr:rowOff>
    </xdr:to>
    <xdr:pic>
      <xdr:nvPicPr>
        <xdr:cNvPr id="2873" name="Picture 8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127</xdr:row>
      <xdr:rowOff>0</xdr:rowOff>
    </xdr:from>
    <xdr:to>
      <xdr:col>5</xdr:col>
      <xdr:colOff>190500</xdr:colOff>
      <xdr:row>127</xdr:row>
      <xdr:rowOff>152400</xdr:rowOff>
    </xdr:to>
    <xdr:pic>
      <xdr:nvPicPr>
        <xdr:cNvPr id="2874" name="Picture 826"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3291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127</xdr:row>
      <xdr:rowOff>0</xdr:rowOff>
    </xdr:from>
    <xdr:to>
      <xdr:col>7</xdr:col>
      <xdr:colOff>279400</xdr:colOff>
      <xdr:row>127</xdr:row>
      <xdr:rowOff>139700</xdr:rowOff>
    </xdr:to>
    <xdr:pic>
      <xdr:nvPicPr>
        <xdr:cNvPr id="2875" name="Picture 8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29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76" name="Picture 8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877" name="Picture 8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878" name="Picture 8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879" name="Picture 8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880" name="Picture 8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128</xdr:row>
      <xdr:rowOff>0</xdr:rowOff>
    </xdr:from>
    <xdr:to>
      <xdr:col>2</xdr:col>
      <xdr:colOff>12700</xdr:colOff>
      <xdr:row>128</xdr:row>
      <xdr:rowOff>12700</xdr:rowOff>
    </xdr:to>
    <xdr:pic>
      <xdr:nvPicPr>
        <xdr:cNvPr id="2881" name="Picture 83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128</xdr:row>
      <xdr:rowOff>0</xdr:rowOff>
    </xdr:from>
    <xdr:to>
      <xdr:col>5</xdr:col>
      <xdr:colOff>190500</xdr:colOff>
      <xdr:row>128</xdr:row>
      <xdr:rowOff>152400</xdr:rowOff>
    </xdr:to>
    <xdr:pic>
      <xdr:nvPicPr>
        <xdr:cNvPr id="2882" name="Picture 834"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3482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128</xdr:row>
      <xdr:rowOff>0</xdr:rowOff>
    </xdr:from>
    <xdr:to>
      <xdr:col>7</xdr:col>
      <xdr:colOff>279400</xdr:colOff>
      <xdr:row>128</xdr:row>
      <xdr:rowOff>139700</xdr:rowOff>
    </xdr:to>
    <xdr:pic>
      <xdr:nvPicPr>
        <xdr:cNvPr id="2883" name="Picture 83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48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884" name="Picture 83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885" name="Picture 8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86" name="Picture 8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87" name="Picture 8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129</xdr:row>
      <xdr:rowOff>0</xdr:rowOff>
    </xdr:from>
    <xdr:to>
      <xdr:col>2</xdr:col>
      <xdr:colOff>12700</xdr:colOff>
      <xdr:row>129</xdr:row>
      <xdr:rowOff>12700</xdr:rowOff>
    </xdr:to>
    <xdr:pic>
      <xdr:nvPicPr>
        <xdr:cNvPr id="2888" name="Picture 84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129</xdr:row>
      <xdr:rowOff>0</xdr:rowOff>
    </xdr:from>
    <xdr:to>
      <xdr:col>5</xdr:col>
      <xdr:colOff>393700</xdr:colOff>
      <xdr:row>129</xdr:row>
      <xdr:rowOff>152400</xdr:rowOff>
    </xdr:to>
    <xdr:pic>
      <xdr:nvPicPr>
        <xdr:cNvPr id="2889" name="Picture 841"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36728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129</xdr:row>
      <xdr:rowOff>0</xdr:rowOff>
    </xdr:from>
    <xdr:to>
      <xdr:col>7</xdr:col>
      <xdr:colOff>279400</xdr:colOff>
      <xdr:row>129</xdr:row>
      <xdr:rowOff>139700</xdr:rowOff>
    </xdr:to>
    <xdr:pic>
      <xdr:nvPicPr>
        <xdr:cNvPr id="2890" name="Picture 84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67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91" name="Picture 84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92" name="Picture 84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893" name="Picture 8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894" name="Picture 8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895" name="Picture 8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896" name="Picture 8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12700</xdr:colOff>
      <xdr:row>130</xdr:row>
      <xdr:rowOff>12700</xdr:rowOff>
    </xdr:to>
    <xdr:pic>
      <xdr:nvPicPr>
        <xdr:cNvPr id="2897" name="Picture 8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130</xdr:row>
      <xdr:rowOff>0</xdr:rowOff>
    </xdr:from>
    <xdr:to>
      <xdr:col>5</xdr:col>
      <xdr:colOff>393700</xdr:colOff>
      <xdr:row>130</xdr:row>
      <xdr:rowOff>152400</xdr:rowOff>
    </xdr:to>
    <xdr:pic>
      <xdr:nvPicPr>
        <xdr:cNvPr id="2898" name="Picture 850"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3863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130</xdr:row>
      <xdr:rowOff>0</xdr:rowOff>
    </xdr:from>
    <xdr:to>
      <xdr:col>7</xdr:col>
      <xdr:colOff>279400</xdr:colOff>
      <xdr:row>130</xdr:row>
      <xdr:rowOff>139700</xdr:rowOff>
    </xdr:to>
    <xdr:pic>
      <xdr:nvPicPr>
        <xdr:cNvPr id="2899" name="Picture 8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86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900" name="Picture 8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901" name="Picture 8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902" name="Picture 8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903" name="Picture 8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904" name="Picture 8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12700</xdr:colOff>
      <xdr:row>131</xdr:row>
      <xdr:rowOff>12700</xdr:rowOff>
    </xdr:to>
    <xdr:pic>
      <xdr:nvPicPr>
        <xdr:cNvPr id="2905" name="Picture 8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131</xdr:row>
      <xdr:rowOff>0</xdr:rowOff>
    </xdr:from>
    <xdr:to>
      <xdr:col>5</xdr:col>
      <xdr:colOff>520700</xdr:colOff>
      <xdr:row>131</xdr:row>
      <xdr:rowOff>152400</xdr:rowOff>
    </xdr:to>
    <xdr:pic>
      <xdr:nvPicPr>
        <xdr:cNvPr id="2906" name="Picture 858" descr="ogo"/>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356100" y="240538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131</xdr:row>
      <xdr:rowOff>0</xdr:rowOff>
    </xdr:from>
    <xdr:to>
      <xdr:col>7</xdr:col>
      <xdr:colOff>279400</xdr:colOff>
      <xdr:row>131</xdr:row>
      <xdr:rowOff>139700</xdr:rowOff>
    </xdr:to>
    <xdr:pic>
      <xdr:nvPicPr>
        <xdr:cNvPr id="2907" name="Picture 8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05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908" name="Picture 8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909" name="Picture 8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910" name="Picture 8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11" name="Picture 8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12" name="Picture 8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913" name="Picture 8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132</xdr:row>
      <xdr:rowOff>0</xdr:rowOff>
    </xdr:from>
    <xdr:to>
      <xdr:col>2</xdr:col>
      <xdr:colOff>12700</xdr:colOff>
      <xdr:row>132</xdr:row>
      <xdr:rowOff>12700</xdr:rowOff>
    </xdr:to>
    <xdr:pic>
      <xdr:nvPicPr>
        <xdr:cNvPr id="2914" name="Picture 8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132</xdr:row>
      <xdr:rowOff>0</xdr:rowOff>
    </xdr:from>
    <xdr:to>
      <xdr:col>5</xdr:col>
      <xdr:colOff>190500</xdr:colOff>
      <xdr:row>132</xdr:row>
      <xdr:rowOff>152400</xdr:rowOff>
    </xdr:to>
    <xdr:pic>
      <xdr:nvPicPr>
        <xdr:cNvPr id="2915" name="Picture 867"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4244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132</xdr:row>
      <xdr:rowOff>0</xdr:rowOff>
    </xdr:from>
    <xdr:to>
      <xdr:col>7</xdr:col>
      <xdr:colOff>279400</xdr:colOff>
      <xdr:row>132</xdr:row>
      <xdr:rowOff>139700</xdr:rowOff>
    </xdr:to>
    <xdr:pic>
      <xdr:nvPicPr>
        <xdr:cNvPr id="2916" name="Picture 8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24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0</xdr:col>
      <xdr:colOff>12700</xdr:colOff>
      <xdr:row>2</xdr:row>
      <xdr:rowOff>12700</xdr:rowOff>
    </xdr:to>
    <xdr:pic>
      <xdr:nvPicPr>
        <xdr:cNvPr id="2917" name="Picture 8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132</xdr:row>
      <xdr:rowOff>0</xdr:rowOff>
    </xdr:from>
    <xdr:to>
      <xdr:col>2</xdr:col>
      <xdr:colOff>12700</xdr:colOff>
      <xdr:row>132</xdr:row>
      <xdr:rowOff>12700</xdr:rowOff>
    </xdr:to>
    <xdr:pic>
      <xdr:nvPicPr>
        <xdr:cNvPr id="2918" name="Picture 8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12700</xdr:colOff>
      <xdr:row>133</xdr:row>
      <xdr:rowOff>12700</xdr:rowOff>
    </xdr:to>
    <xdr:pic>
      <xdr:nvPicPr>
        <xdr:cNvPr id="2919" name="Picture 8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12700</xdr:colOff>
      <xdr:row>133</xdr:row>
      <xdr:rowOff>12700</xdr:rowOff>
    </xdr:to>
    <xdr:pic>
      <xdr:nvPicPr>
        <xdr:cNvPr id="2920" name="Picture 8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12700</xdr:colOff>
      <xdr:row>133</xdr:row>
      <xdr:rowOff>12700</xdr:rowOff>
    </xdr:to>
    <xdr:pic>
      <xdr:nvPicPr>
        <xdr:cNvPr id="2921" name="Picture 8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12700</xdr:colOff>
      <xdr:row>133</xdr:row>
      <xdr:rowOff>12700</xdr:rowOff>
    </xdr:to>
    <xdr:pic>
      <xdr:nvPicPr>
        <xdr:cNvPr id="2922" name="Picture 87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133</xdr:row>
      <xdr:rowOff>0</xdr:rowOff>
    </xdr:from>
    <xdr:to>
      <xdr:col>5</xdr:col>
      <xdr:colOff>330200</xdr:colOff>
      <xdr:row>133</xdr:row>
      <xdr:rowOff>152400</xdr:rowOff>
    </xdr:to>
    <xdr:pic>
      <xdr:nvPicPr>
        <xdr:cNvPr id="2923" name="Picture 87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4434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133</xdr:row>
      <xdr:rowOff>0</xdr:rowOff>
    </xdr:from>
    <xdr:to>
      <xdr:col>7</xdr:col>
      <xdr:colOff>279400</xdr:colOff>
      <xdr:row>133</xdr:row>
      <xdr:rowOff>139700</xdr:rowOff>
    </xdr:to>
    <xdr:pic>
      <xdr:nvPicPr>
        <xdr:cNvPr id="2924" name="Picture 87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43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925" name="Picture 8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926" name="Picture 8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927" name="Picture 87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928" name="Picture 8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929" name="Picture 8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134</xdr:row>
      <xdr:rowOff>0</xdr:rowOff>
    </xdr:from>
    <xdr:to>
      <xdr:col>2</xdr:col>
      <xdr:colOff>12700</xdr:colOff>
      <xdr:row>134</xdr:row>
      <xdr:rowOff>12700</xdr:rowOff>
    </xdr:to>
    <xdr:pic>
      <xdr:nvPicPr>
        <xdr:cNvPr id="2930" name="Picture 88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134</xdr:row>
      <xdr:rowOff>0</xdr:rowOff>
    </xdr:from>
    <xdr:to>
      <xdr:col>5</xdr:col>
      <xdr:colOff>495300</xdr:colOff>
      <xdr:row>134</xdr:row>
      <xdr:rowOff>152400</xdr:rowOff>
    </xdr:to>
    <xdr:pic>
      <xdr:nvPicPr>
        <xdr:cNvPr id="2931" name="Picture 883" descr="ogo"/>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356100" y="246253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134</xdr:row>
      <xdr:rowOff>0</xdr:rowOff>
    </xdr:from>
    <xdr:to>
      <xdr:col>7</xdr:col>
      <xdr:colOff>279400</xdr:colOff>
      <xdr:row>134</xdr:row>
      <xdr:rowOff>139700</xdr:rowOff>
    </xdr:to>
    <xdr:pic>
      <xdr:nvPicPr>
        <xdr:cNvPr id="2932" name="Picture 88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62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933" name="Picture 88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934" name="Picture 88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935" name="Picture 8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36" name="Picture 8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37" name="Picture 8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38" name="Picture 8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135</xdr:row>
      <xdr:rowOff>0</xdr:rowOff>
    </xdr:from>
    <xdr:to>
      <xdr:col>2</xdr:col>
      <xdr:colOff>12700</xdr:colOff>
      <xdr:row>135</xdr:row>
      <xdr:rowOff>12700</xdr:rowOff>
    </xdr:to>
    <xdr:pic>
      <xdr:nvPicPr>
        <xdr:cNvPr id="2939" name="Picture 8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135</xdr:row>
      <xdr:rowOff>0</xdr:rowOff>
    </xdr:from>
    <xdr:to>
      <xdr:col>5</xdr:col>
      <xdr:colOff>190500</xdr:colOff>
      <xdr:row>135</xdr:row>
      <xdr:rowOff>152400</xdr:rowOff>
    </xdr:to>
    <xdr:pic>
      <xdr:nvPicPr>
        <xdr:cNvPr id="2940" name="Picture 892"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4815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135</xdr:row>
      <xdr:rowOff>0</xdr:rowOff>
    </xdr:from>
    <xdr:to>
      <xdr:col>7</xdr:col>
      <xdr:colOff>279400</xdr:colOff>
      <xdr:row>135</xdr:row>
      <xdr:rowOff>139700</xdr:rowOff>
    </xdr:to>
    <xdr:pic>
      <xdr:nvPicPr>
        <xdr:cNvPr id="2941" name="Picture 8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81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42" name="Picture 8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943" name="Picture 8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44" name="Picture 8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45" name="Picture 8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46" name="Picture 8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136</xdr:row>
      <xdr:rowOff>0</xdr:rowOff>
    </xdr:from>
    <xdr:to>
      <xdr:col>2</xdr:col>
      <xdr:colOff>12700</xdr:colOff>
      <xdr:row>136</xdr:row>
      <xdr:rowOff>12700</xdr:rowOff>
    </xdr:to>
    <xdr:pic>
      <xdr:nvPicPr>
        <xdr:cNvPr id="2947" name="Picture 89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136</xdr:row>
      <xdr:rowOff>0</xdr:rowOff>
    </xdr:from>
    <xdr:to>
      <xdr:col>5</xdr:col>
      <xdr:colOff>355600</xdr:colOff>
      <xdr:row>136</xdr:row>
      <xdr:rowOff>152400</xdr:rowOff>
    </xdr:to>
    <xdr:pic>
      <xdr:nvPicPr>
        <xdr:cNvPr id="2948" name="Picture 900" descr="ogo"/>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356100" y="250063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136</xdr:row>
      <xdr:rowOff>0</xdr:rowOff>
    </xdr:from>
    <xdr:to>
      <xdr:col>7</xdr:col>
      <xdr:colOff>279400</xdr:colOff>
      <xdr:row>136</xdr:row>
      <xdr:rowOff>139700</xdr:rowOff>
    </xdr:to>
    <xdr:pic>
      <xdr:nvPicPr>
        <xdr:cNvPr id="2949" name="Picture 90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00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50" name="Picture 9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51" name="Picture 9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952" name="Picture 9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53" name="Picture 9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54" name="Picture 9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55" name="Picture 9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137</xdr:row>
      <xdr:rowOff>0</xdr:rowOff>
    </xdr:from>
    <xdr:to>
      <xdr:col>2</xdr:col>
      <xdr:colOff>12700</xdr:colOff>
      <xdr:row>137</xdr:row>
      <xdr:rowOff>12700</xdr:rowOff>
    </xdr:to>
    <xdr:pic>
      <xdr:nvPicPr>
        <xdr:cNvPr id="2956" name="Picture 9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137</xdr:row>
      <xdr:rowOff>0</xdr:rowOff>
    </xdr:from>
    <xdr:to>
      <xdr:col>5</xdr:col>
      <xdr:colOff>304800</xdr:colOff>
      <xdr:row>137</xdr:row>
      <xdr:rowOff>152400</xdr:rowOff>
    </xdr:to>
    <xdr:pic>
      <xdr:nvPicPr>
        <xdr:cNvPr id="2957" name="Picture 909" descr="ogo"/>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356100" y="251968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137</xdr:row>
      <xdr:rowOff>0</xdr:rowOff>
    </xdr:from>
    <xdr:to>
      <xdr:col>7</xdr:col>
      <xdr:colOff>279400</xdr:colOff>
      <xdr:row>137</xdr:row>
      <xdr:rowOff>139700</xdr:rowOff>
    </xdr:to>
    <xdr:pic>
      <xdr:nvPicPr>
        <xdr:cNvPr id="2958" name="Picture 9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19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59" name="Picture 9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60" name="Picture 9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961" name="Picture 9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62" name="Picture 9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63" name="Picture 9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64" name="Picture 9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138</xdr:row>
      <xdr:rowOff>0</xdr:rowOff>
    </xdr:from>
    <xdr:to>
      <xdr:col>2</xdr:col>
      <xdr:colOff>12700</xdr:colOff>
      <xdr:row>138</xdr:row>
      <xdr:rowOff>12700</xdr:rowOff>
    </xdr:to>
    <xdr:pic>
      <xdr:nvPicPr>
        <xdr:cNvPr id="2965" name="Picture 91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138</xdr:row>
      <xdr:rowOff>0</xdr:rowOff>
    </xdr:from>
    <xdr:to>
      <xdr:col>5</xdr:col>
      <xdr:colOff>190500</xdr:colOff>
      <xdr:row>138</xdr:row>
      <xdr:rowOff>152400</xdr:rowOff>
    </xdr:to>
    <xdr:pic>
      <xdr:nvPicPr>
        <xdr:cNvPr id="2966" name="Picture 918"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387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138</xdr:row>
      <xdr:rowOff>0</xdr:rowOff>
    </xdr:from>
    <xdr:to>
      <xdr:col>7</xdr:col>
      <xdr:colOff>279400</xdr:colOff>
      <xdr:row>138</xdr:row>
      <xdr:rowOff>139700</xdr:rowOff>
    </xdr:to>
    <xdr:pic>
      <xdr:nvPicPr>
        <xdr:cNvPr id="2967" name="Picture 91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38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68" name="Picture 92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969" name="Picture 9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70" name="Picture 9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71" name="Picture 9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72" name="Picture 9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139</xdr:row>
      <xdr:rowOff>0</xdr:rowOff>
    </xdr:from>
    <xdr:to>
      <xdr:col>2</xdr:col>
      <xdr:colOff>12700</xdr:colOff>
      <xdr:row>139</xdr:row>
      <xdr:rowOff>12700</xdr:rowOff>
    </xdr:to>
    <xdr:pic>
      <xdr:nvPicPr>
        <xdr:cNvPr id="2973" name="Picture 9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139</xdr:row>
      <xdr:rowOff>0</xdr:rowOff>
    </xdr:from>
    <xdr:to>
      <xdr:col>5</xdr:col>
      <xdr:colOff>304800</xdr:colOff>
      <xdr:row>139</xdr:row>
      <xdr:rowOff>152400</xdr:rowOff>
    </xdr:to>
    <xdr:pic>
      <xdr:nvPicPr>
        <xdr:cNvPr id="2974" name="Picture 926" descr="ogo"/>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356100" y="255778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139</xdr:row>
      <xdr:rowOff>0</xdr:rowOff>
    </xdr:from>
    <xdr:to>
      <xdr:col>7</xdr:col>
      <xdr:colOff>279400</xdr:colOff>
      <xdr:row>139</xdr:row>
      <xdr:rowOff>139700</xdr:rowOff>
    </xdr:to>
    <xdr:pic>
      <xdr:nvPicPr>
        <xdr:cNvPr id="2975" name="Picture 9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57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76" name="Picture 9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77" name="Picture 9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978" name="Picture 9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79" name="Picture 9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80" name="Picture 9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81" name="Picture 9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140</xdr:row>
      <xdr:rowOff>0</xdr:rowOff>
    </xdr:from>
    <xdr:to>
      <xdr:col>2</xdr:col>
      <xdr:colOff>12700</xdr:colOff>
      <xdr:row>140</xdr:row>
      <xdr:rowOff>12700</xdr:rowOff>
    </xdr:to>
    <xdr:pic>
      <xdr:nvPicPr>
        <xdr:cNvPr id="2982" name="Picture 9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140</xdr:row>
      <xdr:rowOff>0</xdr:rowOff>
    </xdr:from>
    <xdr:to>
      <xdr:col>5</xdr:col>
      <xdr:colOff>190500</xdr:colOff>
      <xdr:row>140</xdr:row>
      <xdr:rowOff>152400</xdr:rowOff>
    </xdr:to>
    <xdr:pic>
      <xdr:nvPicPr>
        <xdr:cNvPr id="2983" name="Picture 935"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768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140</xdr:row>
      <xdr:rowOff>0</xdr:rowOff>
    </xdr:from>
    <xdr:to>
      <xdr:col>7</xdr:col>
      <xdr:colOff>279400</xdr:colOff>
      <xdr:row>140</xdr:row>
      <xdr:rowOff>139700</xdr:rowOff>
    </xdr:to>
    <xdr:pic>
      <xdr:nvPicPr>
        <xdr:cNvPr id="2984" name="Picture 9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76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85" name="Picture 9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86" name="Picture 9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987" name="Picture 9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88" name="Picture 9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89" name="Picture 9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90" name="Picture 9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141</xdr:row>
      <xdr:rowOff>0</xdr:rowOff>
    </xdr:from>
    <xdr:to>
      <xdr:col>2</xdr:col>
      <xdr:colOff>12700</xdr:colOff>
      <xdr:row>141</xdr:row>
      <xdr:rowOff>12700</xdr:rowOff>
    </xdr:to>
    <xdr:pic>
      <xdr:nvPicPr>
        <xdr:cNvPr id="2991" name="Picture 94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141</xdr:row>
      <xdr:rowOff>0</xdr:rowOff>
    </xdr:from>
    <xdr:to>
      <xdr:col>5</xdr:col>
      <xdr:colOff>190500</xdr:colOff>
      <xdr:row>141</xdr:row>
      <xdr:rowOff>152400</xdr:rowOff>
    </xdr:to>
    <xdr:pic>
      <xdr:nvPicPr>
        <xdr:cNvPr id="2992" name="Picture 944"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958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141</xdr:row>
      <xdr:rowOff>0</xdr:rowOff>
    </xdr:from>
    <xdr:to>
      <xdr:col>7</xdr:col>
      <xdr:colOff>279400</xdr:colOff>
      <xdr:row>141</xdr:row>
      <xdr:rowOff>139700</xdr:rowOff>
    </xdr:to>
    <xdr:pic>
      <xdr:nvPicPr>
        <xdr:cNvPr id="2993" name="Picture 94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95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94" name="Picture 94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995" name="Picture 9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996" name="Picture 9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997" name="Picture 9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998" name="Picture 9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142</xdr:row>
      <xdr:rowOff>0</xdr:rowOff>
    </xdr:from>
    <xdr:to>
      <xdr:col>2</xdr:col>
      <xdr:colOff>12700</xdr:colOff>
      <xdr:row>142</xdr:row>
      <xdr:rowOff>12700</xdr:rowOff>
    </xdr:to>
    <xdr:pic>
      <xdr:nvPicPr>
        <xdr:cNvPr id="2999" name="Picture 9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142</xdr:row>
      <xdr:rowOff>0</xdr:rowOff>
    </xdr:from>
    <xdr:to>
      <xdr:col>5</xdr:col>
      <xdr:colOff>190500</xdr:colOff>
      <xdr:row>142</xdr:row>
      <xdr:rowOff>152400</xdr:rowOff>
    </xdr:to>
    <xdr:pic>
      <xdr:nvPicPr>
        <xdr:cNvPr id="3000" name="Picture 952"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6149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142</xdr:row>
      <xdr:rowOff>0</xdr:rowOff>
    </xdr:from>
    <xdr:to>
      <xdr:col>7</xdr:col>
      <xdr:colOff>279400</xdr:colOff>
      <xdr:row>142</xdr:row>
      <xdr:rowOff>139700</xdr:rowOff>
    </xdr:to>
    <xdr:pic>
      <xdr:nvPicPr>
        <xdr:cNvPr id="3001" name="Picture 95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14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002" name="Picture 9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003" name="Picture 9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004" name="Picture 9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005" name="Picture 9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006" name="Picture 9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143</xdr:row>
      <xdr:rowOff>0</xdr:rowOff>
    </xdr:from>
    <xdr:to>
      <xdr:col>2</xdr:col>
      <xdr:colOff>12700</xdr:colOff>
      <xdr:row>143</xdr:row>
      <xdr:rowOff>12700</xdr:rowOff>
    </xdr:to>
    <xdr:pic>
      <xdr:nvPicPr>
        <xdr:cNvPr id="3007" name="Picture 95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143</xdr:row>
      <xdr:rowOff>0</xdr:rowOff>
    </xdr:from>
    <xdr:to>
      <xdr:col>5</xdr:col>
      <xdr:colOff>190500</xdr:colOff>
      <xdr:row>143</xdr:row>
      <xdr:rowOff>152400</xdr:rowOff>
    </xdr:to>
    <xdr:pic>
      <xdr:nvPicPr>
        <xdr:cNvPr id="3008" name="Picture 960"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6339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143</xdr:row>
      <xdr:rowOff>0</xdr:rowOff>
    </xdr:from>
    <xdr:to>
      <xdr:col>7</xdr:col>
      <xdr:colOff>279400</xdr:colOff>
      <xdr:row>143</xdr:row>
      <xdr:rowOff>139700</xdr:rowOff>
    </xdr:to>
    <xdr:pic>
      <xdr:nvPicPr>
        <xdr:cNvPr id="3009" name="Picture 96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33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010" name="Picture 9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011" name="Picture 9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12" name="Picture 9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13" name="Picture 9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14" name="Picture 9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144</xdr:row>
      <xdr:rowOff>0</xdr:rowOff>
    </xdr:from>
    <xdr:to>
      <xdr:col>2</xdr:col>
      <xdr:colOff>12700</xdr:colOff>
      <xdr:row>144</xdr:row>
      <xdr:rowOff>12700</xdr:rowOff>
    </xdr:to>
    <xdr:pic>
      <xdr:nvPicPr>
        <xdr:cNvPr id="3015" name="Picture 96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144</xdr:row>
      <xdr:rowOff>0</xdr:rowOff>
    </xdr:from>
    <xdr:to>
      <xdr:col>5</xdr:col>
      <xdr:colOff>266700</xdr:colOff>
      <xdr:row>144</xdr:row>
      <xdr:rowOff>152400</xdr:rowOff>
    </xdr:to>
    <xdr:pic>
      <xdr:nvPicPr>
        <xdr:cNvPr id="3016" name="Picture 968"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6530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144</xdr:row>
      <xdr:rowOff>0</xdr:rowOff>
    </xdr:from>
    <xdr:to>
      <xdr:col>7</xdr:col>
      <xdr:colOff>279400</xdr:colOff>
      <xdr:row>144</xdr:row>
      <xdr:rowOff>139700</xdr:rowOff>
    </xdr:to>
    <xdr:pic>
      <xdr:nvPicPr>
        <xdr:cNvPr id="3017" name="Picture 96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53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18" name="Picture 97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019" name="Picture 9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20" name="Picture 9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21" name="Picture 9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22" name="Picture 9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145</xdr:row>
      <xdr:rowOff>0</xdr:rowOff>
    </xdr:from>
    <xdr:to>
      <xdr:col>2</xdr:col>
      <xdr:colOff>12700</xdr:colOff>
      <xdr:row>145</xdr:row>
      <xdr:rowOff>12700</xdr:rowOff>
    </xdr:to>
    <xdr:pic>
      <xdr:nvPicPr>
        <xdr:cNvPr id="3023" name="Picture 9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145</xdr:row>
      <xdr:rowOff>0</xdr:rowOff>
    </xdr:from>
    <xdr:to>
      <xdr:col>5</xdr:col>
      <xdr:colOff>266700</xdr:colOff>
      <xdr:row>145</xdr:row>
      <xdr:rowOff>152400</xdr:rowOff>
    </xdr:to>
    <xdr:pic>
      <xdr:nvPicPr>
        <xdr:cNvPr id="3024" name="Picture 97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672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145</xdr:row>
      <xdr:rowOff>0</xdr:rowOff>
    </xdr:from>
    <xdr:to>
      <xdr:col>7</xdr:col>
      <xdr:colOff>279400</xdr:colOff>
      <xdr:row>145</xdr:row>
      <xdr:rowOff>139700</xdr:rowOff>
    </xdr:to>
    <xdr:pic>
      <xdr:nvPicPr>
        <xdr:cNvPr id="3025" name="Picture 9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72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26" name="Picture 9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27" name="Picture 9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028" name="Picture 9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29" name="Picture 9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30" name="Picture 9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31" name="Picture 9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12700</xdr:colOff>
      <xdr:row>146</xdr:row>
      <xdr:rowOff>12700</xdr:rowOff>
    </xdr:to>
    <xdr:pic>
      <xdr:nvPicPr>
        <xdr:cNvPr id="3032" name="Picture 9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146</xdr:row>
      <xdr:rowOff>0</xdr:rowOff>
    </xdr:from>
    <xdr:to>
      <xdr:col>5</xdr:col>
      <xdr:colOff>330200</xdr:colOff>
      <xdr:row>146</xdr:row>
      <xdr:rowOff>152400</xdr:rowOff>
    </xdr:to>
    <xdr:pic>
      <xdr:nvPicPr>
        <xdr:cNvPr id="3033" name="Picture 98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6911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146</xdr:row>
      <xdr:rowOff>0</xdr:rowOff>
    </xdr:from>
    <xdr:to>
      <xdr:col>7</xdr:col>
      <xdr:colOff>279400</xdr:colOff>
      <xdr:row>146</xdr:row>
      <xdr:rowOff>139700</xdr:rowOff>
    </xdr:to>
    <xdr:pic>
      <xdr:nvPicPr>
        <xdr:cNvPr id="3034" name="Picture 9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91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35" name="Picture 9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36" name="Picture 9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037" name="Picture 9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38" name="Picture 9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39" name="Picture 9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40" name="Picture 99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147</xdr:row>
      <xdr:rowOff>0</xdr:rowOff>
    </xdr:from>
    <xdr:to>
      <xdr:col>2</xdr:col>
      <xdr:colOff>12700</xdr:colOff>
      <xdr:row>147</xdr:row>
      <xdr:rowOff>12700</xdr:rowOff>
    </xdr:to>
    <xdr:pic>
      <xdr:nvPicPr>
        <xdr:cNvPr id="3041" name="Picture 99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147</xdr:row>
      <xdr:rowOff>0</xdr:rowOff>
    </xdr:from>
    <xdr:to>
      <xdr:col>5</xdr:col>
      <xdr:colOff>266700</xdr:colOff>
      <xdr:row>147</xdr:row>
      <xdr:rowOff>152400</xdr:rowOff>
    </xdr:to>
    <xdr:pic>
      <xdr:nvPicPr>
        <xdr:cNvPr id="3042" name="Picture 994"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101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147</xdr:row>
      <xdr:rowOff>0</xdr:rowOff>
    </xdr:from>
    <xdr:to>
      <xdr:col>7</xdr:col>
      <xdr:colOff>279400</xdr:colOff>
      <xdr:row>147</xdr:row>
      <xdr:rowOff>139700</xdr:rowOff>
    </xdr:to>
    <xdr:pic>
      <xdr:nvPicPr>
        <xdr:cNvPr id="3043" name="Picture 99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10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44" name="Picture 99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045" name="Picture 9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46" name="Picture 9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47" name="Picture 9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48" name="Picture 10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148</xdr:row>
      <xdr:rowOff>0</xdr:rowOff>
    </xdr:from>
    <xdr:to>
      <xdr:col>2</xdr:col>
      <xdr:colOff>12700</xdr:colOff>
      <xdr:row>148</xdr:row>
      <xdr:rowOff>12700</xdr:rowOff>
    </xdr:to>
    <xdr:pic>
      <xdr:nvPicPr>
        <xdr:cNvPr id="3049" name="Picture 10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148</xdr:row>
      <xdr:rowOff>0</xdr:rowOff>
    </xdr:from>
    <xdr:to>
      <xdr:col>5</xdr:col>
      <xdr:colOff>266700</xdr:colOff>
      <xdr:row>148</xdr:row>
      <xdr:rowOff>152400</xdr:rowOff>
    </xdr:to>
    <xdr:pic>
      <xdr:nvPicPr>
        <xdr:cNvPr id="3050" name="Picture 1002"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292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148</xdr:row>
      <xdr:rowOff>0</xdr:rowOff>
    </xdr:from>
    <xdr:to>
      <xdr:col>7</xdr:col>
      <xdr:colOff>279400</xdr:colOff>
      <xdr:row>148</xdr:row>
      <xdr:rowOff>139700</xdr:rowOff>
    </xdr:to>
    <xdr:pic>
      <xdr:nvPicPr>
        <xdr:cNvPr id="3051" name="Picture 10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29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52" name="Picture 10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53" name="Picture 100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054" name="Picture 10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55" name="Picture 10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56" name="Picture 10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57" name="Picture 10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149</xdr:row>
      <xdr:rowOff>0</xdr:rowOff>
    </xdr:from>
    <xdr:to>
      <xdr:col>2</xdr:col>
      <xdr:colOff>12700</xdr:colOff>
      <xdr:row>149</xdr:row>
      <xdr:rowOff>12700</xdr:rowOff>
    </xdr:to>
    <xdr:pic>
      <xdr:nvPicPr>
        <xdr:cNvPr id="3058" name="Picture 10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149</xdr:row>
      <xdr:rowOff>0</xdr:rowOff>
    </xdr:from>
    <xdr:to>
      <xdr:col>5</xdr:col>
      <xdr:colOff>266700</xdr:colOff>
      <xdr:row>149</xdr:row>
      <xdr:rowOff>152400</xdr:rowOff>
    </xdr:to>
    <xdr:pic>
      <xdr:nvPicPr>
        <xdr:cNvPr id="3059" name="Picture 101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482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149</xdr:row>
      <xdr:rowOff>0</xdr:rowOff>
    </xdr:from>
    <xdr:to>
      <xdr:col>7</xdr:col>
      <xdr:colOff>279400</xdr:colOff>
      <xdr:row>149</xdr:row>
      <xdr:rowOff>139700</xdr:rowOff>
    </xdr:to>
    <xdr:pic>
      <xdr:nvPicPr>
        <xdr:cNvPr id="3060" name="Picture 10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48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61" name="Picture 10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62" name="Picture 101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063" name="Picture 10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64" name="Picture 10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65" name="Picture 10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66" name="Picture 10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150</xdr:row>
      <xdr:rowOff>0</xdr:rowOff>
    </xdr:from>
    <xdr:to>
      <xdr:col>2</xdr:col>
      <xdr:colOff>12700</xdr:colOff>
      <xdr:row>150</xdr:row>
      <xdr:rowOff>12700</xdr:rowOff>
    </xdr:to>
    <xdr:pic>
      <xdr:nvPicPr>
        <xdr:cNvPr id="3067" name="Picture 101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150</xdr:row>
      <xdr:rowOff>0</xdr:rowOff>
    </xdr:from>
    <xdr:to>
      <xdr:col>5</xdr:col>
      <xdr:colOff>266700</xdr:colOff>
      <xdr:row>150</xdr:row>
      <xdr:rowOff>152400</xdr:rowOff>
    </xdr:to>
    <xdr:pic>
      <xdr:nvPicPr>
        <xdr:cNvPr id="3068" name="Picture 102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673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150</xdr:row>
      <xdr:rowOff>0</xdr:rowOff>
    </xdr:from>
    <xdr:to>
      <xdr:col>7</xdr:col>
      <xdr:colOff>279400</xdr:colOff>
      <xdr:row>150</xdr:row>
      <xdr:rowOff>139700</xdr:rowOff>
    </xdr:to>
    <xdr:pic>
      <xdr:nvPicPr>
        <xdr:cNvPr id="3069" name="Picture 102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67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70" name="Picture 10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071" name="Picture 10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72" name="Picture 10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73" name="Picture 10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74" name="Picture 10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151</xdr:row>
      <xdr:rowOff>0</xdr:rowOff>
    </xdr:from>
    <xdr:to>
      <xdr:col>2</xdr:col>
      <xdr:colOff>12700</xdr:colOff>
      <xdr:row>151</xdr:row>
      <xdr:rowOff>12700</xdr:rowOff>
    </xdr:to>
    <xdr:pic>
      <xdr:nvPicPr>
        <xdr:cNvPr id="3075" name="Picture 102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266700</xdr:colOff>
      <xdr:row>151</xdr:row>
      <xdr:rowOff>152400</xdr:rowOff>
    </xdr:to>
    <xdr:pic>
      <xdr:nvPicPr>
        <xdr:cNvPr id="3076" name="Picture 1028"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863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151</xdr:row>
      <xdr:rowOff>0</xdr:rowOff>
    </xdr:from>
    <xdr:to>
      <xdr:col>7</xdr:col>
      <xdr:colOff>279400</xdr:colOff>
      <xdr:row>151</xdr:row>
      <xdr:rowOff>139700</xdr:rowOff>
    </xdr:to>
    <xdr:pic>
      <xdr:nvPicPr>
        <xdr:cNvPr id="3077" name="Picture 102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86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78" name="Picture 103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079" name="Picture 10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80" name="Picture 10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81" name="Picture 10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82" name="Picture 103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152</xdr:row>
      <xdr:rowOff>0</xdr:rowOff>
    </xdr:from>
    <xdr:to>
      <xdr:col>2</xdr:col>
      <xdr:colOff>12700</xdr:colOff>
      <xdr:row>152</xdr:row>
      <xdr:rowOff>12700</xdr:rowOff>
    </xdr:to>
    <xdr:pic>
      <xdr:nvPicPr>
        <xdr:cNvPr id="3083" name="Picture 103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152</xdr:row>
      <xdr:rowOff>0</xdr:rowOff>
    </xdr:from>
    <xdr:to>
      <xdr:col>5</xdr:col>
      <xdr:colOff>266700</xdr:colOff>
      <xdr:row>152</xdr:row>
      <xdr:rowOff>152400</xdr:rowOff>
    </xdr:to>
    <xdr:pic>
      <xdr:nvPicPr>
        <xdr:cNvPr id="3084" name="Picture 103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054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152</xdr:row>
      <xdr:rowOff>0</xdr:rowOff>
    </xdr:from>
    <xdr:to>
      <xdr:col>7</xdr:col>
      <xdr:colOff>279400</xdr:colOff>
      <xdr:row>152</xdr:row>
      <xdr:rowOff>139700</xdr:rowOff>
    </xdr:to>
    <xdr:pic>
      <xdr:nvPicPr>
        <xdr:cNvPr id="3085" name="Picture 103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05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86" name="Picture 103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87" name="Picture 103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088" name="Picture 10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89" name="Picture 10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90" name="Picture 10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91" name="Picture 10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12700</xdr:colOff>
      <xdr:row>153</xdr:row>
      <xdr:rowOff>12700</xdr:rowOff>
    </xdr:to>
    <xdr:pic>
      <xdr:nvPicPr>
        <xdr:cNvPr id="3092" name="Picture 104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153</xdr:row>
      <xdr:rowOff>0</xdr:rowOff>
    </xdr:from>
    <xdr:to>
      <xdr:col>5</xdr:col>
      <xdr:colOff>266700</xdr:colOff>
      <xdr:row>153</xdr:row>
      <xdr:rowOff>152400</xdr:rowOff>
    </xdr:to>
    <xdr:pic>
      <xdr:nvPicPr>
        <xdr:cNvPr id="3093" name="Picture 1045"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244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153</xdr:row>
      <xdr:rowOff>0</xdr:rowOff>
    </xdr:from>
    <xdr:to>
      <xdr:col>7</xdr:col>
      <xdr:colOff>279400</xdr:colOff>
      <xdr:row>153</xdr:row>
      <xdr:rowOff>139700</xdr:rowOff>
    </xdr:to>
    <xdr:pic>
      <xdr:nvPicPr>
        <xdr:cNvPr id="3094" name="Picture 104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24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95" name="Picture 10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96" name="Picture 104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097" name="Picture 10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098" name="Picture 10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099" name="Picture 10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100" name="Picture 10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154</xdr:row>
      <xdr:rowOff>0</xdr:rowOff>
    </xdr:from>
    <xdr:to>
      <xdr:col>2</xdr:col>
      <xdr:colOff>12700</xdr:colOff>
      <xdr:row>154</xdr:row>
      <xdr:rowOff>12700</xdr:rowOff>
    </xdr:to>
    <xdr:pic>
      <xdr:nvPicPr>
        <xdr:cNvPr id="3101" name="Picture 10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154</xdr:row>
      <xdr:rowOff>0</xdr:rowOff>
    </xdr:from>
    <xdr:to>
      <xdr:col>5</xdr:col>
      <xdr:colOff>266700</xdr:colOff>
      <xdr:row>154</xdr:row>
      <xdr:rowOff>152400</xdr:rowOff>
    </xdr:to>
    <xdr:pic>
      <xdr:nvPicPr>
        <xdr:cNvPr id="3102" name="Picture 1054"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435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154</xdr:row>
      <xdr:rowOff>0</xdr:rowOff>
    </xdr:from>
    <xdr:to>
      <xdr:col>7</xdr:col>
      <xdr:colOff>279400</xdr:colOff>
      <xdr:row>154</xdr:row>
      <xdr:rowOff>139700</xdr:rowOff>
    </xdr:to>
    <xdr:pic>
      <xdr:nvPicPr>
        <xdr:cNvPr id="3103" name="Picture 10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43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104" name="Picture 10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105" name="Picture 10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106" name="Picture 10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107" name="Picture 10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108" name="Picture 10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12700</xdr:colOff>
      <xdr:row>155</xdr:row>
      <xdr:rowOff>12700</xdr:rowOff>
    </xdr:to>
    <xdr:pic>
      <xdr:nvPicPr>
        <xdr:cNvPr id="3109" name="Picture 10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155</xdr:row>
      <xdr:rowOff>0</xdr:rowOff>
    </xdr:from>
    <xdr:to>
      <xdr:col>5</xdr:col>
      <xdr:colOff>266700</xdr:colOff>
      <xdr:row>155</xdr:row>
      <xdr:rowOff>152400</xdr:rowOff>
    </xdr:to>
    <xdr:pic>
      <xdr:nvPicPr>
        <xdr:cNvPr id="3110" name="Picture 1062"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625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155</xdr:row>
      <xdr:rowOff>0</xdr:rowOff>
    </xdr:from>
    <xdr:to>
      <xdr:col>7</xdr:col>
      <xdr:colOff>279400</xdr:colOff>
      <xdr:row>155</xdr:row>
      <xdr:rowOff>139700</xdr:rowOff>
    </xdr:to>
    <xdr:pic>
      <xdr:nvPicPr>
        <xdr:cNvPr id="3111" name="Picture 10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62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112" name="Picture 10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113" name="Picture 106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12700</xdr:colOff>
      <xdr:row>7</xdr:row>
      <xdr:rowOff>12700</xdr:rowOff>
    </xdr:to>
    <xdr:pic>
      <xdr:nvPicPr>
        <xdr:cNvPr id="3114" name="Picture 106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12700</xdr:colOff>
      <xdr:row>7</xdr:row>
      <xdr:rowOff>12700</xdr:rowOff>
    </xdr:to>
    <xdr:pic>
      <xdr:nvPicPr>
        <xdr:cNvPr id="3115" name="Picture 106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12700</xdr:colOff>
      <xdr:row>16</xdr:row>
      <xdr:rowOff>12700</xdr:rowOff>
    </xdr:to>
    <xdr:pic>
      <xdr:nvPicPr>
        <xdr:cNvPr id="3116" name="Picture 106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xdr:row>
      <xdr:rowOff>0</xdr:rowOff>
    </xdr:from>
    <xdr:to>
      <xdr:col>8</xdr:col>
      <xdr:colOff>12700</xdr:colOff>
      <xdr:row>16</xdr:row>
      <xdr:rowOff>12700</xdr:rowOff>
    </xdr:to>
    <xdr:pic>
      <xdr:nvPicPr>
        <xdr:cNvPr id="3117" name="Picture 106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3118" name="Picture 107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3119" name="Picture 107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3120" name="Picture 10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xdr:row>
      <xdr:rowOff>0</xdr:rowOff>
    </xdr:from>
    <xdr:to>
      <xdr:col>8</xdr:col>
      <xdr:colOff>12700</xdr:colOff>
      <xdr:row>17</xdr:row>
      <xdr:rowOff>12700</xdr:rowOff>
    </xdr:to>
    <xdr:pic>
      <xdr:nvPicPr>
        <xdr:cNvPr id="3121" name="Picture 10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3122" name="Picture 107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3123" name="Picture 107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3124" name="Picture 107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xdr:row>
      <xdr:rowOff>0</xdr:rowOff>
    </xdr:from>
    <xdr:to>
      <xdr:col>8</xdr:col>
      <xdr:colOff>12700</xdr:colOff>
      <xdr:row>18</xdr:row>
      <xdr:rowOff>12700</xdr:rowOff>
    </xdr:to>
    <xdr:pic>
      <xdr:nvPicPr>
        <xdr:cNvPr id="3125" name="Picture 107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3126" name="Picture 1078"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3127" name="Picture 1079"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3128" name="Picture 10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3129" name="Picture 10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3130" name="Picture 1082"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3131" name="Picture 1083"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3132" name="Picture 10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3133" name="Picture 108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3134" name="Picture 108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3135" name="Picture 108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3136" name="Picture 108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3137" name="Picture 108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38" name="Picture 109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39" name="Picture 109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40" name="Picture 109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41" name="Picture 1093"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42" name="Picture 1094"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43" name="Picture 10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3144" name="Picture 10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3145" name="Picture 10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3146" name="Picture 10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3147" name="Picture 10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3148" name="Picture 11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3149" name="Picture 11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3150" name="Picture 11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3151" name="Picture 110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3152" name="Picture 110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26</xdr:row>
      <xdr:rowOff>0</xdr:rowOff>
    </xdr:from>
    <xdr:to>
      <xdr:col>8</xdr:col>
      <xdr:colOff>12700</xdr:colOff>
      <xdr:row>26</xdr:row>
      <xdr:rowOff>12700</xdr:rowOff>
    </xdr:to>
    <xdr:pic>
      <xdr:nvPicPr>
        <xdr:cNvPr id="3153" name="Picture 11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3154" name="Picture 11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3155" name="Picture 110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27</xdr:row>
      <xdr:rowOff>0</xdr:rowOff>
    </xdr:from>
    <xdr:to>
      <xdr:col>8</xdr:col>
      <xdr:colOff>12700</xdr:colOff>
      <xdr:row>27</xdr:row>
      <xdr:rowOff>12700</xdr:rowOff>
    </xdr:to>
    <xdr:pic>
      <xdr:nvPicPr>
        <xdr:cNvPr id="3156" name="Picture 11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3157" name="Picture 11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3158" name="Picture 111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28</xdr:row>
      <xdr:rowOff>0</xdr:rowOff>
    </xdr:from>
    <xdr:to>
      <xdr:col>8</xdr:col>
      <xdr:colOff>12700</xdr:colOff>
      <xdr:row>28</xdr:row>
      <xdr:rowOff>12700</xdr:rowOff>
    </xdr:to>
    <xdr:pic>
      <xdr:nvPicPr>
        <xdr:cNvPr id="3159" name="Picture 11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3160" name="Picture 11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3161" name="Picture 11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29</xdr:row>
      <xdr:rowOff>0</xdr:rowOff>
    </xdr:from>
    <xdr:to>
      <xdr:col>8</xdr:col>
      <xdr:colOff>12700</xdr:colOff>
      <xdr:row>29</xdr:row>
      <xdr:rowOff>12700</xdr:rowOff>
    </xdr:to>
    <xdr:pic>
      <xdr:nvPicPr>
        <xdr:cNvPr id="3162" name="Picture 11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3163" name="Picture 111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3164" name="Picture 111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0</xdr:rowOff>
    </xdr:from>
    <xdr:to>
      <xdr:col>8</xdr:col>
      <xdr:colOff>12700</xdr:colOff>
      <xdr:row>30</xdr:row>
      <xdr:rowOff>12700</xdr:rowOff>
    </xdr:to>
    <xdr:pic>
      <xdr:nvPicPr>
        <xdr:cNvPr id="3165" name="Picture 11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3166" name="Picture 111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3167" name="Picture 111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3168" name="Picture 11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3169" name="Picture 11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3170" name="Picture 112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3171" name="Picture 11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3172" name="Picture 11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3173" name="Picture 112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3174" name="Picture 11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3175" name="Picture 11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3176" name="Picture 11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3177" name="Picture 11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3178" name="Picture 113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3179" name="Picture 113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3180" name="Picture 11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3181" name="Picture 11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3182" name="Picture 11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3183" name="Picture 11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84" name="Picture 113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85" name="Picture 113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86" name="Picture 11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87" name="Picture 11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88" name="Picture 114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3189" name="Picture 11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90" name="Picture 11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91" name="Picture 11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3192" name="Picture 11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93" name="Picture 11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94" name="Picture 11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3195" name="Picture 11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96" name="Picture 11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97" name="Picture 11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98" name="Picture 11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99" name="Picture 115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200" name="Picture 115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201" name="Picture 11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202" name="Picture 11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203" name="Picture 115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204" name="Picture 11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205" name="Picture 11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206" name="Picture 11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207" name="Picture 11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208" name="Picture 11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209" name="Picture 11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210" name="Picture 11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211" name="Picture 116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212" name="Picture 116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213" name="Picture 11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214" name="Picture 116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215" name="Picture 116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216" name="Picture 11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217" name="Picture 11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218" name="Picture 11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219" name="Picture 11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220" name="Picture 11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221" name="Picture 11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222" name="Picture 11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3" name="Picture 117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4" name="Picture 117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5" name="Picture 11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6" name="Picture 11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7" name="Picture 11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8" name="Picture 11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29" name="Picture 11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30" name="Picture 118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231" name="Picture 11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32" name="Picture 11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33" name="Picture 118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34" name="Picture 11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35" name="Picture 11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36" name="Picture 11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237" name="Picture 11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38" name="Picture 119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39" name="Picture 119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40" name="Picture 11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41" name="Picture 119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42" name="Picture 119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243" name="Picture 11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4" name="Picture 119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5" name="Picture 119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6" name="Picture 11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7" name="Picture 11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8" name="Picture 120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249" name="Picture 12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50" name="Picture 12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51" name="Picture 12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52" name="Picture 12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53" name="Picture 120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54" name="Picture 120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255" name="Picture 12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3256" name="Picture 12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3257" name="Picture 120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258" name="Picture 12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259" name="Picture 121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260" name="Picture 12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261" name="Picture 121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262" name="Picture 12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263" name="Picture 12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3264" name="Picture 12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3265" name="Picture 121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266" name="Picture 12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267" name="Picture 121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268" name="Picture 12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269" name="Picture 122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270" name="Picture 12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271" name="Picture 122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3272" name="Picture 12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3273" name="Picture 122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274" name="Picture 12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275" name="Picture 122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76" name="Picture 12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77" name="Picture 122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3278" name="Picture 12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3279" name="Picture 123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80" name="Picture 12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81" name="Picture 123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82" name="Picture 123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83" name="Picture 123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84" name="Picture 12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85" name="Picture 123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86" name="Picture 123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3287" name="Picture 12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88" name="Picture 124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89" name="Picture 12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90" name="Picture 12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91" name="Picture 124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92" name="Picture 12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93" name="Picture 12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94" name="Picture 124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95" name="Picture 12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96" name="Picture 12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97" name="Picture 1249"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98" name="Picture 125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99" name="Picture 12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300" name="Picture 125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301" name="Picture 125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302" name="Picture 12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303" name="Picture 125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304" name="Picture 12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305" name="Picture 12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306" name="Picture 1258"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307" name="Picture 12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308" name="Picture 12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309" name="Picture 1261"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310" name="Picture 12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311" name="Picture 12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3312" name="Picture 126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3313" name="Picture 126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3314" name="Picture 12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315" name="Picture 126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316" name="Picture 126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317" name="Picture 12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318" name="Picture 127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319" name="Picture 127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320" name="Picture 12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321" name="Picture 127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322" name="Picture 12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323" name="Picture 12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324" name="Picture 127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325" name="Picture 12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326" name="Picture 12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327" name="Picture 1279"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328" name="Picture 12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329" name="Picture 12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330" name="Picture 128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331" name="Picture 128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332" name="Picture 128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333" name="Picture 12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334" name="Picture 12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335" name="Picture 12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336" name="Picture 12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337" name="Picture 128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38" name="Picture 12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39" name="Picture 12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40" name="Picture 12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41" name="Picture 12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342" name="Picture 12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43" name="Picture 12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44" name="Picture 12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45" name="Picture 12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46" name="Picture 12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347" name="Picture 129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48" name="Picture 13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49" name="Picture 13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50" name="Picture 13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51" name="Picture 13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352" name="Picture 130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53" name="Picture 13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54" name="Picture 13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55" name="Picture 130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56" name="Picture 130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357" name="Picture 130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58" name="Picture 13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59" name="Picture 13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60" name="Picture 13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61" name="Picture 13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362" name="Picture 131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63" name="Picture 13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64" name="Picture 13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65" name="Picture 13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66" name="Picture 131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3367" name="Picture 131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68" name="Picture 13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69" name="Picture 13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70" name="Picture 13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71" name="Picture 13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372" name="Picture 132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73" name="Picture 13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74" name="Picture 13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75" name="Picture 13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76" name="Picture 13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377" name="Picture 132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78" name="Picture 13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79" name="Picture 13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80" name="Picture 133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81" name="Picture 133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382" name="Picture 133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83" name="Picture 13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84" name="Picture 13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85" name="Picture 13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86" name="Picture 13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387" name="Picture 133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88" name="Picture 13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89" name="Picture 13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90" name="Picture 13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91" name="Picture 13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392" name="Picture 134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93" name="Picture 13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94" name="Picture 13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95" name="Picture 13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96" name="Picture 134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397" name="Picture 134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98" name="Picture 13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99" name="Picture 13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400" name="Picture 13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401" name="Picture 13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402" name="Picture 135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403" name="Picture 13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404" name="Picture 13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405" name="Picture 13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406" name="Picture 13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407" name="Picture 135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08" name="Picture 13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09" name="Picture 13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10" name="Picture 13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11" name="Picture 136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412" name="Picture 136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13" name="Picture 13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14" name="Picture 13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15" name="Picture 13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16" name="Picture 13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417" name="Picture 136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18" name="Picture 13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19" name="Picture 13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20" name="Picture 13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21" name="Picture 13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422" name="Picture 137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23" name="Picture 13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24" name="Picture 13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25" name="Picture 13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26" name="Picture 137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427" name="Picture 137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28" name="Picture 13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29" name="Picture 13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30" name="Picture 138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31" name="Picture 138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432" name="Picture 138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33" name="Picture 13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34" name="Picture 13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35" name="Picture 13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36" name="Picture 13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437" name="Picture 138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38" name="Picture 13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39" name="Picture 13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40" name="Picture 13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41" name="Picture 13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442" name="Picture 13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43" name="Picture 13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44" name="Picture 13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45" name="Picture 13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46" name="Picture 13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447" name="Picture 139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48" name="Picture 14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49" name="Picture 14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50" name="Picture 14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51" name="Picture 14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452" name="Picture 140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53" name="Picture 14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54" name="Picture 14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55" name="Picture 140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56" name="Picture 140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3457" name="Picture 140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58" name="Picture 14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59" name="Picture 14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60" name="Picture 14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61" name="Picture 14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462" name="Picture 141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63" name="Picture 14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64" name="Picture 14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65" name="Picture 14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66" name="Picture 141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467" name="Picture 141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68" name="Picture 14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69" name="Picture 14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70" name="Picture 14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71" name="Picture 14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472" name="Picture 142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3" name="Picture 14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4" name="Picture 14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5" name="Picture 14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6" name="Picture 14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7" name="Picture 14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8" name="Picture 14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79" name="Picture 14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80" name="Picture 14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81" name="Picture 14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82" name="Picture 14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483" name="Picture 1435"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484" name="Picture 14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485" name="Picture 14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486" name="Picture 14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487" name="Picture 14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488" name="Picture 14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89" name="Picture 14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90" name="Picture 14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91" name="Picture 14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92" name="Picture 14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493" name="Picture 14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4" name="Picture 14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5" name="Picture 14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6" name="Picture 14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7" name="Picture 144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498" name="Picture 14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499" name="Picture 14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500" name="Picture 14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501" name="Picture 14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502" name="Picture 14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503" name="Picture 14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4" name="Picture 14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5" name="Picture 14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6" name="Picture 14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7" name="Picture 14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508" name="Picture 14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09" name="Picture 14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10" name="Picture 14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11" name="Picture 14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12" name="Picture 14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513" name="Picture 14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4" name="Picture 14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5" name="Picture 14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6" name="Picture 14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7" name="Picture 14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518" name="Picture 14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19" name="Picture 14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20" name="Picture 14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21" name="Picture 14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22" name="Picture 14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523" name="Picture 14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4" name="Picture 14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5" name="Picture 14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6" name="Picture 14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7" name="Picture 147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528" name="Picture 14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29" name="Picture 14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30" name="Picture 14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31" name="Picture 14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32" name="Picture 14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533" name="Picture 14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4" name="Picture 14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5" name="Picture 14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6" name="Picture 14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7" name="Picture 14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538" name="Picture 14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39" name="Picture 14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40" name="Picture 14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41" name="Picture 149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42" name="Picture 14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543" name="Picture 14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4" name="Picture 14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5" name="Picture 14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6" name="Picture 14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7" name="Picture 14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548" name="Picture 15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49" name="Picture 15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50" name="Picture 15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51" name="Picture 150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52" name="Picture 15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553" name="Picture 15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4" name="Picture 15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5" name="Picture 15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6" name="Picture 15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7" name="Picture 15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558" name="Picture 15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59" name="Picture 15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60" name="Picture 15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61" name="Picture 15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62" name="Picture 151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563" name="Picture 15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4" name="Picture 15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5" name="Picture 15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6" name="Picture 15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7" name="Picture 151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568" name="Picture 15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69" name="Picture 15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70" name="Picture 15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71" name="Picture 15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72" name="Picture 15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573" name="Picture 15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4" name="Picture 15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5" name="Picture 15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6" name="Picture 15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7" name="Picture 152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578" name="Picture 15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79" name="Picture 15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80" name="Picture 15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81" name="Picture 15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82" name="Picture 15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583" name="Picture 15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4" name="Picture 15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5" name="Picture 15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6" name="Picture 15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7" name="Picture 15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588" name="Picture 15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89" name="Picture 15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90" name="Picture 15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91" name="Picture 15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92" name="Picture 15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593" name="Picture 15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4" name="Picture 15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5" name="Picture 15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6" name="Picture 15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7" name="Picture 154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598" name="Picture 15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599" name="Picture 15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600" name="Picture 15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601" name="Picture 15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602" name="Picture 15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603" name="Picture 15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4" name="Picture 15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5" name="Picture 15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6" name="Picture 15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7" name="Picture 15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3608" name="Picture 15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09" name="Picture 15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10" name="Picture 15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11" name="Picture 15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12" name="Picture 15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613" name="Picture 15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4" name="Picture 15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5" name="Picture 15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6" name="Picture 15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7" name="Picture 15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618" name="Picture 15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619" name="Picture 15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620" name="Picture 15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621" name="Picture 157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622" name="Picture 15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623" name="Picture 15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4" name="Picture 15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5" name="Picture 15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6" name="Picture 157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7" name="Picture 157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628" name="Picture 15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29" name="Picture 15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30" name="Picture 15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31" name="Picture 158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32" name="Picture 15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633" name="Picture 15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4" name="Picture 15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5" name="Picture 15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6" name="Picture 158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7" name="Picture 15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638" name="Picture 15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39" name="Picture 15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40" name="Picture 15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41" name="Picture 159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42" name="Picture 15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643" name="Picture 15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4" name="Picture 15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5" name="Picture 15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6" name="Picture 159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7" name="Picture 15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648" name="Picture 16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49" name="Picture 16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50" name="Picture 16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51" name="Picture 160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52" name="Picture 16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653" name="Picture 16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4" name="Picture 16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5" name="Picture 16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6" name="Picture 160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7" name="Picture 16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658" name="Picture 16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0" Type="http://schemas.openxmlformats.org/officeDocument/2006/relationships/hyperlink" Target="http://www.againstmalaria.com/Distribution.aspx?ProposalID=181" TargetMode="External"/><Relationship Id="rId11" Type="http://schemas.openxmlformats.org/officeDocument/2006/relationships/hyperlink" Target="http://www.againstmalaria.com/Distribution.aspx?ProposalID=151" TargetMode="External"/><Relationship Id="rId12" Type="http://schemas.openxmlformats.org/officeDocument/2006/relationships/hyperlink" Target="http://www.againstmalaria.com/Distribution.aspx?ProposalID=173" TargetMode="External"/><Relationship Id="rId13" Type="http://schemas.openxmlformats.org/officeDocument/2006/relationships/hyperlink" Target="http://www.againstmalaria.com/Distribution.aspx?ProposalID=161" TargetMode="External"/><Relationship Id="rId14" Type="http://schemas.openxmlformats.org/officeDocument/2006/relationships/hyperlink" Target="http://www.againstmalaria.com/Distribution.aspx?ProposalID=166" TargetMode="External"/><Relationship Id="rId15" Type="http://schemas.openxmlformats.org/officeDocument/2006/relationships/hyperlink" Target="http://www.againstmalaria.com/Distribution.aspx?ProposalID=176" TargetMode="External"/><Relationship Id="rId16" Type="http://schemas.openxmlformats.org/officeDocument/2006/relationships/hyperlink" Target="http://www.againstmalaria.com/Distribution.aspx?ProposalID=152" TargetMode="External"/><Relationship Id="rId17" Type="http://schemas.openxmlformats.org/officeDocument/2006/relationships/hyperlink" Target="http://www.againstmalaria.com/Distribution.aspx?ProposalID=154" TargetMode="External"/><Relationship Id="rId18" Type="http://schemas.openxmlformats.org/officeDocument/2006/relationships/hyperlink" Target="http://www.againstmalaria.com/Distribution.aspx?ProposalID=157" TargetMode="External"/><Relationship Id="rId19" Type="http://schemas.openxmlformats.org/officeDocument/2006/relationships/hyperlink" Target="http://www.againstmalaria.com/Distribution.aspx?ProposalID=159" TargetMode="External"/><Relationship Id="rId60" Type="http://schemas.openxmlformats.org/officeDocument/2006/relationships/hyperlink" Target="http://www.againstmalaria.com/Distribution.aspx?ProposalID=116" TargetMode="External"/><Relationship Id="rId61" Type="http://schemas.openxmlformats.org/officeDocument/2006/relationships/hyperlink" Target="http://www.againstmalaria.com/Distribution.aspx?ProposalID=120" TargetMode="External"/><Relationship Id="rId62" Type="http://schemas.openxmlformats.org/officeDocument/2006/relationships/hyperlink" Target="http://www.againstmalaria.com/Distribution.aspx?ProposalID=122" TargetMode="External"/><Relationship Id="rId63" Type="http://schemas.openxmlformats.org/officeDocument/2006/relationships/hyperlink" Target="http://www.againstmalaria.com/Distribution.aspx?ProposalID=137" TargetMode="External"/><Relationship Id="rId64" Type="http://schemas.openxmlformats.org/officeDocument/2006/relationships/hyperlink" Target="http://www.againstmalaria.com/Distribution.aspx?ProposalID=86" TargetMode="External"/><Relationship Id="rId65" Type="http://schemas.openxmlformats.org/officeDocument/2006/relationships/hyperlink" Target="http://www.againstmalaria.com/Distribution.aspx?ProposalID=110" TargetMode="External"/><Relationship Id="rId66" Type="http://schemas.openxmlformats.org/officeDocument/2006/relationships/hyperlink" Target="http://www.againstmalaria.com/Distribution.aspx?ProposalID=117" TargetMode="External"/><Relationship Id="rId67" Type="http://schemas.openxmlformats.org/officeDocument/2006/relationships/hyperlink" Target="http://www.againstmalaria.com/Distribution.aspx?ProposalID=88" TargetMode="External"/><Relationship Id="rId68" Type="http://schemas.openxmlformats.org/officeDocument/2006/relationships/hyperlink" Target="http://www.againstmalaria.com/Distribution.aspx?ProposalID=90" TargetMode="External"/><Relationship Id="rId69" Type="http://schemas.openxmlformats.org/officeDocument/2006/relationships/hyperlink" Target="http://www.againstmalaria.com/Distribution.aspx?ProposalID=92" TargetMode="External"/><Relationship Id="rId120" Type="http://schemas.openxmlformats.org/officeDocument/2006/relationships/hyperlink" Target="http://www.againstmalaria.com/Distribution.aspx?ProposalID=31" TargetMode="External"/><Relationship Id="rId121" Type="http://schemas.openxmlformats.org/officeDocument/2006/relationships/hyperlink" Target="http://www.againstmalaria.com/Distribution.aspx?ProposalID=32" TargetMode="External"/><Relationship Id="rId122" Type="http://schemas.openxmlformats.org/officeDocument/2006/relationships/hyperlink" Target="http://www.againstmalaria.com/Distribution.aspx?ProposalID=37" TargetMode="External"/><Relationship Id="rId123" Type="http://schemas.openxmlformats.org/officeDocument/2006/relationships/hyperlink" Target="http://www.againstmalaria.com/Distribution.aspx?ProposalID=19" TargetMode="External"/><Relationship Id="rId124" Type="http://schemas.openxmlformats.org/officeDocument/2006/relationships/hyperlink" Target="http://www.againstmalaria.com/Distribution.aspx?ProposalID=21" TargetMode="External"/><Relationship Id="rId125" Type="http://schemas.openxmlformats.org/officeDocument/2006/relationships/hyperlink" Target="http://www.againstmalaria.com/Distribution.aspx?ProposalID=22" TargetMode="External"/><Relationship Id="rId126" Type="http://schemas.openxmlformats.org/officeDocument/2006/relationships/hyperlink" Target="http://www.againstmalaria.com/Distribution.aspx?ProposalID=23" TargetMode="External"/><Relationship Id="rId127" Type="http://schemas.openxmlformats.org/officeDocument/2006/relationships/hyperlink" Target="http://www.againstmalaria.com/Distribution.aspx?ProposalID=24" TargetMode="External"/><Relationship Id="rId128" Type="http://schemas.openxmlformats.org/officeDocument/2006/relationships/hyperlink" Target="http://www.againstmalaria.com/Distribution.aspx?ProposalID=25" TargetMode="External"/><Relationship Id="rId129" Type="http://schemas.openxmlformats.org/officeDocument/2006/relationships/hyperlink" Target="http://www.againstmalaria.com/Distribution.aspx?ProposalID=26" TargetMode="External"/><Relationship Id="rId40" Type="http://schemas.openxmlformats.org/officeDocument/2006/relationships/hyperlink" Target="http://www.againstmalaria.com/Distribution.aspx?ProposalID=89" TargetMode="External"/><Relationship Id="rId41" Type="http://schemas.openxmlformats.org/officeDocument/2006/relationships/hyperlink" Target="http://www.againstmalaria.com/Distribution.aspx?ProposalID=115" TargetMode="External"/><Relationship Id="rId42" Type="http://schemas.openxmlformats.org/officeDocument/2006/relationships/hyperlink" Target="http://www.againstmalaria.com/Distribution.aspx?ProposalID=130" TargetMode="External"/><Relationship Id="rId90" Type="http://schemas.openxmlformats.org/officeDocument/2006/relationships/hyperlink" Target="http://www.againstmalaria.com/Distribution.aspx?ProposalID=54" TargetMode="External"/><Relationship Id="rId91" Type="http://schemas.openxmlformats.org/officeDocument/2006/relationships/hyperlink" Target="http://www.againstmalaria.com/Distribution.aspx?ProposalID=56" TargetMode="External"/><Relationship Id="rId92" Type="http://schemas.openxmlformats.org/officeDocument/2006/relationships/hyperlink" Target="http://www.againstmalaria.com/Distribution.aspx?ProposalID=59" TargetMode="External"/><Relationship Id="rId93" Type="http://schemas.openxmlformats.org/officeDocument/2006/relationships/hyperlink" Target="http://www.againstmalaria.com/Distribution.aspx?ProposalID=62" TargetMode="External"/><Relationship Id="rId94" Type="http://schemas.openxmlformats.org/officeDocument/2006/relationships/hyperlink" Target="http://www.againstmalaria.com/Distribution.aspx?ProposalID=65" TargetMode="External"/><Relationship Id="rId95" Type="http://schemas.openxmlformats.org/officeDocument/2006/relationships/hyperlink" Target="http://www.againstmalaria.com/Distribution.aspx?ProposalID=68" TargetMode="External"/><Relationship Id="rId96" Type="http://schemas.openxmlformats.org/officeDocument/2006/relationships/hyperlink" Target="http://www.againstmalaria.com/Distribution.aspx?ProposalID=73" TargetMode="External"/><Relationship Id="rId101" Type="http://schemas.openxmlformats.org/officeDocument/2006/relationships/hyperlink" Target="http://www.againstmalaria.com/Distribution.aspx?ProposalID=69" TargetMode="External"/><Relationship Id="rId102" Type="http://schemas.openxmlformats.org/officeDocument/2006/relationships/hyperlink" Target="http://www.againstmalaria.com/Distribution.aspx?ProposalID=66" TargetMode="External"/><Relationship Id="rId103" Type="http://schemas.openxmlformats.org/officeDocument/2006/relationships/hyperlink" Target="http://www.againstmalaria.com/Distribution.aspx?ProposalID=33" TargetMode="External"/><Relationship Id="rId104" Type="http://schemas.openxmlformats.org/officeDocument/2006/relationships/hyperlink" Target="http://www.againstmalaria.com/Distribution.aspx?ProposalID=71" TargetMode="External"/><Relationship Id="rId105" Type="http://schemas.openxmlformats.org/officeDocument/2006/relationships/hyperlink" Target="http://www.againstmalaria.com/Distribution.aspx?ProposalID=82" TargetMode="External"/><Relationship Id="rId106" Type="http://schemas.openxmlformats.org/officeDocument/2006/relationships/hyperlink" Target="http://www.againstmalaria.com/Distribution.aspx?ProposalID=42" TargetMode="External"/><Relationship Id="rId107" Type="http://schemas.openxmlformats.org/officeDocument/2006/relationships/hyperlink" Target="http://www.againstmalaria.com/Distribution.aspx?ProposalID=46" TargetMode="External"/><Relationship Id="rId108" Type="http://schemas.openxmlformats.org/officeDocument/2006/relationships/hyperlink" Target="http://www.againstmalaria.com/Distribution.aspx?ProposalID=52" TargetMode="External"/><Relationship Id="rId109" Type="http://schemas.openxmlformats.org/officeDocument/2006/relationships/hyperlink" Target="http://www.againstmalaria.com/Distribution.aspx?ProposalID=55" TargetMode="External"/><Relationship Id="rId97" Type="http://schemas.openxmlformats.org/officeDocument/2006/relationships/hyperlink" Target="http://www.againstmalaria.com/Distribution.aspx?ProposalID=49" TargetMode="External"/><Relationship Id="rId98" Type="http://schemas.openxmlformats.org/officeDocument/2006/relationships/hyperlink" Target="http://www.againstmalaria.com/Distribution.aspx?ProposalID=74" TargetMode="External"/><Relationship Id="rId99" Type="http://schemas.openxmlformats.org/officeDocument/2006/relationships/hyperlink" Target="http://www.againstmalaria.com/Distribution.aspx?ProposalID=77" TargetMode="External"/><Relationship Id="rId43" Type="http://schemas.openxmlformats.org/officeDocument/2006/relationships/hyperlink" Target="http://www.againstmalaria.com/Distribution.aspx?ProposalID=134" TargetMode="External"/><Relationship Id="rId44" Type="http://schemas.openxmlformats.org/officeDocument/2006/relationships/hyperlink" Target="http://www.againstmalaria.com/Distribution.aspx?ProposalID=138" TargetMode="External"/><Relationship Id="rId45" Type="http://schemas.openxmlformats.org/officeDocument/2006/relationships/hyperlink" Target="http://www.againstmalaria.com/Distribution.aspx?ProposalID=127" TargetMode="External"/><Relationship Id="rId46" Type="http://schemas.openxmlformats.org/officeDocument/2006/relationships/hyperlink" Target="http://www.againstmalaria.com/Distribution.aspx?ProposalID=128" TargetMode="External"/><Relationship Id="rId47" Type="http://schemas.openxmlformats.org/officeDocument/2006/relationships/hyperlink" Target="http://www.againstmalaria.com/Distribution.aspx?ProposalID=139" TargetMode="External"/><Relationship Id="rId48" Type="http://schemas.openxmlformats.org/officeDocument/2006/relationships/hyperlink" Target="http://www.againstmalaria.com/Distribution.aspx?ProposalID=144" TargetMode="External"/><Relationship Id="rId49" Type="http://schemas.openxmlformats.org/officeDocument/2006/relationships/hyperlink" Target="http://www.againstmalaria.com/Distribution.aspx?ProposalID=106" TargetMode="External"/><Relationship Id="rId100" Type="http://schemas.openxmlformats.org/officeDocument/2006/relationships/hyperlink" Target="http://www.againstmalaria.com/Distribution.aspx?ProposalID=64" TargetMode="External"/><Relationship Id="rId150" Type="http://schemas.openxmlformats.org/officeDocument/2006/relationships/hyperlink" Target="http://www.againstmalaria.com/Distribution.aspx?ProposalID=188" TargetMode="External"/><Relationship Id="rId151" Type="http://schemas.openxmlformats.org/officeDocument/2006/relationships/hyperlink" Target="http://www.againstmalaria.com/Distribution.aspx?ProposalID=194" TargetMode="External"/><Relationship Id="rId152" Type="http://schemas.openxmlformats.org/officeDocument/2006/relationships/hyperlink" Target="http://www.againstmalaria.com/Distribution.aspx?ProposalID=187" TargetMode="External"/><Relationship Id="rId153" Type="http://schemas.openxmlformats.org/officeDocument/2006/relationships/hyperlink" Target="http://www.againstmalaria.com/Distribution.aspx?ProposalID=192" TargetMode="External"/><Relationship Id="rId154" Type="http://schemas.openxmlformats.org/officeDocument/2006/relationships/drawing" Target="../drawings/drawing1.xml"/><Relationship Id="rId155" Type="http://schemas.openxmlformats.org/officeDocument/2006/relationships/vmlDrawing" Target="../drawings/vmlDrawing2.vml"/><Relationship Id="rId20" Type="http://schemas.openxmlformats.org/officeDocument/2006/relationships/hyperlink" Target="http://www.againstmalaria.com/Distribution.aspx?ProposalID=164" TargetMode="External"/><Relationship Id="rId21" Type="http://schemas.openxmlformats.org/officeDocument/2006/relationships/hyperlink" Target="http://www.againstmalaria.com/Distribution.aspx?ProposalID=142" TargetMode="External"/><Relationship Id="rId22" Type="http://schemas.openxmlformats.org/officeDocument/2006/relationships/hyperlink" Target="http://www.againstmalaria.com/Distribution.aspx?ProposalID=163" TargetMode="External"/><Relationship Id="rId70" Type="http://schemas.openxmlformats.org/officeDocument/2006/relationships/hyperlink" Target="http://www.againstmalaria.com/Distribution.aspx?ProposalID=93" TargetMode="External"/><Relationship Id="rId71" Type="http://schemas.openxmlformats.org/officeDocument/2006/relationships/hyperlink" Target="http://www.againstmalaria.com/Distribution.aspx?ProposalID=101" TargetMode="External"/><Relationship Id="rId72" Type="http://schemas.openxmlformats.org/officeDocument/2006/relationships/hyperlink" Target="http://www.againstmalaria.com/Distribution.aspx?ProposalID=108" TargetMode="External"/><Relationship Id="rId73" Type="http://schemas.openxmlformats.org/officeDocument/2006/relationships/hyperlink" Target="http://www.againstmalaria.com/Distribution.aspx?ProposalID=109" TargetMode="External"/><Relationship Id="rId74" Type="http://schemas.openxmlformats.org/officeDocument/2006/relationships/hyperlink" Target="http://www.againstmalaria.com/Distribution.aspx?ProposalID=84" TargetMode="External"/><Relationship Id="rId75" Type="http://schemas.openxmlformats.org/officeDocument/2006/relationships/hyperlink" Target="http://www.againstmalaria.com/Distribution.aspx?ProposalID=104" TargetMode="External"/><Relationship Id="rId76" Type="http://schemas.openxmlformats.org/officeDocument/2006/relationships/hyperlink" Target="http://www.againstmalaria.com/Distribution.aspx?ProposalID=95" TargetMode="External"/><Relationship Id="rId77" Type="http://schemas.openxmlformats.org/officeDocument/2006/relationships/hyperlink" Target="http://www.againstmalaria.com/Distribution.aspx?ProposalID=99" TargetMode="External"/><Relationship Id="rId78" Type="http://schemas.openxmlformats.org/officeDocument/2006/relationships/hyperlink" Target="http://www.againstmalaria.com/Distribution.aspx?ProposalID=107" TargetMode="External"/><Relationship Id="rId79" Type="http://schemas.openxmlformats.org/officeDocument/2006/relationships/hyperlink" Target="http://www.againstmalaria.com/Distribution.aspx?ProposalID=96" TargetMode="External"/><Relationship Id="rId23" Type="http://schemas.openxmlformats.org/officeDocument/2006/relationships/hyperlink" Target="http://www.againstmalaria.com/Distribution.aspx?ProposalID=175" TargetMode="External"/><Relationship Id="rId24" Type="http://schemas.openxmlformats.org/officeDocument/2006/relationships/hyperlink" Target="http://www.againstmalaria.com/Distribution.aspx?ProposalID=141" TargetMode="External"/><Relationship Id="rId25" Type="http://schemas.openxmlformats.org/officeDocument/2006/relationships/hyperlink" Target="http://www.againstmalaria.com/Distribution.aspx?ProposalID=145" TargetMode="External"/><Relationship Id="rId26" Type="http://schemas.openxmlformats.org/officeDocument/2006/relationships/hyperlink" Target="http://www.againstmalaria.com/Distribution.aspx?ProposalID=158" TargetMode="External"/><Relationship Id="rId27" Type="http://schemas.openxmlformats.org/officeDocument/2006/relationships/hyperlink" Target="http://www.againstmalaria.com/Distribution.aspx?ProposalID=169" TargetMode="External"/><Relationship Id="rId28" Type="http://schemas.openxmlformats.org/officeDocument/2006/relationships/hyperlink" Target="http://www.againstmalaria.com/Distribution.aspx?ProposalID=171" TargetMode="External"/><Relationship Id="rId29" Type="http://schemas.openxmlformats.org/officeDocument/2006/relationships/hyperlink" Target="http://www.againstmalaria.com/Distribution.aspx?ProposalID=105" TargetMode="External"/><Relationship Id="rId130" Type="http://schemas.openxmlformats.org/officeDocument/2006/relationships/hyperlink" Target="http://www.againstmalaria.com/Distribution.aspx?ProposalID=27" TargetMode="External"/><Relationship Id="rId131" Type="http://schemas.openxmlformats.org/officeDocument/2006/relationships/hyperlink" Target="http://www.againstmalaria.com/Distribution.aspx?ProposalID=34" TargetMode="External"/><Relationship Id="rId132" Type="http://schemas.openxmlformats.org/officeDocument/2006/relationships/hyperlink" Target="http://www.againstmalaria.com/Distribution.aspx?ProposalID=35" TargetMode="External"/><Relationship Id="rId133" Type="http://schemas.openxmlformats.org/officeDocument/2006/relationships/hyperlink" Target="http://www.againstmalaria.com/Distribution.aspx?ProposalID=30" TargetMode="External"/><Relationship Id="rId134" Type="http://schemas.openxmlformats.org/officeDocument/2006/relationships/hyperlink" Target="http://www.againstmalaria.com/Distribution.aspx?ProposalID=1" TargetMode="External"/><Relationship Id="rId135" Type="http://schemas.openxmlformats.org/officeDocument/2006/relationships/hyperlink" Target="http://www.againstmalaria.com/Distribution.aspx?ProposalID=2" TargetMode="External"/><Relationship Id="rId136" Type="http://schemas.openxmlformats.org/officeDocument/2006/relationships/hyperlink" Target="http://www.againstmalaria.com/Distribution.aspx?ProposalID=3" TargetMode="External"/><Relationship Id="rId137" Type="http://schemas.openxmlformats.org/officeDocument/2006/relationships/hyperlink" Target="http://www.againstmalaria.com/Distribution.aspx?ProposalID=4" TargetMode="External"/><Relationship Id="rId138" Type="http://schemas.openxmlformats.org/officeDocument/2006/relationships/hyperlink" Target="http://www.againstmalaria.com/Distribution.aspx?ProposalID=5" TargetMode="External"/><Relationship Id="rId139" Type="http://schemas.openxmlformats.org/officeDocument/2006/relationships/hyperlink" Target="http://www.againstmalaria.com/Distribution.aspx?ProposalID=6" TargetMode="External"/><Relationship Id="rId1" Type="http://schemas.openxmlformats.org/officeDocument/2006/relationships/hyperlink" Target="http://www.againstmalaria.com/Distribution.aspx?ProposalID=184" TargetMode="External"/><Relationship Id="rId2" Type="http://schemas.openxmlformats.org/officeDocument/2006/relationships/hyperlink" Target="http://www.againstmalaria.com/Distribution.aspx?ProposalID=172" TargetMode="External"/><Relationship Id="rId3" Type="http://schemas.openxmlformats.org/officeDocument/2006/relationships/hyperlink" Target="http://www.againstmalaria.com/Distribution.aspx?ProposalID=179" TargetMode="External"/><Relationship Id="rId4" Type="http://schemas.openxmlformats.org/officeDocument/2006/relationships/hyperlink" Target="http://www.againstmalaria.com/Distribution.aspx?ProposalID=185" TargetMode="External"/><Relationship Id="rId5" Type="http://schemas.openxmlformats.org/officeDocument/2006/relationships/hyperlink" Target="http://www.againstmalaria.com/Distribution.aspx?ProposalID=140" TargetMode="External"/><Relationship Id="rId6" Type="http://schemas.openxmlformats.org/officeDocument/2006/relationships/hyperlink" Target="http://www.againstmalaria.com/Distribution.aspx?ProposalID=183" TargetMode="External"/><Relationship Id="rId7" Type="http://schemas.openxmlformats.org/officeDocument/2006/relationships/hyperlink" Target="http://www.againstmalaria.com/Distribution.aspx?ProposalID=178" TargetMode="External"/><Relationship Id="rId8" Type="http://schemas.openxmlformats.org/officeDocument/2006/relationships/hyperlink" Target="http://www.againstmalaria.com/Distribution.aspx?ProposalID=177" TargetMode="External"/><Relationship Id="rId9" Type="http://schemas.openxmlformats.org/officeDocument/2006/relationships/hyperlink" Target="http://www.againstmalaria.com/Distribution.aspx?ProposalID=174" TargetMode="External"/><Relationship Id="rId50" Type="http://schemas.openxmlformats.org/officeDocument/2006/relationships/hyperlink" Target="http://www.againstmalaria.com/Distribution.aspx?ProposalID=118" TargetMode="External"/><Relationship Id="rId51" Type="http://schemas.openxmlformats.org/officeDocument/2006/relationships/hyperlink" Target="http://www.againstmalaria.com/Distribution.aspx?ProposalID=124" TargetMode="External"/><Relationship Id="rId52" Type="http://schemas.openxmlformats.org/officeDocument/2006/relationships/hyperlink" Target="http://www.againstmalaria.com/Distribution.aspx?ProposalID=123" TargetMode="External"/><Relationship Id="rId53" Type="http://schemas.openxmlformats.org/officeDocument/2006/relationships/hyperlink" Target="http://www.againstmalaria.com/Distribution.aspx?ProposalID=129" TargetMode="External"/><Relationship Id="rId54" Type="http://schemas.openxmlformats.org/officeDocument/2006/relationships/hyperlink" Target="http://www.againstmalaria.com/Distribution.aspx?ProposalID=131" TargetMode="External"/><Relationship Id="rId55" Type="http://schemas.openxmlformats.org/officeDocument/2006/relationships/hyperlink" Target="http://www.againstmalaria.com/Distribution.aspx?ProposalID=135" TargetMode="External"/><Relationship Id="rId56" Type="http://schemas.openxmlformats.org/officeDocument/2006/relationships/hyperlink" Target="http://www.againstmalaria.com/Distribution.aspx?ProposalID=113" TargetMode="External"/><Relationship Id="rId57" Type="http://schemas.openxmlformats.org/officeDocument/2006/relationships/hyperlink" Target="http://www.againstmalaria.com/Distribution.aspx?ProposalID=125" TargetMode="External"/><Relationship Id="rId58" Type="http://schemas.openxmlformats.org/officeDocument/2006/relationships/hyperlink" Target="http://www.againstmalaria.com/Distribution.aspx?ProposalID=111" TargetMode="External"/><Relationship Id="rId59" Type="http://schemas.openxmlformats.org/officeDocument/2006/relationships/hyperlink" Target="http://www.againstmalaria.com/Distribution.aspx?ProposalID=100" TargetMode="External"/><Relationship Id="rId110" Type="http://schemas.openxmlformats.org/officeDocument/2006/relationships/hyperlink" Target="http://www.againstmalaria.com/Distribution.aspx?ProposalID=63" TargetMode="External"/><Relationship Id="rId111" Type="http://schemas.openxmlformats.org/officeDocument/2006/relationships/hyperlink" Target="http://www.againstmalaria.com/Distribution.aspx?ProposalID=13" TargetMode="External"/><Relationship Id="rId112" Type="http://schemas.openxmlformats.org/officeDocument/2006/relationships/hyperlink" Target="http://www.againstmalaria.com/Distribution.aspx?ProposalID=43" TargetMode="External"/><Relationship Id="rId113" Type="http://schemas.openxmlformats.org/officeDocument/2006/relationships/hyperlink" Target="http://www.againstmalaria.com/Distribution.aspx?ProposalID=51" TargetMode="External"/><Relationship Id="rId114" Type="http://schemas.openxmlformats.org/officeDocument/2006/relationships/hyperlink" Target="http://www.againstmalaria.com/Distribution.aspx?ProposalID=39" TargetMode="External"/><Relationship Id="rId115" Type="http://schemas.openxmlformats.org/officeDocument/2006/relationships/hyperlink" Target="http://www.againstmalaria.com/Distribution.aspx?ProposalID=40" TargetMode="External"/><Relationship Id="rId116" Type="http://schemas.openxmlformats.org/officeDocument/2006/relationships/hyperlink" Target="http://www.againstmalaria.com/Distribution.aspx?ProposalID=38" TargetMode="External"/><Relationship Id="rId117" Type="http://schemas.openxmlformats.org/officeDocument/2006/relationships/hyperlink" Target="http://www.againstmalaria.com/Distribution.aspx?ProposalID=12" TargetMode="External"/><Relationship Id="rId118" Type="http://schemas.openxmlformats.org/officeDocument/2006/relationships/hyperlink" Target="http://www.againstmalaria.com/Distribution.aspx?ProposalID=20" TargetMode="External"/><Relationship Id="rId119" Type="http://schemas.openxmlformats.org/officeDocument/2006/relationships/hyperlink" Target="http://www.againstmalaria.com/Distribution.aspx?ProposalID=36" TargetMode="External"/><Relationship Id="rId30" Type="http://schemas.openxmlformats.org/officeDocument/2006/relationships/hyperlink" Target="http://www.againstmalaria.com/Distribution.aspx?ProposalID=155" TargetMode="External"/><Relationship Id="rId31" Type="http://schemas.openxmlformats.org/officeDocument/2006/relationships/hyperlink" Target="http://www.againstmalaria.com/Distribution.aspx?ProposalID=156" TargetMode="External"/><Relationship Id="rId32" Type="http://schemas.openxmlformats.org/officeDocument/2006/relationships/hyperlink" Target="http://www.againstmalaria.com/Distribution.aspx?ProposalID=162" TargetMode="External"/><Relationship Id="rId33" Type="http://schemas.openxmlformats.org/officeDocument/2006/relationships/hyperlink" Target="http://www.againstmalaria.com/Distribution.aspx?ProposalID=165" TargetMode="External"/><Relationship Id="rId34" Type="http://schemas.openxmlformats.org/officeDocument/2006/relationships/hyperlink" Target="http://www.againstmalaria.com/Distribution.aspx?ProposalID=133" TargetMode="External"/><Relationship Id="rId35" Type="http://schemas.openxmlformats.org/officeDocument/2006/relationships/hyperlink" Target="http://www.againstmalaria.com/Distribution.aspx?ProposalID=149" TargetMode="External"/><Relationship Id="rId36" Type="http://schemas.openxmlformats.org/officeDocument/2006/relationships/hyperlink" Target="http://www.againstmalaria.com/Distribution.aspx?ProposalID=143" TargetMode="External"/><Relationship Id="rId37" Type="http://schemas.openxmlformats.org/officeDocument/2006/relationships/hyperlink" Target="http://www.againstmalaria.com/Distribution.aspx?ProposalID=132" TargetMode="External"/><Relationship Id="rId38" Type="http://schemas.openxmlformats.org/officeDocument/2006/relationships/hyperlink" Target="http://www.againstmalaria.com/Distribution.aspx?ProposalID=147" TargetMode="External"/><Relationship Id="rId39" Type="http://schemas.openxmlformats.org/officeDocument/2006/relationships/hyperlink" Target="http://www.againstmalaria.com/Distribution.aspx?ProposalID=150" TargetMode="External"/><Relationship Id="rId80" Type="http://schemas.openxmlformats.org/officeDocument/2006/relationships/hyperlink" Target="http://www.againstmalaria.com/Distribution.aspx?ProposalID=75" TargetMode="External"/><Relationship Id="rId81" Type="http://schemas.openxmlformats.org/officeDocument/2006/relationships/hyperlink" Target="http://www.againstmalaria.com/Distribution.aspx?ProposalID=83" TargetMode="External"/><Relationship Id="rId82" Type="http://schemas.openxmlformats.org/officeDocument/2006/relationships/hyperlink" Target="http://www.againstmalaria.com/Distribution.aspx?ProposalID=87" TargetMode="External"/><Relationship Id="rId83" Type="http://schemas.openxmlformats.org/officeDocument/2006/relationships/hyperlink" Target="http://www.againstmalaria.com/Distribution.aspx?ProposalID=94" TargetMode="External"/><Relationship Id="rId84" Type="http://schemas.openxmlformats.org/officeDocument/2006/relationships/hyperlink" Target="http://www.againstmalaria.com/Distribution.aspx?ProposalID=60" TargetMode="External"/><Relationship Id="rId85" Type="http://schemas.openxmlformats.org/officeDocument/2006/relationships/hyperlink" Target="http://www.againstmalaria.com/Distribution.aspx?ProposalID=70" TargetMode="External"/><Relationship Id="rId86" Type="http://schemas.openxmlformats.org/officeDocument/2006/relationships/hyperlink" Target="http://www.againstmalaria.com/Distribution.aspx?ProposalID=76" TargetMode="External"/><Relationship Id="rId87" Type="http://schemas.openxmlformats.org/officeDocument/2006/relationships/hyperlink" Target="http://www.againstmalaria.com/Distribution.aspx?ProposalID=79" TargetMode="External"/><Relationship Id="rId88" Type="http://schemas.openxmlformats.org/officeDocument/2006/relationships/hyperlink" Target="http://www.againstmalaria.com/Distribution.aspx?ProposalID=50" TargetMode="External"/><Relationship Id="rId89" Type="http://schemas.openxmlformats.org/officeDocument/2006/relationships/hyperlink" Target="http://www.againstmalaria.com/Distribution.aspx?ProposalID=53" TargetMode="External"/><Relationship Id="rId140" Type="http://schemas.openxmlformats.org/officeDocument/2006/relationships/hyperlink" Target="http://www.againstmalaria.com/Distribution.aspx?ProposalID=7" TargetMode="External"/><Relationship Id="rId141" Type="http://schemas.openxmlformats.org/officeDocument/2006/relationships/hyperlink" Target="http://www.againstmalaria.com/Distribution.aspx?ProposalID=8" TargetMode="External"/><Relationship Id="rId142" Type="http://schemas.openxmlformats.org/officeDocument/2006/relationships/hyperlink" Target="http://www.againstmalaria.com/Distribution.aspx?ProposalID=9" TargetMode="External"/><Relationship Id="rId143" Type="http://schemas.openxmlformats.org/officeDocument/2006/relationships/hyperlink" Target="http://www.againstmalaria.com/Distribution.aspx?ProposalID=146" TargetMode="External"/><Relationship Id="rId144" Type="http://schemas.openxmlformats.org/officeDocument/2006/relationships/hyperlink" Target="http://www.againstmalaria.com/Distribution.aspx?ProposalID=200" TargetMode="External"/><Relationship Id="rId145" Type="http://schemas.openxmlformats.org/officeDocument/2006/relationships/hyperlink" Target="http://www.againstmalaria.com/Distribution.aspx?ProposalID=199" TargetMode="External"/><Relationship Id="rId146" Type="http://schemas.openxmlformats.org/officeDocument/2006/relationships/hyperlink" Target="http://www.againstmalaria.com/Distribution.aspx?ProposalID=197" TargetMode="External"/><Relationship Id="rId147" Type="http://schemas.openxmlformats.org/officeDocument/2006/relationships/hyperlink" Target="http://www.againstmalaria.com/Distribution.aspx?ProposalID=198" TargetMode="External"/><Relationship Id="rId148" Type="http://schemas.openxmlformats.org/officeDocument/2006/relationships/hyperlink" Target="http://www.againstmalaria.com/Distribution.aspx?ProposalID=193" TargetMode="External"/><Relationship Id="rId149" Type="http://schemas.openxmlformats.org/officeDocument/2006/relationships/hyperlink" Target="http://www.againstmalaria.com/Distribution.aspx?ProposalID=196"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tabSelected="1" workbookViewId="0">
      <selection activeCell="B29" sqref="B29"/>
    </sheetView>
  </sheetViews>
  <sheetFormatPr baseColWidth="10" defaultRowHeight="15" x14ac:dyDescent="0"/>
  <cols>
    <col min="1" max="1" width="12.33203125" customWidth="1"/>
    <col min="2" max="2" width="44.6640625" customWidth="1"/>
    <col min="3" max="3" width="17.5" customWidth="1"/>
    <col min="4" max="4" width="16.5" customWidth="1"/>
    <col min="5" max="5" width="16" customWidth="1"/>
    <col min="6" max="6" width="15.6640625" customWidth="1"/>
  </cols>
  <sheetData>
    <row r="1" spans="1:6" ht="45">
      <c r="C1" s="151" t="s">
        <v>420</v>
      </c>
      <c r="D1" s="151" t="s">
        <v>439</v>
      </c>
      <c r="E1" s="151" t="s">
        <v>440</v>
      </c>
      <c r="F1" s="151" t="s">
        <v>441</v>
      </c>
    </row>
    <row r="2" spans="1:6">
      <c r="C2" s="19"/>
      <c r="D2" s="19"/>
      <c r="E2" s="19"/>
    </row>
    <row r="3" spans="1:6">
      <c r="B3" t="s">
        <v>325</v>
      </c>
      <c r="C3" s="16">
        <v>3.3</v>
      </c>
      <c r="D3" s="16">
        <f>471944/154230</f>
        <v>3.0600012967645722</v>
      </c>
      <c r="E3" s="16">
        <f>738800/245000</f>
        <v>3.0155102040816328</v>
      </c>
      <c r="F3" s="16">
        <f>10500000/3500000</f>
        <v>3</v>
      </c>
    </row>
    <row r="4" spans="1:6">
      <c r="C4" s="16"/>
      <c r="D4" s="16"/>
      <c r="E4" s="16"/>
    </row>
    <row r="5" spans="1:6">
      <c r="A5" s="177" t="s">
        <v>397</v>
      </c>
      <c r="B5" t="s">
        <v>328</v>
      </c>
      <c r="C5" s="16">
        <v>1</v>
      </c>
      <c r="D5" s="16">
        <f>SUMIF('Balaka and Dedza non-net budget'!$C$17:$C$64,Summary!$B5,'Balaka and Dedza non-net budget'!$I$17:$I$64)</f>
        <v>0.27</v>
      </c>
      <c r="E5" s="16">
        <f>SUMIF('Balaka and Dedza non-net budget'!$C$17:$C$64,Summary!$B5,'Balaka and Dedza non-net budget'!$AC$17:ACI$64)</f>
        <v>0.27</v>
      </c>
    </row>
    <row r="6" spans="1:6">
      <c r="A6" s="177"/>
      <c r="B6" t="s">
        <v>326</v>
      </c>
      <c r="C6" s="16">
        <v>0.21</v>
      </c>
      <c r="D6" s="16">
        <f>SUMIF('Balaka and Dedza non-net budget'!C$17:C$64,Summary!B6,'Balaka and Dedza non-net budget'!I$17:I$64)</f>
        <v>5.5741360089186179E-3</v>
      </c>
      <c r="E6" s="16">
        <f>SUMIF('Balaka and Dedza non-net budget'!$C$17:$C$64,Summary!$B6,'Balaka and Dedza non-net budget'!$AC$17:ACI$64)</f>
        <v>7.526881720430108E-3</v>
      </c>
    </row>
    <row r="7" spans="1:6">
      <c r="A7" s="177"/>
      <c r="B7" t="s">
        <v>327</v>
      </c>
      <c r="C7" s="16">
        <v>0.4</v>
      </c>
      <c r="D7" s="16">
        <f>SUMIF('Balaka and Dedza non-net budget'!C$17:C$64,Summary!B7,'Balaka and Dedza non-net budget'!I$17:I$64)</f>
        <v>0.21962095875139354</v>
      </c>
      <c r="E7" s="16">
        <f>SUMIF('Balaka and Dedza non-net budget'!$C$17:$C$64,Summary!$B7,'Balaka and Dedza non-net budget'!$AC$17:ACI$64)</f>
        <v>0.26344086021505375</v>
      </c>
    </row>
    <row r="8" spans="1:6">
      <c r="A8" s="177"/>
      <c r="B8" t="s">
        <v>396</v>
      </c>
      <c r="C8" s="16">
        <v>0.3</v>
      </c>
      <c r="D8" s="16">
        <f>SUMIF('Balaka and Dedza non-net budget'!C$17:C$64,Summary!B8,'Balaka and Dedza non-net budget'!I$17:I$64)</f>
        <v>3.2998885172798219E-2</v>
      </c>
      <c r="E8" s="16">
        <f>SUMIF('Balaka and Dedza non-net budget'!$C$17:$C$64,Summary!$B8,'Balaka and Dedza non-net budget'!$AC$17:ACI$64)</f>
        <v>4.9462365591397849E-2</v>
      </c>
    </row>
    <row r="9" spans="1:6">
      <c r="A9" s="177"/>
      <c r="B9" t="s">
        <v>329</v>
      </c>
      <c r="C9" s="16">
        <v>0.14000000000000001</v>
      </c>
      <c r="D9" s="16">
        <f>SUMIF('Balaka and Dedza non-net budget'!C$17:C$64,Summary!B9,'Balaka and Dedza non-net budget'!I$17:I$64)</f>
        <v>0.2976588628762542</v>
      </c>
      <c r="E9" s="16">
        <f>SUMIF('Balaka and Dedza non-net budget'!$C$17:$C$64,Summary!$B9,'Balaka and Dedza non-net budget'!$AC$17:ACI$64)</f>
        <v>0.33763440860215055</v>
      </c>
    </row>
    <row r="10" spans="1:6">
      <c r="A10" s="177"/>
      <c r="B10" t="s">
        <v>330</v>
      </c>
      <c r="C10" s="16">
        <v>0.15</v>
      </c>
      <c r="D10" s="16" t="s">
        <v>407</v>
      </c>
      <c r="E10" s="16" t="s">
        <v>407</v>
      </c>
    </row>
    <row r="11" spans="1:6">
      <c r="A11" s="177"/>
      <c r="B11" t="s">
        <v>331</v>
      </c>
      <c r="C11" s="16">
        <v>0.3</v>
      </c>
      <c r="D11" s="16" t="s">
        <v>438</v>
      </c>
      <c r="E11" s="16" t="s">
        <v>438</v>
      </c>
    </row>
    <row r="12" spans="1:6">
      <c r="C12" s="16"/>
      <c r="D12" s="16"/>
      <c r="E12" s="16"/>
    </row>
    <row r="13" spans="1:6">
      <c r="A13" s="177" t="s">
        <v>398</v>
      </c>
      <c r="B13" t="s">
        <v>399</v>
      </c>
      <c r="C13" s="16"/>
      <c r="D13" s="16">
        <f>'Balaka and Dedza non-net budget'!I51</f>
        <v>5.1282051282051294E-2</v>
      </c>
      <c r="E13" s="16">
        <f>'Balaka and Dedza non-net budget'!AC51</f>
        <v>4.9462365591397855E-2</v>
      </c>
    </row>
    <row r="14" spans="1:6">
      <c r="A14" s="177"/>
      <c r="B14" t="s">
        <v>400</v>
      </c>
      <c r="C14" s="16"/>
      <c r="D14" s="16">
        <f>'Balaka and Dedza non-net budget'!I55</f>
        <v>3.7346711259754736E-2</v>
      </c>
      <c r="E14" s="16">
        <f>'Balaka and Dedza non-net budget'!AC55</f>
        <v>5.2150537634408599E-2</v>
      </c>
    </row>
    <row r="15" spans="1:6">
      <c r="A15" s="177"/>
      <c r="B15" t="s">
        <v>401</v>
      </c>
      <c r="C15" s="16"/>
      <c r="D15" s="16">
        <f>'Balaka and Dedza non-net budget'!I56</f>
        <v>3.8461538461538464E-2</v>
      </c>
      <c r="E15" s="16">
        <f>'Balaka and Dedza non-net budget'!AC56</f>
        <v>5.32258064516129E-2</v>
      </c>
    </row>
    <row r="16" spans="1:6">
      <c r="A16" s="177"/>
      <c r="B16" t="s">
        <v>402</v>
      </c>
      <c r="C16" s="16"/>
      <c r="D16" s="16">
        <f>'Balaka and Dedza non-net budget'!I59</f>
        <v>3.9576365663322184E-2</v>
      </c>
      <c r="E16" s="16">
        <f>'Balaka and Dedza non-net budget'!AC59</f>
        <v>5.4301075268817202E-2</v>
      </c>
    </row>
    <row r="17" spans="1:6">
      <c r="A17" s="177"/>
      <c r="B17" t="s">
        <v>403</v>
      </c>
      <c r="C17" s="16"/>
      <c r="D17" s="16">
        <f>'Balaka and Dedza non-net budget'!I60</f>
        <v>4.0691192865105905E-2</v>
      </c>
      <c r="E17" s="16">
        <f>'Balaka and Dedza non-net budget'!AC60</f>
        <v>5.537634408602151E-2</v>
      </c>
    </row>
    <row r="18" spans="1:6">
      <c r="A18" s="177"/>
      <c r="B18" t="s">
        <v>404</v>
      </c>
      <c r="C18" s="16"/>
      <c r="D18" s="16">
        <f>'Balaka and Dedza non-net budget'!I63</f>
        <v>4.1806020066889632E-2</v>
      </c>
      <c r="E18" s="16">
        <f>'Balaka and Dedza non-net budget'!AC63</f>
        <v>5.6451612903225805E-2</v>
      </c>
    </row>
    <row r="19" spans="1:6">
      <c r="A19" s="177"/>
      <c r="B19" t="s">
        <v>405</v>
      </c>
      <c r="C19" s="16"/>
      <c r="D19" s="16">
        <f>'Balaka and Dedza non-net budget'!I64</f>
        <v>4.2920847268673359E-2</v>
      </c>
      <c r="E19" s="16">
        <f>'Balaka and Dedza non-net budget'!AC64</f>
        <v>5.7526881720430106E-2</v>
      </c>
    </row>
    <row r="20" spans="1:6">
      <c r="A20" s="151"/>
      <c r="C20" s="16"/>
      <c r="D20" s="16"/>
      <c r="E20" s="16"/>
    </row>
    <row r="21" spans="1:6" ht="45">
      <c r="A21" s="151"/>
      <c r="B21" s="19" t="s">
        <v>437</v>
      </c>
      <c r="C21" s="16"/>
      <c r="D21" s="16">
        <f>'CU non-monetary costs Ntcheu'!$C$17</f>
        <v>0.13428640540665804</v>
      </c>
      <c r="E21" s="16">
        <f>'CU non-monetary costs Ntcheu'!$C$17</f>
        <v>0.13428640540665804</v>
      </c>
      <c r="F21" s="16">
        <f>'CU non-monetary costs Ntcheu'!$C$17</f>
        <v>0.13428640540665804</v>
      </c>
    </row>
    <row r="22" spans="1:6">
      <c r="C22" s="16"/>
      <c r="D22" s="16"/>
      <c r="E22" s="16"/>
    </row>
    <row r="23" spans="1:6" ht="15" customHeight="1">
      <c r="B23" s="164" t="s">
        <v>453</v>
      </c>
      <c r="C23" s="16"/>
      <c r="D23" s="16">
        <f>'AMF organizational costs'!$C$12</f>
        <v>0.57992714826192415</v>
      </c>
      <c r="E23" s="16">
        <f>'AMF organizational costs'!$C$12</f>
        <v>0.57992714826192415</v>
      </c>
      <c r="F23" s="16">
        <f>'AMF organizational costs'!$C$12</f>
        <v>0.57992714826192415</v>
      </c>
    </row>
    <row r="24" spans="1:6">
      <c r="C24" s="16"/>
      <c r="D24" s="16"/>
      <c r="E24" s="16"/>
    </row>
    <row r="25" spans="1:6">
      <c r="B25" t="s">
        <v>406</v>
      </c>
      <c r="C25" s="16">
        <f>SUM(C5:C19)</f>
        <v>2.4999999999999996</v>
      </c>
      <c r="D25" s="16">
        <f>SUM(D5:D19)</f>
        <v>1.1179375696767002</v>
      </c>
      <c r="E25" s="16">
        <f>SUM(E5:E19)</f>
        <v>1.3065591397849463</v>
      </c>
      <c r="F25" s="15">
        <v>3</v>
      </c>
    </row>
    <row r="26" spans="1:6">
      <c r="B26" t="s">
        <v>408</v>
      </c>
      <c r="D26" s="16">
        <f>SUM(D13:D19)</f>
        <v>0.29208472686733561</v>
      </c>
      <c r="E26" s="16">
        <f>SUM(E13:E19)</f>
        <v>0.37849462365591402</v>
      </c>
    </row>
    <row r="27" spans="1:6">
      <c r="D27" s="16"/>
      <c r="E27" s="16"/>
    </row>
    <row r="28" spans="1:6">
      <c r="B28" t="s">
        <v>454</v>
      </c>
      <c r="C28" s="16">
        <f>C$3+C$21+C23+C$25+C$26</f>
        <v>5.7999999999999989</v>
      </c>
      <c r="D28" s="16">
        <f>D$3+D$21+D23+D$25+D$26</f>
        <v>5.18423714697719</v>
      </c>
      <c r="E28" s="16">
        <f>E$3+E$21+E23+E$25+E$26</f>
        <v>5.4147775211910751</v>
      </c>
      <c r="F28" s="16">
        <f>F$3+F$21+F23+F$25+F$26</f>
        <v>6.7142135536685821</v>
      </c>
    </row>
  </sheetData>
  <mergeCells count="2">
    <mergeCell ref="A5:A11"/>
    <mergeCell ref="A13:A19"/>
  </mergeCells>
  <pageMargins left="0.75" right="0.75" top="1" bottom="1" header="0.5" footer="0.5"/>
  <pageSetup orientation="portrait" horizontalDpi="4294967292" verticalDpi="4294967292"/>
  <ignoredErrors>
    <ignoredError sqref="D6:D9" emptyCellReferenc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selection activeCell="I14" sqref="I14"/>
    </sheetView>
  </sheetViews>
  <sheetFormatPr baseColWidth="10" defaultRowHeight="15" x14ac:dyDescent="0"/>
  <cols>
    <col min="5" max="5" width="13.83203125" customWidth="1"/>
    <col min="6" max="6" width="14" customWidth="1"/>
    <col min="7" max="7" width="19.83203125" customWidth="1"/>
    <col min="10" max="10" width="2.5" customWidth="1"/>
  </cols>
  <sheetData>
    <row r="1" spans="1:24">
      <c r="A1" t="s">
        <v>314</v>
      </c>
    </row>
    <row r="2" spans="1:24">
      <c r="K2" t="s">
        <v>417</v>
      </c>
    </row>
    <row r="3" spans="1:24" ht="19">
      <c r="A3" s="4" t="s">
        <v>0</v>
      </c>
      <c r="B3" s="4" t="s">
        <v>1</v>
      </c>
      <c r="C3" s="4"/>
      <c r="D3" s="4" t="s">
        <v>2</v>
      </c>
      <c r="E3" s="4" t="s">
        <v>3</v>
      </c>
      <c r="F3" s="4"/>
      <c r="G3" s="4" t="s">
        <v>4</v>
      </c>
      <c r="H3" s="4" t="s">
        <v>5</v>
      </c>
      <c r="I3" s="4" t="s">
        <v>312</v>
      </c>
    </row>
    <row r="4" spans="1:24">
      <c r="A4" s="5">
        <v>430000</v>
      </c>
      <c r="B4" s="7" t="s">
        <v>6</v>
      </c>
      <c r="C4" s="6"/>
      <c r="D4" s="6" t="s">
        <v>7</v>
      </c>
      <c r="E4" s="6" t="s">
        <v>442</v>
      </c>
      <c r="F4" s="6"/>
      <c r="G4" s="6" t="s">
        <v>9</v>
      </c>
      <c r="H4" s="6" t="s">
        <v>443</v>
      </c>
      <c r="I4">
        <v>2018</v>
      </c>
      <c r="K4">
        <v>2006</v>
      </c>
      <c r="L4" s="3">
        <f>SUMIF(I$4:I$156,K4,A$4:A$156)</f>
        <v>28000</v>
      </c>
      <c r="V4" s="6"/>
      <c r="W4" s="6"/>
      <c r="X4" s="6"/>
    </row>
    <row r="5" spans="1:24">
      <c r="A5" s="5">
        <v>235000</v>
      </c>
      <c r="B5" s="7" t="s">
        <v>15</v>
      </c>
      <c r="C5" s="6"/>
      <c r="D5" s="6" t="s">
        <v>7</v>
      </c>
      <c r="E5" s="6" t="s">
        <v>444</v>
      </c>
      <c r="F5" s="6"/>
      <c r="G5" s="6" t="s">
        <v>9</v>
      </c>
      <c r="H5" s="6" t="s">
        <v>443</v>
      </c>
      <c r="I5">
        <v>2017</v>
      </c>
      <c r="K5">
        <v>2007</v>
      </c>
      <c r="L5" s="3">
        <f>SUMIF(I$4:I$156,K5,A$4:A$156)</f>
        <v>186250</v>
      </c>
      <c r="V5" s="6"/>
      <c r="W5" s="6"/>
      <c r="X5" s="6"/>
    </row>
    <row r="6" spans="1:24">
      <c r="A6" s="5">
        <v>335000</v>
      </c>
      <c r="B6" s="7" t="s">
        <v>19</v>
      </c>
      <c r="C6" s="6"/>
      <c r="D6" s="6" t="s">
        <v>7</v>
      </c>
      <c r="E6" s="6" t="s">
        <v>445</v>
      </c>
      <c r="F6" s="6"/>
      <c r="G6" s="6" t="s">
        <v>9</v>
      </c>
      <c r="H6" s="6" t="s">
        <v>443</v>
      </c>
      <c r="I6">
        <v>2016</v>
      </c>
      <c r="K6">
        <v>2008</v>
      </c>
      <c r="L6" s="3">
        <f>SUMIF(I$4:I$156,K6,A$4:A$156)</f>
        <v>178570</v>
      </c>
      <c r="V6" s="6"/>
      <c r="W6" s="6"/>
      <c r="X6" s="6"/>
    </row>
    <row r="7" spans="1:24">
      <c r="A7" s="5">
        <v>62000</v>
      </c>
      <c r="B7" s="7" t="s">
        <v>446</v>
      </c>
      <c r="C7" s="6"/>
      <c r="D7" s="6" t="s">
        <v>11</v>
      </c>
      <c r="E7" s="6" t="s">
        <v>447</v>
      </c>
      <c r="F7" s="6"/>
      <c r="G7" s="6" t="s">
        <v>448</v>
      </c>
      <c r="H7" s="6"/>
      <c r="I7">
        <v>2015</v>
      </c>
      <c r="K7">
        <v>2009</v>
      </c>
      <c r="L7" s="3">
        <f>SUMIF(I$4:I$156,K7,A$4:A$156)</f>
        <v>93900</v>
      </c>
      <c r="V7" s="6"/>
      <c r="W7" s="6"/>
      <c r="X7" s="6"/>
    </row>
    <row r="8" spans="1:24">
      <c r="A8" s="5">
        <v>62000</v>
      </c>
      <c r="B8" s="7" t="s">
        <v>449</v>
      </c>
      <c r="C8" s="6"/>
      <c r="D8" s="6" t="s">
        <v>11</v>
      </c>
      <c r="E8" s="6" t="s">
        <v>450</v>
      </c>
      <c r="F8" s="6"/>
      <c r="G8" s="6" t="s">
        <v>448</v>
      </c>
      <c r="H8" s="6"/>
      <c r="I8">
        <v>2015</v>
      </c>
      <c r="K8">
        <v>2010</v>
      </c>
      <c r="L8" s="3">
        <f>SUMIF(I$4:I$156,K8,A$4:A$156)</f>
        <v>548800</v>
      </c>
      <c r="V8" s="6"/>
      <c r="W8" s="6"/>
      <c r="X8" s="6"/>
    </row>
    <row r="9" spans="1:24">
      <c r="A9" s="5">
        <v>400000</v>
      </c>
      <c r="B9" s="7" t="s">
        <v>451</v>
      </c>
      <c r="C9" s="6"/>
      <c r="D9" s="6" t="s">
        <v>7</v>
      </c>
      <c r="E9" s="6" t="s">
        <v>450</v>
      </c>
      <c r="F9" s="6"/>
      <c r="G9" s="6" t="s">
        <v>9</v>
      </c>
      <c r="H9" s="6"/>
      <c r="I9">
        <v>2015</v>
      </c>
      <c r="K9">
        <v>2011</v>
      </c>
      <c r="L9" s="3">
        <f>SUMIF(I$4:I$156,K9,A$4:A$156)</f>
        <v>228355</v>
      </c>
      <c r="V9" s="6"/>
      <c r="W9" s="6"/>
      <c r="X9" s="6"/>
    </row>
    <row r="10" spans="1:24">
      <c r="A10" s="5">
        <v>245000</v>
      </c>
      <c r="B10" s="7" t="s">
        <v>6</v>
      </c>
      <c r="C10" s="6"/>
      <c r="D10" s="6" t="s">
        <v>7</v>
      </c>
      <c r="E10" s="6" t="s">
        <v>8</v>
      </c>
      <c r="F10" s="6"/>
      <c r="G10" s="6" t="s">
        <v>9</v>
      </c>
      <c r="H10" s="6"/>
      <c r="I10">
        <v>2015</v>
      </c>
      <c r="K10">
        <v>2012</v>
      </c>
      <c r="L10" s="3">
        <f>SUMIF(I$4:I$156,K10,A$4:A$156)</f>
        <v>347158</v>
      </c>
      <c r="V10" s="6"/>
      <c r="W10" s="6"/>
      <c r="X10" s="6"/>
    </row>
    <row r="11" spans="1:24">
      <c r="A11" s="5">
        <v>676000</v>
      </c>
      <c r="B11" s="7" t="s">
        <v>10</v>
      </c>
      <c r="C11" s="6"/>
      <c r="D11" s="6" t="s">
        <v>11</v>
      </c>
      <c r="E11" s="6" t="s">
        <v>12</v>
      </c>
      <c r="F11" s="6"/>
      <c r="G11" s="6" t="s">
        <v>13</v>
      </c>
      <c r="H11" s="6"/>
      <c r="I11">
        <v>2015</v>
      </c>
      <c r="K11">
        <v>2013</v>
      </c>
      <c r="L11" s="3">
        <f>SUMIF(I$4:I$156,K11,A$4:A$156)</f>
        <v>0</v>
      </c>
      <c r="V11" s="6"/>
      <c r="W11" s="6"/>
      <c r="X11" s="6"/>
    </row>
    <row r="12" spans="1:24">
      <c r="A12" s="5">
        <v>154230</v>
      </c>
      <c r="B12" s="7" t="s">
        <v>15</v>
      </c>
      <c r="C12" s="6"/>
      <c r="D12" s="6" t="s">
        <v>7</v>
      </c>
      <c r="E12" s="6" t="s">
        <v>452</v>
      </c>
      <c r="F12" s="6"/>
      <c r="I12">
        <v>2014</v>
      </c>
      <c r="K12">
        <v>2014</v>
      </c>
      <c r="L12" s="3">
        <f>SUMIF(I$4:I$156,K12,A$4:A$156)</f>
        <v>156330</v>
      </c>
    </row>
    <row r="13" spans="1:24">
      <c r="A13" s="5">
        <v>2100</v>
      </c>
      <c r="B13" s="7" t="s">
        <v>16</v>
      </c>
      <c r="C13" s="6"/>
      <c r="D13" s="6" t="s">
        <v>17</v>
      </c>
      <c r="E13" s="8">
        <v>41925</v>
      </c>
      <c r="F13" s="6"/>
      <c r="G13" s="6" t="s">
        <v>18</v>
      </c>
      <c r="H13" s="6"/>
      <c r="I13">
        <v>2014</v>
      </c>
      <c r="K13">
        <v>2015</v>
      </c>
      <c r="L13" s="3">
        <f>SUMIF(I$4:I$156,K13,A$4:A$156)</f>
        <v>1445000</v>
      </c>
      <c r="V13" s="6"/>
      <c r="W13" s="6"/>
      <c r="X13" s="6"/>
    </row>
    <row r="14" spans="1:24">
      <c r="A14" s="9">
        <v>268420</v>
      </c>
      <c r="B14" s="10" t="s">
        <v>19</v>
      </c>
      <c r="C14" s="11"/>
      <c r="D14" s="11" t="s">
        <v>7</v>
      </c>
      <c r="E14" s="11" t="s">
        <v>20</v>
      </c>
      <c r="F14" s="11"/>
      <c r="G14" s="11" t="s">
        <v>9</v>
      </c>
      <c r="H14" s="11"/>
      <c r="I14">
        <v>2012</v>
      </c>
    </row>
    <row r="15" spans="1:24">
      <c r="A15" s="5">
        <v>2000</v>
      </c>
      <c r="B15" s="7" t="s">
        <v>21</v>
      </c>
      <c r="C15" s="6"/>
      <c r="D15" s="6" t="s">
        <v>7</v>
      </c>
      <c r="E15" s="6" t="s">
        <v>22</v>
      </c>
      <c r="F15" s="6"/>
      <c r="G15" s="6" t="s">
        <v>23</v>
      </c>
      <c r="H15" s="6"/>
      <c r="I15">
        <v>2012</v>
      </c>
    </row>
    <row r="16" spans="1:24">
      <c r="A16" s="6">
        <v>320</v>
      </c>
      <c r="B16" s="7" t="s">
        <v>24</v>
      </c>
      <c r="C16" s="6"/>
      <c r="D16" s="6" t="s">
        <v>25</v>
      </c>
      <c r="E16" s="8">
        <v>41954</v>
      </c>
      <c r="F16" s="6"/>
      <c r="G16" s="6" t="s">
        <v>26</v>
      </c>
      <c r="H16" s="6"/>
      <c r="I16">
        <v>2012</v>
      </c>
    </row>
    <row r="17" spans="1:9">
      <c r="A17" s="5">
        <v>1300</v>
      </c>
      <c r="B17" s="7" t="s">
        <v>27</v>
      </c>
      <c r="C17" s="6"/>
      <c r="D17" s="6" t="s">
        <v>17</v>
      </c>
      <c r="E17" s="8">
        <v>41954</v>
      </c>
      <c r="F17" s="6"/>
      <c r="G17" s="6" t="s">
        <v>28</v>
      </c>
      <c r="H17" s="6"/>
      <c r="I17">
        <v>2012</v>
      </c>
    </row>
    <row r="18" spans="1:9">
      <c r="A18" s="5">
        <v>7200</v>
      </c>
      <c r="B18" s="7" t="s">
        <v>29</v>
      </c>
      <c r="C18" s="6"/>
      <c r="D18" s="6" t="s">
        <v>30</v>
      </c>
      <c r="E18" s="6" t="s">
        <v>31</v>
      </c>
      <c r="F18" s="6"/>
      <c r="G18" s="6" t="s">
        <v>32</v>
      </c>
      <c r="H18" s="6"/>
      <c r="I18">
        <v>2012</v>
      </c>
    </row>
    <row r="19" spans="1:9">
      <c r="A19" s="5">
        <v>19918</v>
      </c>
      <c r="B19" s="7" t="s">
        <v>33</v>
      </c>
      <c r="C19" s="6"/>
      <c r="D19" s="6" t="s">
        <v>25</v>
      </c>
      <c r="E19" s="6" t="s">
        <v>34</v>
      </c>
      <c r="F19" s="6"/>
      <c r="G19" s="6" t="s">
        <v>35</v>
      </c>
      <c r="H19" s="6"/>
      <c r="I19">
        <v>2012</v>
      </c>
    </row>
    <row r="20" spans="1:9">
      <c r="A20" s="5">
        <v>22000</v>
      </c>
      <c r="B20" s="7" t="s">
        <v>36</v>
      </c>
      <c r="C20" s="6"/>
      <c r="D20" s="6" t="s">
        <v>37</v>
      </c>
      <c r="E20" s="6" t="s">
        <v>38</v>
      </c>
      <c r="F20" s="6"/>
      <c r="G20" s="6" t="s">
        <v>39</v>
      </c>
      <c r="H20" s="6"/>
      <c r="I20">
        <v>2012</v>
      </c>
    </row>
    <row r="21" spans="1:9">
      <c r="A21" s="5">
        <v>20000</v>
      </c>
      <c r="B21" s="7" t="s">
        <v>40</v>
      </c>
      <c r="C21" s="6"/>
      <c r="D21" s="6" t="s">
        <v>7</v>
      </c>
      <c r="E21" s="6" t="s">
        <v>41</v>
      </c>
      <c r="F21" s="6"/>
      <c r="G21" s="6" t="s">
        <v>9</v>
      </c>
      <c r="H21" s="6"/>
      <c r="I21">
        <v>2012</v>
      </c>
    </row>
    <row r="22" spans="1:9">
      <c r="A22" s="5">
        <v>3500</v>
      </c>
      <c r="B22" s="7" t="s">
        <v>42</v>
      </c>
      <c r="C22" s="6"/>
      <c r="D22" s="6" t="s">
        <v>43</v>
      </c>
      <c r="E22" s="6" t="s">
        <v>44</v>
      </c>
      <c r="F22" s="6"/>
      <c r="G22" s="6" t="s">
        <v>45</v>
      </c>
      <c r="H22" s="6"/>
      <c r="I22">
        <v>2012</v>
      </c>
    </row>
    <row r="23" spans="1:9">
      <c r="A23" s="5">
        <v>2500</v>
      </c>
      <c r="B23" s="7" t="s">
        <v>46</v>
      </c>
      <c r="C23" s="6"/>
      <c r="D23" s="6" t="s">
        <v>47</v>
      </c>
      <c r="E23" s="8">
        <v>41831</v>
      </c>
      <c r="F23" s="6"/>
      <c r="G23" s="6" t="s">
        <v>48</v>
      </c>
      <c r="H23" s="6"/>
      <c r="I23">
        <v>2012</v>
      </c>
    </row>
    <row r="24" spans="1:9">
      <c r="A24" s="5">
        <v>7510</v>
      </c>
      <c r="B24" s="7" t="s">
        <v>49</v>
      </c>
      <c r="C24" s="6"/>
      <c r="D24" s="6" t="s">
        <v>25</v>
      </c>
      <c r="E24" s="6" t="s">
        <v>50</v>
      </c>
      <c r="F24" s="6"/>
      <c r="G24" s="6" t="s">
        <v>51</v>
      </c>
      <c r="H24" s="6"/>
      <c r="I24">
        <v>2011</v>
      </c>
    </row>
    <row r="25" spans="1:9">
      <c r="A25" s="5">
        <v>1200</v>
      </c>
      <c r="B25" s="7" t="s">
        <v>52</v>
      </c>
      <c r="C25" s="6"/>
      <c r="D25" s="6" t="s">
        <v>53</v>
      </c>
      <c r="E25" s="6" t="s">
        <v>54</v>
      </c>
      <c r="F25" s="6"/>
      <c r="G25" s="6" t="s">
        <v>45</v>
      </c>
      <c r="H25" s="6"/>
      <c r="I25">
        <v>2011</v>
      </c>
    </row>
    <row r="26" spans="1:9">
      <c r="A26" s="5">
        <v>1300</v>
      </c>
      <c r="B26" s="7" t="s">
        <v>55</v>
      </c>
      <c r="C26" s="6"/>
      <c r="D26" s="6" t="s">
        <v>17</v>
      </c>
      <c r="E26" s="6" t="s">
        <v>56</v>
      </c>
      <c r="F26" s="6"/>
      <c r="G26" s="6" t="s">
        <v>57</v>
      </c>
      <c r="H26" s="6"/>
      <c r="I26">
        <v>2011</v>
      </c>
    </row>
    <row r="27" spans="1:9">
      <c r="A27" s="6">
        <v>300</v>
      </c>
      <c r="B27" s="7" t="s">
        <v>58</v>
      </c>
      <c r="C27" s="6"/>
      <c r="D27" s="6" t="s">
        <v>53</v>
      </c>
      <c r="E27" s="6" t="s">
        <v>59</v>
      </c>
      <c r="F27" s="6"/>
      <c r="G27" s="6" t="s">
        <v>60</v>
      </c>
      <c r="H27" s="6"/>
      <c r="I27">
        <v>2011</v>
      </c>
    </row>
    <row r="28" spans="1:9">
      <c r="A28" s="5">
        <v>2830</v>
      </c>
      <c r="B28" s="7" t="s">
        <v>61</v>
      </c>
      <c r="C28" s="6"/>
      <c r="D28" s="6" t="s">
        <v>17</v>
      </c>
      <c r="E28" s="8">
        <v>41709</v>
      </c>
      <c r="F28" s="6"/>
      <c r="G28" s="6" t="s">
        <v>18</v>
      </c>
      <c r="H28" s="6"/>
      <c r="I28">
        <v>2011</v>
      </c>
    </row>
    <row r="29" spans="1:9">
      <c r="A29" s="5">
        <v>20000</v>
      </c>
      <c r="B29" s="7" t="s">
        <v>62</v>
      </c>
      <c r="C29" s="6"/>
      <c r="D29" s="6" t="s">
        <v>63</v>
      </c>
      <c r="E29" s="6" t="s">
        <v>64</v>
      </c>
      <c r="F29" s="6"/>
      <c r="G29" s="6" t="s">
        <v>65</v>
      </c>
      <c r="H29" s="6"/>
      <c r="I29">
        <v>2011</v>
      </c>
    </row>
    <row r="30" spans="1:9">
      <c r="A30" s="6">
        <v>700</v>
      </c>
      <c r="B30" s="7" t="s">
        <v>66</v>
      </c>
      <c r="C30" s="6"/>
      <c r="D30" s="6" t="s">
        <v>17</v>
      </c>
      <c r="E30" s="6" t="s">
        <v>67</v>
      </c>
      <c r="F30" s="6"/>
      <c r="G30" s="6" t="s">
        <v>68</v>
      </c>
      <c r="H30" s="6"/>
      <c r="I30">
        <v>2011</v>
      </c>
    </row>
    <row r="31" spans="1:9">
      <c r="A31" s="6">
        <v>870</v>
      </c>
      <c r="B31" s="7" t="s">
        <v>69</v>
      </c>
      <c r="C31" s="6"/>
      <c r="D31" s="6" t="s">
        <v>17</v>
      </c>
      <c r="E31" s="6" t="s">
        <v>70</v>
      </c>
      <c r="F31" s="6"/>
      <c r="G31" s="6" t="s">
        <v>18</v>
      </c>
      <c r="H31" s="6"/>
      <c r="I31">
        <v>2011</v>
      </c>
    </row>
    <row r="32" spans="1:9">
      <c r="A32" s="5">
        <v>3500</v>
      </c>
      <c r="B32" s="7" t="s">
        <v>24</v>
      </c>
      <c r="C32" s="6"/>
      <c r="D32" s="6" t="s">
        <v>25</v>
      </c>
      <c r="E32" s="8">
        <v>41650</v>
      </c>
      <c r="F32" s="6"/>
      <c r="G32" s="6" t="s">
        <v>26</v>
      </c>
      <c r="H32" s="6"/>
      <c r="I32">
        <v>2011</v>
      </c>
    </row>
    <row r="33" spans="1:9">
      <c r="A33" s="5">
        <v>1400</v>
      </c>
      <c r="B33" s="7" t="s">
        <v>71</v>
      </c>
      <c r="C33" s="6"/>
      <c r="D33" s="6" t="s">
        <v>17</v>
      </c>
      <c r="E33" s="6" t="s">
        <v>70</v>
      </c>
      <c r="F33" s="6"/>
      <c r="G33" s="6" t="s">
        <v>48</v>
      </c>
      <c r="H33" s="6"/>
      <c r="I33">
        <v>2011</v>
      </c>
    </row>
    <row r="34" spans="1:9">
      <c r="A34" s="5">
        <v>1000</v>
      </c>
      <c r="B34" s="7" t="s">
        <v>72</v>
      </c>
      <c r="C34" s="6"/>
      <c r="D34" s="6" t="s">
        <v>73</v>
      </c>
      <c r="E34" s="8">
        <v>41983</v>
      </c>
      <c r="F34" s="6"/>
      <c r="G34" s="6" t="s">
        <v>74</v>
      </c>
      <c r="H34" s="6"/>
      <c r="I34">
        <v>2011</v>
      </c>
    </row>
    <row r="35" spans="1:9">
      <c r="A35" s="5">
        <v>20000</v>
      </c>
      <c r="B35" s="7" t="s">
        <v>75</v>
      </c>
      <c r="C35" s="6"/>
      <c r="D35" s="6" t="s">
        <v>7</v>
      </c>
      <c r="E35" s="6" t="s">
        <v>76</v>
      </c>
      <c r="F35" s="6"/>
      <c r="G35" s="6" t="s">
        <v>77</v>
      </c>
      <c r="H35" s="6"/>
      <c r="I35">
        <v>2011</v>
      </c>
    </row>
    <row r="36" spans="1:9">
      <c r="A36" s="5">
        <v>20000</v>
      </c>
      <c r="B36" s="7" t="s">
        <v>78</v>
      </c>
      <c r="C36" s="6"/>
      <c r="D36" s="6" t="s">
        <v>7</v>
      </c>
      <c r="E36" s="8">
        <v>41983</v>
      </c>
      <c r="F36" s="6"/>
      <c r="G36" s="6" t="s">
        <v>9</v>
      </c>
      <c r="H36" s="6"/>
      <c r="I36">
        <v>2011</v>
      </c>
    </row>
    <row r="37" spans="1:9">
      <c r="A37" s="5">
        <v>2000</v>
      </c>
      <c r="B37" s="7" t="s">
        <v>79</v>
      </c>
      <c r="C37" s="6"/>
      <c r="D37" s="6" t="s">
        <v>7</v>
      </c>
      <c r="E37" s="6" t="s">
        <v>80</v>
      </c>
      <c r="F37" s="6"/>
      <c r="G37" s="6" t="s">
        <v>81</v>
      </c>
      <c r="H37" s="6"/>
      <c r="I37">
        <v>2011</v>
      </c>
    </row>
    <row r="38" spans="1:9">
      <c r="A38" s="5">
        <v>9500</v>
      </c>
      <c r="B38" s="7" t="s">
        <v>82</v>
      </c>
      <c r="C38" s="6"/>
      <c r="D38" s="6" t="s">
        <v>7</v>
      </c>
      <c r="E38" s="6" t="s">
        <v>83</v>
      </c>
      <c r="F38" s="6"/>
      <c r="G38" s="6" t="s">
        <v>84</v>
      </c>
      <c r="H38" s="6"/>
      <c r="I38">
        <v>2011</v>
      </c>
    </row>
    <row r="39" spans="1:9">
      <c r="A39" s="5">
        <v>9260</v>
      </c>
      <c r="B39" s="7" t="s">
        <v>85</v>
      </c>
      <c r="C39" s="6"/>
      <c r="D39" s="6" t="s">
        <v>86</v>
      </c>
      <c r="E39" s="6" t="s">
        <v>87</v>
      </c>
      <c r="F39" s="6"/>
      <c r="G39" s="6" t="s">
        <v>88</v>
      </c>
      <c r="H39" s="6"/>
      <c r="I39">
        <v>2011</v>
      </c>
    </row>
    <row r="40" spans="1:9">
      <c r="A40" s="6">
        <v>250</v>
      </c>
      <c r="B40" s="7" t="s">
        <v>89</v>
      </c>
      <c r="C40" s="6"/>
      <c r="D40" s="6" t="s">
        <v>17</v>
      </c>
      <c r="E40" s="6" t="s">
        <v>83</v>
      </c>
      <c r="F40" s="6"/>
      <c r="G40" s="6" t="s">
        <v>90</v>
      </c>
      <c r="H40" s="6"/>
      <c r="I40">
        <v>2011</v>
      </c>
    </row>
    <row r="41" spans="1:9">
      <c r="A41" s="5">
        <v>1800</v>
      </c>
      <c r="B41" s="7" t="s">
        <v>91</v>
      </c>
      <c r="C41" s="6"/>
      <c r="D41" s="6" t="s">
        <v>17</v>
      </c>
      <c r="E41" s="8">
        <v>41953</v>
      </c>
      <c r="F41" s="6"/>
      <c r="G41" s="6" t="s">
        <v>28</v>
      </c>
      <c r="H41" s="6"/>
      <c r="I41">
        <v>2011</v>
      </c>
    </row>
    <row r="42" spans="1:9">
      <c r="A42" s="9">
        <v>98025</v>
      </c>
      <c r="B42" s="10" t="s">
        <v>92</v>
      </c>
      <c r="C42" s="11"/>
      <c r="D42" s="11" t="s">
        <v>25</v>
      </c>
      <c r="E42" s="11" t="s">
        <v>93</v>
      </c>
      <c r="F42" s="11"/>
      <c r="G42" s="11" t="s">
        <v>35</v>
      </c>
      <c r="H42" s="11"/>
      <c r="I42">
        <v>2011</v>
      </c>
    </row>
    <row r="43" spans="1:9">
      <c r="A43" s="5">
        <v>2350</v>
      </c>
      <c r="B43" s="7" t="s">
        <v>94</v>
      </c>
      <c r="C43" s="6"/>
      <c r="D43" s="6" t="s">
        <v>73</v>
      </c>
      <c r="E43" s="6" t="s">
        <v>95</v>
      </c>
      <c r="F43" s="6"/>
      <c r="G43" s="6" t="s">
        <v>96</v>
      </c>
      <c r="H43" s="6"/>
      <c r="I43">
        <v>2011</v>
      </c>
    </row>
    <row r="44" spans="1:9">
      <c r="A44" s="5">
        <v>1000</v>
      </c>
      <c r="B44" s="7" t="s">
        <v>97</v>
      </c>
      <c r="C44" s="6"/>
      <c r="D44" s="6" t="s">
        <v>14</v>
      </c>
      <c r="E44" s="6" t="s">
        <v>95</v>
      </c>
      <c r="F44" s="6"/>
      <c r="G44" s="6" t="s">
        <v>48</v>
      </c>
      <c r="H44" s="6"/>
      <c r="I44">
        <v>2011</v>
      </c>
    </row>
    <row r="45" spans="1:9">
      <c r="A45" s="5">
        <v>9600</v>
      </c>
      <c r="B45" s="7" t="s">
        <v>98</v>
      </c>
      <c r="C45" s="6"/>
      <c r="D45" s="6" t="s">
        <v>7</v>
      </c>
      <c r="E45" s="6" t="s">
        <v>99</v>
      </c>
      <c r="F45" s="6"/>
      <c r="G45" s="6" t="s">
        <v>9</v>
      </c>
      <c r="H45" s="6"/>
      <c r="I45">
        <v>2011</v>
      </c>
    </row>
    <row r="46" spans="1:9">
      <c r="A46" s="5">
        <v>1300</v>
      </c>
      <c r="B46" s="7" t="s">
        <v>100</v>
      </c>
      <c r="C46" s="6"/>
      <c r="D46" s="6" t="s">
        <v>86</v>
      </c>
      <c r="E46" s="6" t="s">
        <v>101</v>
      </c>
      <c r="F46" s="6"/>
      <c r="G46" s="6" t="s">
        <v>102</v>
      </c>
      <c r="H46" s="6"/>
      <c r="I46">
        <v>2011</v>
      </c>
    </row>
    <row r="47" spans="1:9">
      <c r="A47" s="5">
        <v>2100</v>
      </c>
      <c r="B47" s="7" t="s">
        <v>103</v>
      </c>
      <c r="C47" s="6"/>
      <c r="D47" s="6" t="s">
        <v>73</v>
      </c>
      <c r="E47" s="6" t="s">
        <v>104</v>
      </c>
      <c r="F47" s="6"/>
      <c r="G47" s="6" t="s">
        <v>105</v>
      </c>
      <c r="H47" s="6"/>
      <c r="I47">
        <v>2011</v>
      </c>
    </row>
    <row r="48" spans="1:9">
      <c r="A48" s="5">
        <v>10560</v>
      </c>
      <c r="B48" s="7" t="s">
        <v>106</v>
      </c>
      <c r="C48" s="6"/>
      <c r="D48" s="6" t="s">
        <v>107</v>
      </c>
      <c r="E48" s="8">
        <v>41861</v>
      </c>
      <c r="F48" s="6"/>
      <c r="G48" s="6" t="s">
        <v>108</v>
      </c>
      <c r="H48" s="6"/>
      <c r="I48">
        <v>2011</v>
      </c>
    </row>
    <row r="49" spans="1:9">
      <c r="A49" s="5">
        <v>1000</v>
      </c>
      <c r="B49" s="7" t="s">
        <v>109</v>
      </c>
      <c r="C49" s="6"/>
      <c r="D49" s="6" t="s">
        <v>86</v>
      </c>
      <c r="E49" s="8">
        <v>41769</v>
      </c>
      <c r="F49" s="6"/>
      <c r="G49" s="6" t="s">
        <v>88</v>
      </c>
      <c r="H49" s="6"/>
      <c r="I49">
        <v>2010</v>
      </c>
    </row>
    <row r="50" spans="1:9">
      <c r="A50" s="5">
        <v>12750</v>
      </c>
      <c r="B50" s="7" t="s">
        <v>110</v>
      </c>
      <c r="C50" s="6"/>
      <c r="D50" s="6" t="s">
        <v>14</v>
      </c>
      <c r="E50" s="6" t="s">
        <v>111</v>
      </c>
      <c r="F50" s="6"/>
      <c r="G50" s="6" t="s">
        <v>105</v>
      </c>
      <c r="I50">
        <v>2010</v>
      </c>
    </row>
    <row r="51" spans="1:9">
      <c r="A51" s="6">
        <v>450</v>
      </c>
      <c r="B51" s="7" t="s">
        <v>112</v>
      </c>
      <c r="C51" s="6"/>
      <c r="D51" s="6" t="s">
        <v>17</v>
      </c>
      <c r="E51" s="8">
        <v>41708</v>
      </c>
      <c r="F51" s="6"/>
      <c r="G51" s="6" t="s">
        <v>18</v>
      </c>
      <c r="H51" s="6"/>
      <c r="I51">
        <v>2010</v>
      </c>
    </row>
    <row r="52" spans="1:9">
      <c r="A52" s="9">
        <v>167000</v>
      </c>
      <c r="B52" s="10" t="s">
        <v>113</v>
      </c>
      <c r="C52" s="11"/>
      <c r="D52" s="11" t="s">
        <v>86</v>
      </c>
      <c r="E52" s="11" t="s">
        <v>114</v>
      </c>
      <c r="F52" s="11"/>
      <c r="G52" s="11" t="s">
        <v>115</v>
      </c>
      <c r="H52" s="11"/>
      <c r="I52">
        <v>2010</v>
      </c>
    </row>
    <row r="53" spans="1:9">
      <c r="A53" s="9">
        <v>4000</v>
      </c>
      <c r="B53" s="10" t="s">
        <v>116</v>
      </c>
      <c r="C53" s="11"/>
      <c r="D53" s="11" t="s">
        <v>117</v>
      </c>
      <c r="E53" s="11" t="s">
        <v>118</v>
      </c>
      <c r="F53" s="11"/>
      <c r="G53" s="11" t="s">
        <v>119</v>
      </c>
      <c r="H53" s="11"/>
      <c r="I53">
        <v>2010</v>
      </c>
    </row>
    <row r="54" spans="1:9">
      <c r="A54" s="9">
        <v>20000</v>
      </c>
      <c r="B54" s="10" t="s">
        <v>120</v>
      </c>
      <c r="C54" s="11"/>
      <c r="D54" s="11" t="s">
        <v>121</v>
      </c>
      <c r="E54" s="11" t="s">
        <v>122</v>
      </c>
      <c r="F54" s="11"/>
      <c r="G54" s="11" t="s">
        <v>35</v>
      </c>
      <c r="H54" s="11"/>
      <c r="I54">
        <v>2010</v>
      </c>
    </row>
    <row r="55" spans="1:9">
      <c r="A55" s="11">
        <v>800</v>
      </c>
      <c r="B55" s="10" t="s">
        <v>123</v>
      </c>
      <c r="C55" s="11"/>
      <c r="D55" s="11" t="s">
        <v>73</v>
      </c>
      <c r="E55" s="12">
        <v>41982</v>
      </c>
      <c r="F55" s="11"/>
      <c r="G55" s="11" t="s">
        <v>124</v>
      </c>
      <c r="H55" s="11"/>
      <c r="I55">
        <v>2010</v>
      </c>
    </row>
    <row r="56" spans="1:9">
      <c r="A56" s="9">
        <v>133350</v>
      </c>
      <c r="B56" s="10" t="s">
        <v>125</v>
      </c>
      <c r="C56" s="11"/>
      <c r="D56" s="11" t="s">
        <v>86</v>
      </c>
      <c r="E56" s="11" t="s">
        <v>126</v>
      </c>
      <c r="F56" s="11"/>
      <c r="G56" s="11" t="s">
        <v>115</v>
      </c>
      <c r="H56" s="11"/>
      <c r="I56">
        <v>2010</v>
      </c>
    </row>
    <row r="57" spans="1:9">
      <c r="A57" s="11">
        <v>250</v>
      </c>
      <c r="B57" s="10" t="s">
        <v>127</v>
      </c>
      <c r="C57" s="11"/>
      <c r="D57" s="11" t="s">
        <v>86</v>
      </c>
      <c r="E57" s="12">
        <v>41982</v>
      </c>
      <c r="F57" s="11"/>
      <c r="G57" s="11" t="s">
        <v>88</v>
      </c>
      <c r="H57" s="11"/>
      <c r="I57">
        <v>2010</v>
      </c>
    </row>
    <row r="58" spans="1:9">
      <c r="A58" s="11">
        <v>150</v>
      </c>
      <c r="B58" s="10" t="s">
        <v>128</v>
      </c>
      <c r="C58" s="11"/>
      <c r="D58" s="11" t="s">
        <v>17</v>
      </c>
      <c r="E58" s="12">
        <v>41982</v>
      </c>
      <c r="F58" s="11"/>
      <c r="G58" s="11" t="s">
        <v>18</v>
      </c>
      <c r="H58" s="11"/>
      <c r="I58">
        <v>2010</v>
      </c>
    </row>
    <row r="59" spans="1:9">
      <c r="A59" s="9">
        <v>20000</v>
      </c>
      <c r="B59" s="10" t="s">
        <v>129</v>
      </c>
      <c r="C59" s="11"/>
      <c r="D59" s="11" t="s">
        <v>130</v>
      </c>
      <c r="E59" s="12">
        <v>41952</v>
      </c>
      <c r="F59" s="11"/>
      <c r="G59" s="11" t="s">
        <v>51</v>
      </c>
      <c r="H59" s="11"/>
      <c r="I59">
        <v>2010</v>
      </c>
    </row>
    <row r="60" spans="1:9">
      <c r="A60" s="9">
        <v>40000</v>
      </c>
      <c r="B60" s="10" t="s">
        <v>131</v>
      </c>
      <c r="C60" s="11"/>
      <c r="D60" s="11" t="s">
        <v>107</v>
      </c>
      <c r="E60" s="12">
        <v>41952</v>
      </c>
      <c r="F60" s="11"/>
      <c r="G60" s="11" t="s">
        <v>51</v>
      </c>
      <c r="H60" s="11"/>
      <c r="I60">
        <v>2010</v>
      </c>
    </row>
    <row r="61" spans="1:9">
      <c r="A61" s="11">
        <v>650</v>
      </c>
      <c r="B61" s="10" t="s">
        <v>132</v>
      </c>
      <c r="C61" s="11"/>
      <c r="D61" s="11" t="s">
        <v>25</v>
      </c>
      <c r="E61" s="11" t="s">
        <v>133</v>
      </c>
      <c r="F61" s="11"/>
      <c r="G61" s="11" t="s">
        <v>134</v>
      </c>
      <c r="H61" s="11"/>
      <c r="I61">
        <v>2010</v>
      </c>
    </row>
    <row r="62" spans="1:9">
      <c r="A62" s="11">
        <v>300</v>
      </c>
      <c r="B62" s="10" t="s">
        <v>91</v>
      </c>
      <c r="C62" s="11"/>
      <c r="D62" s="11" t="s">
        <v>17</v>
      </c>
      <c r="E62" s="12">
        <v>41952</v>
      </c>
      <c r="F62" s="11"/>
      <c r="G62" s="11" t="s">
        <v>28</v>
      </c>
      <c r="H62" s="11"/>
      <c r="I62">
        <v>2010</v>
      </c>
    </row>
    <row r="63" spans="1:9">
      <c r="A63" s="9">
        <v>1500</v>
      </c>
      <c r="B63" s="10" t="s">
        <v>135</v>
      </c>
      <c r="C63" s="11"/>
      <c r="D63" s="11" t="s">
        <v>136</v>
      </c>
      <c r="E63" s="12">
        <v>41921</v>
      </c>
      <c r="F63" s="11"/>
      <c r="G63" s="11" t="s">
        <v>137</v>
      </c>
      <c r="H63" s="11"/>
      <c r="I63">
        <v>2010</v>
      </c>
    </row>
    <row r="64" spans="1:9">
      <c r="A64" s="9">
        <v>2000</v>
      </c>
      <c r="B64" s="10" t="s">
        <v>138</v>
      </c>
      <c r="C64" s="11"/>
      <c r="D64" s="11" t="s">
        <v>136</v>
      </c>
      <c r="E64" s="11" t="s">
        <v>139</v>
      </c>
      <c r="F64" s="11"/>
      <c r="G64" s="11" t="s">
        <v>105</v>
      </c>
      <c r="H64" s="11"/>
      <c r="I64">
        <v>2010</v>
      </c>
    </row>
    <row r="65" spans="1:9">
      <c r="A65" s="9">
        <v>13450</v>
      </c>
      <c r="B65" s="10" t="s">
        <v>140</v>
      </c>
      <c r="C65" s="11"/>
      <c r="D65" s="11" t="s">
        <v>14</v>
      </c>
      <c r="E65" s="11" t="s">
        <v>141</v>
      </c>
      <c r="F65" s="11"/>
      <c r="G65" s="11" t="s">
        <v>142</v>
      </c>
      <c r="H65" s="11"/>
      <c r="I65">
        <v>2010</v>
      </c>
    </row>
    <row r="66" spans="1:9">
      <c r="A66" s="9">
        <v>40000</v>
      </c>
      <c r="B66" s="10" t="s">
        <v>143</v>
      </c>
      <c r="C66" s="11"/>
      <c r="D66" s="11" t="s">
        <v>14</v>
      </c>
      <c r="E66" s="11" t="s">
        <v>144</v>
      </c>
      <c r="F66" s="11"/>
      <c r="G66" s="11" t="s">
        <v>51</v>
      </c>
      <c r="H66" s="11"/>
      <c r="I66">
        <v>2010</v>
      </c>
    </row>
    <row r="67" spans="1:9">
      <c r="A67" s="9">
        <v>40000</v>
      </c>
      <c r="B67" s="10" t="s">
        <v>145</v>
      </c>
      <c r="C67" s="11"/>
      <c r="D67" s="11" t="s">
        <v>136</v>
      </c>
      <c r="E67" s="11" t="s">
        <v>146</v>
      </c>
      <c r="F67" s="11"/>
      <c r="G67" s="11" t="s">
        <v>51</v>
      </c>
      <c r="H67" s="11"/>
      <c r="I67">
        <v>2010</v>
      </c>
    </row>
    <row r="68" spans="1:9">
      <c r="A68" s="9">
        <v>6550</v>
      </c>
      <c r="B68" s="10" t="s">
        <v>147</v>
      </c>
      <c r="C68" s="11"/>
      <c r="D68" s="11" t="s">
        <v>14</v>
      </c>
      <c r="E68" s="11" t="s">
        <v>146</v>
      </c>
      <c r="F68" s="11"/>
      <c r="G68" s="11" t="s">
        <v>105</v>
      </c>
      <c r="H68" s="11"/>
      <c r="I68">
        <v>2010</v>
      </c>
    </row>
    <row r="69" spans="1:9">
      <c r="A69" s="6">
        <v>600</v>
      </c>
      <c r="B69" s="7" t="s">
        <v>91</v>
      </c>
      <c r="C69" s="6"/>
      <c r="D69" s="6" t="s">
        <v>17</v>
      </c>
      <c r="E69" s="8">
        <v>41860</v>
      </c>
      <c r="F69" s="6"/>
      <c r="G69" s="6" t="s">
        <v>28</v>
      </c>
      <c r="H69" s="6"/>
      <c r="I69">
        <v>2010</v>
      </c>
    </row>
    <row r="70" spans="1:9">
      <c r="A70" s="9">
        <v>40000</v>
      </c>
      <c r="B70" s="10" t="s">
        <v>148</v>
      </c>
      <c r="C70" s="11"/>
      <c r="D70" s="11" t="s">
        <v>17</v>
      </c>
      <c r="E70" s="12">
        <v>41829</v>
      </c>
      <c r="F70" s="11"/>
      <c r="G70" s="11" t="s">
        <v>149</v>
      </c>
      <c r="H70" s="11"/>
      <c r="I70">
        <v>2010</v>
      </c>
    </row>
    <row r="71" spans="1:9">
      <c r="A71" s="9">
        <v>4000</v>
      </c>
      <c r="B71" s="10" t="s">
        <v>150</v>
      </c>
      <c r="C71" s="11"/>
      <c r="D71" s="11" t="s">
        <v>107</v>
      </c>
      <c r="E71" s="11" t="s">
        <v>151</v>
      </c>
      <c r="F71" s="11"/>
      <c r="G71" s="11" t="s">
        <v>108</v>
      </c>
      <c r="H71" s="11"/>
      <c r="I71">
        <v>2010</v>
      </c>
    </row>
    <row r="72" spans="1:9">
      <c r="A72" s="9">
        <v>16000</v>
      </c>
      <c r="B72" s="10" t="s">
        <v>152</v>
      </c>
      <c r="C72" s="11"/>
      <c r="D72" s="11" t="s">
        <v>153</v>
      </c>
      <c r="E72" s="11" t="s">
        <v>154</v>
      </c>
      <c r="F72" s="11"/>
      <c r="G72" s="11" t="s">
        <v>155</v>
      </c>
      <c r="H72" s="11"/>
      <c r="I72">
        <v>2009</v>
      </c>
    </row>
    <row r="73" spans="1:9">
      <c r="A73" s="9">
        <v>2000</v>
      </c>
      <c r="B73" s="10" t="s">
        <v>156</v>
      </c>
      <c r="C73" s="11"/>
      <c r="D73" s="11" t="s">
        <v>157</v>
      </c>
      <c r="E73" s="11" t="s">
        <v>158</v>
      </c>
      <c r="F73" s="11"/>
      <c r="G73" s="11" t="s">
        <v>159</v>
      </c>
      <c r="H73" s="11"/>
      <c r="I73">
        <v>2009</v>
      </c>
    </row>
    <row r="74" spans="1:9">
      <c r="A74" s="9">
        <v>2000</v>
      </c>
      <c r="B74" s="10" t="s">
        <v>160</v>
      </c>
      <c r="C74" s="11"/>
      <c r="D74" s="11" t="s">
        <v>17</v>
      </c>
      <c r="E74" s="12">
        <v>41679</v>
      </c>
      <c r="F74" s="11"/>
      <c r="G74" s="11" t="s">
        <v>161</v>
      </c>
      <c r="H74" s="11"/>
      <c r="I74">
        <v>2009</v>
      </c>
    </row>
    <row r="75" spans="1:9">
      <c r="A75" s="9">
        <v>1000</v>
      </c>
      <c r="B75" s="10" t="s">
        <v>55</v>
      </c>
      <c r="C75" s="11"/>
      <c r="D75" s="11" t="s">
        <v>17</v>
      </c>
      <c r="E75" s="12">
        <v>41679</v>
      </c>
      <c r="F75" s="11"/>
      <c r="G75" s="11" t="s">
        <v>57</v>
      </c>
      <c r="H75" s="11"/>
      <c r="I75">
        <v>2009</v>
      </c>
    </row>
    <row r="76" spans="1:9">
      <c r="A76" s="9">
        <v>1000</v>
      </c>
      <c r="B76" s="10" t="s">
        <v>162</v>
      </c>
      <c r="C76" s="11"/>
      <c r="D76" s="11" t="s">
        <v>53</v>
      </c>
      <c r="E76" s="12">
        <v>41679</v>
      </c>
      <c r="F76" s="11"/>
      <c r="G76" s="11" t="s">
        <v>163</v>
      </c>
      <c r="H76" s="11"/>
      <c r="I76">
        <v>2009</v>
      </c>
    </row>
    <row r="77" spans="1:9">
      <c r="A77" s="11">
        <v>800</v>
      </c>
      <c r="B77" s="10" t="s">
        <v>164</v>
      </c>
      <c r="C77" s="11"/>
      <c r="D77" s="11" t="s">
        <v>165</v>
      </c>
      <c r="E77" s="12">
        <v>41679</v>
      </c>
      <c r="F77" s="11"/>
      <c r="G77" s="11" t="s">
        <v>35</v>
      </c>
      <c r="H77" s="11"/>
      <c r="I77">
        <v>2009</v>
      </c>
    </row>
    <row r="78" spans="1:9">
      <c r="A78" s="11">
        <v>500</v>
      </c>
      <c r="B78" s="10" t="s">
        <v>166</v>
      </c>
      <c r="C78" s="11"/>
      <c r="D78" s="11" t="s">
        <v>43</v>
      </c>
      <c r="E78" s="11" t="s">
        <v>167</v>
      </c>
      <c r="F78" s="11"/>
      <c r="G78" s="11"/>
      <c r="H78" s="11"/>
      <c r="I78">
        <v>2009</v>
      </c>
    </row>
    <row r="79" spans="1:9">
      <c r="A79" s="9">
        <v>10200</v>
      </c>
      <c r="B79" s="10" t="s">
        <v>168</v>
      </c>
      <c r="C79" s="11"/>
      <c r="D79" s="11" t="s">
        <v>17</v>
      </c>
      <c r="E79" s="11" t="s">
        <v>169</v>
      </c>
      <c r="F79" s="11"/>
      <c r="G79" s="11" t="s">
        <v>149</v>
      </c>
      <c r="H79" s="11"/>
      <c r="I79">
        <v>2009</v>
      </c>
    </row>
    <row r="80" spans="1:9">
      <c r="A80" s="11">
        <v>400</v>
      </c>
      <c r="B80" s="10" t="s">
        <v>91</v>
      </c>
      <c r="C80" s="11"/>
      <c r="D80" s="11" t="s">
        <v>17</v>
      </c>
      <c r="E80" s="12">
        <v>41951</v>
      </c>
      <c r="F80" s="11"/>
      <c r="G80" s="11" t="s">
        <v>28</v>
      </c>
      <c r="H80" s="11"/>
      <c r="I80">
        <v>2009</v>
      </c>
    </row>
    <row r="81" spans="1:9">
      <c r="A81" s="11">
        <v>500</v>
      </c>
      <c r="B81" s="10" t="s">
        <v>16</v>
      </c>
      <c r="C81" s="11"/>
      <c r="D81" s="11" t="s">
        <v>17</v>
      </c>
      <c r="E81" s="12">
        <v>41890</v>
      </c>
      <c r="F81" s="11"/>
      <c r="G81" s="11" t="s">
        <v>18</v>
      </c>
      <c r="H81" s="11"/>
      <c r="I81">
        <v>2009</v>
      </c>
    </row>
    <row r="82" spans="1:9">
      <c r="A82" s="9">
        <v>8000</v>
      </c>
      <c r="B82" s="10" t="s">
        <v>170</v>
      </c>
      <c r="C82" s="11"/>
      <c r="D82" s="11" t="s">
        <v>53</v>
      </c>
      <c r="E82" s="11" t="s">
        <v>171</v>
      </c>
      <c r="F82" s="11"/>
      <c r="G82" s="11" t="s">
        <v>172</v>
      </c>
      <c r="H82" s="11"/>
      <c r="I82">
        <v>2009</v>
      </c>
    </row>
    <row r="83" spans="1:9">
      <c r="A83" s="9">
        <v>3750</v>
      </c>
      <c r="B83" s="10" t="s">
        <v>173</v>
      </c>
      <c r="C83" s="11"/>
      <c r="D83" s="11" t="s">
        <v>136</v>
      </c>
      <c r="E83" s="11" t="s">
        <v>174</v>
      </c>
      <c r="F83" s="11"/>
      <c r="G83" s="11" t="s">
        <v>175</v>
      </c>
      <c r="H83" s="11"/>
      <c r="I83">
        <v>2009</v>
      </c>
    </row>
    <row r="84" spans="1:9">
      <c r="A84" s="9">
        <v>3750</v>
      </c>
      <c r="B84" s="10" t="s">
        <v>176</v>
      </c>
      <c r="C84" s="11"/>
      <c r="D84" s="11" t="s">
        <v>37</v>
      </c>
      <c r="E84" s="11" t="s">
        <v>174</v>
      </c>
      <c r="F84" s="11"/>
      <c r="G84" s="11" t="s">
        <v>175</v>
      </c>
      <c r="H84" s="11"/>
      <c r="I84">
        <v>2009</v>
      </c>
    </row>
    <row r="85" spans="1:9">
      <c r="A85" s="11">
        <v>400</v>
      </c>
      <c r="B85" s="10" t="s">
        <v>177</v>
      </c>
      <c r="C85" s="11"/>
      <c r="D85" s="11" t="s">
        <v>53</v>
      </c>
      <c r="E85" s="11" t="s">
        <v>174</v>
      </c>
      <c r="F85" s="11"/>
      <c r="G85" s="11" t="s">
        <v>178</v>
      </c>
      <c r="H85" s="11"/>
      <c r="I85">
        <v>2009</v>
      </c>
    </row>
    <row r="86" spans="1:9">
      <c r="A86" s="9">
        <v>19300</v>
      </c>
      <c r="B86" s="10" t="s">
        <v>179</v>
      </c>
      <c r="C86" s="11"/>
      <c r="D86" s="11" t="s">
        <v>7</v>
      </c>
      <c r="E86" s="11" t="s">
        <v>174</v>
      </c>
      <c r="F86" s="11"/>
      <c r="G86" s="11" t="s">
        <v>65</v>
      </c>
      <c r="H86" s="11"/>
      <c r="I86">
        <v>2009</v>
      </c>
    </row>
    <row r="87" spans="1:9">
      <c r="A87" s="11">
        <v>300</v>
      </c>
      <c r="B87" s="10" t="s">
        <v>180</v>
      </c>
      <c r="C87" s="11"/>
      <c r="D87" s="11" t="s">
        <v>17</v>
      </c>
      <c r="E87" s="12">
        <v>41859</v>
      </c>
      <c r="F87" s="11"/>
      <c r="G87" s="11" t="s">
        <v>105</v>
      </c>
      <c r="H87" s="11"/>
      <c r="I87">
        <v>2009</v>
      </c>
    </row>
    <row r="88" spans="1:9">
      <c r="A88" s="9">
        <v>20000</v>
      </c>
      <c r="B88" s="10" t="s">
        <v>181</v>
      </c>
      <c r="C88" s="11"/>
      <c r="D88" s="11" t="s">
        <v>30</v>
      </c>
      <c r="E88" s="11" t="s">
        <v>182</v>
      </c>
      <c r="F88" s="11"/>
      <c r="G88" s="11" t="s">
        <v>51</v>
      </c>
      <c r="H88" s="11"/>
      <c r="I88">
        <v>2009</v>
      </c>
    </row>
    <row r="89" spans="1:9">
      <c r="A89" s="9">
        <v>4000</v>
      </c>
      <c r="B89" s="10" t="s">
        <v>140</v>
      </c>
      <c r="C89" s="11"/>
      <c r="D89" s="11" t="s">
        <v>14</v>
      </c>
      <c r="E89" s="11" t="s">
        <v>182</v>
      </c>
      <c r="F89" s="11"/>
      <c r="G89" s="11" t="s">
        <v>183</v>
      </c>
      <c r="H89" s="11"/>
      <c r="I89">
        <v>2009</v>
      </c>
    </row>
    <row r="90" spans="1:9">
      <c r="A90" s="9">
        <v>3200</v>
      </c>
      <c r="B90" s="10" t="s">
        <v>184</v>
      </c>
      <c r="C90" s="11"/>
      <c r="D90" s="11" t="s">
        <v>53</v>
      </c>
      <c r="E90" s="11" t="s">
        <v>185</v>
      </c>
      <c r="F90" s="11"/>
      <c r="G90" s="11" t="s">
        <v>186</v>
      </c>
      <c r="H90" s="11"/>
      <c r="I90">
        <v>2008</v>
      </c>
    </row>
    <row r="91" spans="1:9">
      <c r="A91" s="9">
        <v>12000</v>
      </c>
      <c r="B91" s="10" t="s">
        <v>187</v>
      </c>
      <c r="C91" s="11"/>
      <c r="D91" s="11" t="s">
        <v>53</v>
      </c>
      <c r="E91" s="11" t="s">
        <v>185</v>
      </c>
      <c r="F91" s="11"/>
      <c r="G91" s="11" t="s">
        <v>188</v>
      </c>
      <c r="H91" s="11"/>
      <c r="I91">
        <v>2008</v>
      </c>
    </row>
    <row r="92" spans="1:9">
      <c r="A92" s="9">
        <v>4700</v>
      </c>
      <c r="B92" s="10" t="s">
        <v>189</v>
      </c>
      <c r="C92" s="11"/>
      <c r="D92" s="11" t="s">
        <v>17</v>
      </c>
      <c r="E92" s="12">
        <v>41798</v>
      </c>
      <c r="F92" s="11"/>
      <c r="G92" s="11" t="s">
        <v>190</v>
      </c>
      <c r="H92" s="11"/>
      <c r="I92">
        <v>2008</v>
      </c>
    </row>
    <row r="93" spans="1:9">
      <c r="A93" s="11">
        <v>500</v>
      </c>
      <c r="B93" s="10" t="s">
        <v>191</v>
      </c>
      <c r="C93" s="11"/>
      <c r="D93" s="11" t="s">
        <v>86</v>
      </c>
      <c r="E93" s="12">
        <v>41767</v>
      </c>
      <c r="F93" s="11"/>
      <c r="G93" s="11" t="s">
        <v>192</v>
      </c>
      <c r="H93" s="11"/>
      <c r="I93">
        <v>2008</v>
      </c>
    </row>
    <row r="94" spans="1:9">
      <c r="A94" s="9">
        <v>9500</v>
      </c>
      <c r="B94" s="10" t="s">
        <v>193</v>
      </c>
      <c r="C94" s="11"/>
      <c r="D94" s="11" t="s">
        <v>194</v>
      </c>
      <c r="E94" s="11" t="s">
        <v>195</v>
      </c>
      <c r="F94" s="11"/>
      <c r="G94" s="11" t="s">
        <v>196</v>
      </c>
      <c r="H94" s="11"/>
      <c r="I94">
        <v>2008</v>
      </c>
    </row>
    <row r="95" spans="1:9">
      <c r="A95" s="9">
        <v>20000</v>
      </c>
      <c r="B95" s="10" t="s">
        <v>197</v>
      </c>
      <c r="C95" s="11"/>
      <c r="D95" s="11" t="s">
        <v>198</v>
      </c>
      <c r="E95" s="11" t="s">
        <v>199</v>
      </c>
      <c r="F95" s="11"/>
      <c r="G95" s="11" t="s">
        <v>200</v>
      </c>
      <c r="H95" s="11"/>
      <c r="I95">
        <v>2008</v>
      </c>
    </row>
    <row r="96" spans="1:9">
      <c r="A96" s="11">
        <v>100</v>
      </c>
      <c r="B96" s="10" t="s">
        <v>16</v>
      </c>
      <c r="C96" s="11"/>
      <c r="D96" s="11" t="s">
        <v>17</v>
      </c>
      <c r="E96" s="12">
        <v>41706</v>
      </c>
      <c r="F96" s="11"/>
      <c r="G96" s="13"/>
      <c r="H96" s="13"/>
      <c r="I96">
        <v>2008</v>
      </c>
    </row>
    <row r="97" spans="1:9">
      <c r="A97" s="9">
        <v>2000</v>
      </c>
      <c r="B97" s="10" t="s">
        <v>201</v>
      </c>
      <c r="C97" s="11"/>
      <c r="D97" s="11" t="s">
        <v>17</v>
      </c>
      <c r="E97" s="12">
        <v>41678</v>
      </c>
      <c r="F97" s="11"/>
      <c r="G97" s="11" t="s">
        <v>202</v>
      </c>
      <c r="H97" s="11"/>
      <c r="I97">
        <v>2008</v>
      </c>
    </row>
    <row r="98" spans="1:9">
      <c r="A98" s="9">
        <v>12000</v>
      </c>
      <c r="B98" s="10" t="s">
        <v>203</v>
      </c>
      <c r="C98" s="11"/>
      <c r="D98" s="11" t="s">
        <v>86</v>
      </c>
      <c r="E98" s="11" t="s">
        <v>204</v>
      </c>
      <c r="F98" s="11"/>
      <c r="G98" s="11" t="s">
        <v>205</v>
      </c>
      <c r="H98" s="11"/>
      <c r="I98">
        <v>2008</v>
      </c>
    </row>
    <row r="99" spans="1:9">
      <c r="A99" s="9">
        <v>10000</v>
      </c>
      <c r="B99" s="10" t="s">
        <v>206</v>
      </c>
      <c r="C99" s="11"/>
      <c r="D99" s="11" t="s">
        <v>194</v>
      </c>
      <c r="E99" s="11" t="s">
        <v>207</v>
      </c>
      <c r="F99" s="11"/>
      <c r="G99" s="11" t="s">
        <v>51</v>
      </c>
      <c r="H99" s="11"/>
      <c r="I99">
        <v>2008</v>
      </c>
    </row>
    <row r="100" spans="1:9">
      <c r="A100" s="9">
        <v>2300</v>
      </c>
      <c r="B100" s="10" t="s">
        <v>55</v>
      </c>
      <c r="C100" s="11"/>
      <c r="D100" s="11" t="s">
        <v>17</v>
      </c>
      <c r="E100" s="11" t="s">
        <v>208</v>
      </c>
      <c r="F100" s="11"/>
      <c r="G100" s="11" t="s">
        <v>57</v>
      </c>
      <c r="H100" s="11"/>
      <c r="I100">
        <v>2008</v>
      </c>
    </row>
    <row r="101" spans="1:9">
      <c r="A101" s="11">
        <v>900</v>
      </c>
      <c r="B101" s="10" t="s">
        <v>209</v>
      </c>
      <c r="C101" s="11"/>
      <c r="D101" s="11" t="s">
        <v>17</v>
      </c>
      <c r="E101" s="11" t="s">
        <v>208</v>
      </c>
      <c r="F101" s="11"/>
      <c r="G101" s="11" t="s">
        <v>210</v>
      </c>
      <c r="H101" s="11"/>
      <c r="I101">
        <v>2008</v>
      </c>
    </row>
    <row r="102" spans="1:9">
      <c r="A102" s="9">
        <v>5700</v>
      </c>
      <c r="B102" s="10" t="s">
        <v>211</v>
      </c>
      <c r="C102" s="11"/>
      <c r="D102" s="11" t="s">
        <v>73</v>
      </c>
      <c r="E102" s="11" t="s">
        <v>212</v>
      </c>
      <c r="F102" s="11"/>
      <c r="G102" s="11" t="s">
        <v>96</v>
      </c>
      <c r="H102" s="11"/>
      <c r="I102">
        <v>2008</v>
      </c>
    </row>
    <row r="103" spans="1:9">
      <c r="A103" s="11">
        <v>240</v>
      </c>
      <c r="B103" s="10" t="s">
        <v>213</v>
      </c>
      <c r="C103" s="11"/>
      <c r="D103" s="11" t="s">
        <v>153</v>
      </c>
      <c r="E103" s="11" t="s">
        <v>214</v>
      </c>
      <c r="F103" s="11"/>
      <c r="G103" s="11" t="s">
        <v>215</v>
      </c>
      <c r="H103" s="11"/>
      <c r="I103">
        <v>2008</v>
      </c>
    </row>
    <row r="104" spans="1:9">
      <c r="A104" s="11">
        <v>960</v>
      </c>
      <c r="B104" s="10" t="s">
        <v>216</v>
      </c>
      <c r="C104" s="11"/>
      <c r="D104" s="11" t="s">
        <v>153</v>
      </c>
      <c r="E104" s="11" t="s">
        <v>212</v>
      </c>
      <c r="F104" s="11"/>
      <c r="G104" s="11" t="s">
        <v>217</v>
      </c>
      <c r="H104" s="11"/>
      <c r="I104">
        <v>2008</v>
      </c>
    </row>
    <row r="105" spans="1:9">
      <c r="A105" s="9">
        <v>6700</v>
      </c>
      <c r="B105" s="10" t="s">
        <v>218</v>
      </c>
      <c r="C105" s="11"/>
      <c r="D105" s="11" t="s">
        <v>73</v>
      </c>
      <c r="E105" s="11" t="s">
        <v>212</v>
      </c>
      <c r="F105" s="11"/>
      <c r="G105" s="11" t="s">
        <v>51</v>
      </c>
      <c r="H105" s="11"/>
      <c r="I105">
        <v>2008</v>
      </c>
    </row>
    <row r="106" spans="1:9">
      <c r="A106" s="9">
        <v>10000</v>
      </c>
      <c r="B106" s="10" t="s">
        <v>219</v>
      </c>
      <c r="C106" s="11"/>
      <c r="D106" s="11" t="s">
        <v>17</v>
      </c>
      <c r="E106" s="11" t="s">
        <v>212</v>
      </c>
      <c r="F106" s="11"/>
      <c r="G106" s="11" t="s">
        <v>51</v>
      </c>
      <c r="H106" s="11"/>
      <c r="I106">
        <v>2008</v>
      </c>
    </row>
    <row r="107" spans="1:9">
      <c r="A107" s="9">
        <v>4500</v>
      </c>
      <c r="B107" s="10" t="s">
        <v>220</v>
      </c>
      <c r="C107" s="11"/>
      <c r="D107" s="11" t="s">
        <v>17</v>
      </c>
      <c r="E107" s="11" t="s">
        <v>212</v>
      </c>
      <c r="F107" s="11"/>
      <c r="G107" s="11" t="s">
        <v>51</v>
      </c>
      <c r="H107" s="11"/>
      <c r="I107">
        <v>2008</v>
      </c>
    </row>
    <row r="108" spans="1:9">
      <c r="A108" s="9">
        <v>4200</v>
      </c>
      <c r="B108" s="10" t="s">
        <v>221</v>
      </c>
      <c r="C108" s="11"/>
      <c r="D108" s="11" t="s">
        <v>73</v>
      </c>
      <c r="E108" s="11" t="s">
        <v>212</v>
      </c>
      <c r="F108" s="11"/>
      <c r="G108" s="11" t="s">
        <v>222</v>
      </c>
      <c r="H108" s="11"/>
      <c r="I108">
        <v>2008</v>
      </c>
    </row>
    <row r="109" spans="1:9">
      <c r="A109" s="9">
        <v>8400</v>
      </c>
      <c r="B109" s="10" t="s">
        <v>223</v>
      </c>
      <c r="C109" s="11"/>
      <c r="D109" s="11" t="s">
        <v>17</v>
      </c>
      <c r="E109" s="11" t="s">
        <v>212</v>
      </c>
      <c r="F109" s="11"/>
      <c r="G109" s="11" t="s">
        <v>190</v>
      </c>
      <c r="H109" s="11"/>
      <c r="I109">
        <v>2008</v>
      </c>
    </row>
    <row r="110" spans="1:9">
      <c r="A110" s="9">
        <v>10000</v>
      </c>
      <c r="B110" s="10" t="s">
        <v>224</v>
      </c>
      <c r="C110" s="11"/>
      <c r="D110" s="11" t="s">
        <v>153</v>
      </c>
      <c r="E110" s="11" t="s">
        <v>214</v>
      </c>
      <c r="F110" s="11"/>
      <c r="G110" s="11" t="s">
        <v>225</v>
      </c>
      <c r="H110" s="11"/>
      <c r="I110">
        <v>2008</v>
      </c>
    </row>
    <row r="111" spans="1:9">
      <c r="A111" s="9">
        <v>10000</v>
      </c>
      <c r="B111" s="10" t="s">
        <v>226</v>
      </c>
      <c r="C111" s="11"/>
      <c r="D111" s="11" t="s">
        <v>11</v>
      </c>
      <c r="E111" s="11" t="s">
        <v>227</v>
      </c>
      <c r="F111" s="11"/>
      <c r="G111" s="11" t="s">
        <v>228</v>
      </c>
      <c r="H111" s="11"/>
      <c r="I111">
        <v>2008</v>
      </c>
    </row>
    <row r="112" spans="1:9">
      <c r="A112" s="9">
        <v>3500</v>
      </c>
      <c r="B112" s="10" t="s">
        <v>229</v>
      </c>
      <c r="C112" s="11"/>
      <c r="D112" s="11" t="s">
        <v>230</v>
      </c>
      <c r="E112" s="11" t="s">
        <v>231</v>
      </c>
      <c r="F112" s="11"/>
      <c r="G112" s="11" t="s">
        <v>232</v>
      </c>
      <c r="H112" s="11"/>
      <c r="I112">
        <v>2008</v>
      </c>
    </row>
    <row r="113" spans="1:9">
      <c r="A113" s="11">
        <v>150</v>
      </c>
      <c r="B113" s="10" t="s">
        <v>233</v>
      </c>
      <c r="C113" s="11"/>
      <c r="D113" s="11" t="s">
        <v>234</v>
      </c>
      <c r="E113" s="11" t="s">
        <v>231</v>
      </c>
      <c r="F113" s="11"/>
      <c r="G113" s="11" t="s">
        <v>235</v>
      </c>
      <c r="H113" s="11"/>
      <c r="I113">
        <v>2008</v>
      </c>
    </row>
    <row r="114" spans="1:9">
      <c r="A114" s="9">
        <v>10000</v>
      </c>
      <c r="B114" s="10" t="s">
        <v>236</v>
      </c>
      <c r="C114" s="11"/>
      <c r="D114" s="11" t="s">
        <v>237</v>
      </c>
      <c r="E114" s="11" t="s">
        <v>238</v>
      </c>
      <c r="F114" s="11"/>
      <c r="G114" s="11" t="s">
        <v>149</v>
      </c>
      <c r="H114" s="11"/>
      <c r="I114">
        <v>2008</v>
      </c>
    </row>
    <row r="115" spans="1:9">
      <c r="A115" s="9">
        <v>4000</v>
      </c>
      <c r="B115" s="10" t="s">
        <v>239</v>
      </c>
      <c r="C115" s="11"/>
      <c r="D115" s="11" t="s">
        <v>17</v>
      </c>
      <c r="E115" s="11" t="s">
        <v>238</v>
      </c>
      <c r="F115" s="11"/>
      <c r="G115" s="11" t="s">
        <v>149</v>
      </c>
      <c r="H115" s="11"/>
      <c r="I115">
        <v>2008</v>
      </c>
    </row>
    <row r="116" spans="1:9">
      <c r="A116" s="9">
        <v>2020</v>
      </c>
      <c r="B116" s="10" t="s">
        <v>240</v>
      </c>
      <c r="C116" s="11"/>
      <c r="D116" s="11" t="s">
        <v>25</v>
      </c>
      <c r="E116" s="11" t="s">
        <v>241</v>
      </c>
      <c r="F116" s="11"/>
      <c r="G116" s="11" t="s">
        <v>242</v>
      </c>
      <c r="H116" s="11"/>
      <c r="I116">
        <v>2008</v>
      </c>
    </row>
    <row r="117" spans="1:9">
      <c r="A117" s="9">
        <v>10000</v>
      </c>
      <c r="B117" s="10" t="s">
        <v>243</v>
      </c>
      <c r="C117" s="11"/>
      <c r="D117" s="11" t="s">
        <v>130</v>
      </c>
      <c r="E117" s="11" t="s">
        <v>244</v>
      </c>
      <c r="F117" s="11"/>
      <c r="G117" s="11" t="s">
        <v>51</v>
      </c>
      <c r="H117" s="11"/>
      <c r="I117">
        <v>2008</v>
      </c>
    </row>
    <row r="118" spans="1:9">
      <c r="A118" s="9">
        <v>1000</v>
      </c>
      <c r="B118" s="10" t="s">
        <v>245</v>
      </c>
      <c r="C118" s="11"/>
      <c r="D118" s="11" t="s">
        <v>14</v>
      </c>
      <c r="E118" s="11" t="s">
        <v>244</v>
      </c>
      <c r="F118" s="11"/>
      <c r="G118" s="11" t="s">
        <v>183</v>
      </c>
      <c r="H118" s="11"/>
      <c r="I118">
        <v>2008</v>
      </c>
    </row>
    <row r="119" spans="1:9">
      <c r="A119" s="9">
        <v>10000</v>
      </c>
      <c r="B119" s="10" t="s">
        <v>246</v>
      </c>
      <c r="C119" s="11"/>
      <c r="D119" s="11" t="s">
        <v>117</v>
      </c>
      <c r="E119" s="11" t="s">
        <v>247</v>
      </c>
      <c r="F119" s="11"/>
      <c r="G119" s="11" t="s">
        <v>248</v>
      </c>
      <c r="H119" s="11"/>
      <c r="I119">
        <v>2008</v>
      </c>
    </row>
    <row r="120" spans="1:9">
      <c r="A120" s="9">
        <v>5200</v>
      </c>
      <c r="B120" s="10" t="s">
        <v>249</v>
      </c>
      <c r="C120" s="11"/>
      <c r="D120" s="11" t="s">
        <v>53</v>
      </c>
      <c r="E120" s="12">
        <v>41797</v>
      </c>
      <c r="F120" s="11"/>
      <c r="G120" s="11" t="s">
        <v>250</v>
      </c>
      <c r="H120" s="11"/>
      <c r="I120">
        <v>2007</v>
      </c>
    </row>
    <row r="121" spans="1:9">
      <c r="A121" s="9">
        <v>10000</v>
      </c>
      <c r="B121" s="10" t="s">
        <v>251</v>
      </c>
      <c r="C121" s="11"/>
      <c r="D121" s="11" t="s">
        <v>252</v>
      </c>
      <c r="E121" s="11" t="s">
        <v>253</v>
      </c>
      <c r="F121" s="11"/>
      <c r="G121" s="11" t="s">
        <v>51</v>
      </c>
      <c r="H121" s="11"/>
      <c r="I121">
        <v>2007</v>
      </c>
    </row>
    <row r="122" spans="1:9">
      <c r="A122" s="9">
        <v>6000</v>
      </c>
      <c r="B122" s="10" t="s">
        <v>254</v>
      </c>
      <c r="C122" s="11"/>
      <c r="D122" s="11" t="s">
        <v>47</v>
      </c>
      <c r="E122" s="12">
        <v>41797</v>
      </c>
      <c r="F122" s="11"/>
      <c r="G122" s="11" t="s">
        <v>250</v>
      </c>
      <c r="H122" s="11"/>
      <c r="I122">
        <v>2007</v>
      </c>
    </row>
    <row r="123" spans="1:9">
      <c r="A123" s="9">
        <v>10000</v>
      </c>
      <c r="B123" s="10" t="s">
        <v>255</v>
      </c>
      <c r="C123" s="11"/>
      <c r="D123" s="11" t="s">
        <v>53</v>
      </c>
      <c r="E123" s="11" t="s">
        <v>256</v>
      </c>
      <c r="F123" s="11"/>
      <c r="G123" s="11" t="s">
        <v>257</v>
      </c>
      <c r="H123" s="11"/>
      <c r="I123">
        <v>2007</v>
      </c>
    </row>
    <row r="124" spans="1:9">
      <c r="A124" s="9">
        <v>10000</v>
      </c>
      <c r="B124" s="10" t="s">
        <v>258</v>
      </c>
      <c r="C124" s="11"/>
      <c r="D124" s="11" t="s">
        <v>237</v>
      </c>
      <c r="E124" s="11" t="s">
        <v>256</v>
      </c>
      <c r="F124" s="11"/>
      <c r="G124" s="11" t="s">
        <v>149</v>
      </c>
      <c r="H124" s="11"/>
      <c r="I124">
        <v>2007</v>
      </c>
    </row>
    <row r="125" spans="1:9">
      <c r="A125" s="9">
        <v>10600</v>
      </c>
      <c r="B125" s="10" t="s">
        <v>259</v>
      </c>
      <c r="C125" s="11"/>
      <c r="D125" s="11" t="s">
        <v>260</v>
      </c>
      <c r="E125" s="12">
        <v>41766</v>
      </c>
      <c r="F125" s="11"/>
      <c r="G125" s="11" t="s">
        <v>257</v>
      </c>
      <c r="H125" s="11"/>
      <c r="I125">
        <v>2007</v>
      </c>
    </row>
    <row r="126" spans="1:9">
      <c r="A126" s="9">
        <v>6000</v>
      </c>
      <c r="B126" s="10" t="s">
        <v>261</v>
      </c>
      <c r="C126" s="11"/>
      <c r="D126" s="11" t="s">
        <v>47</v>
      </c>
      <c r="E126" s="11" t="s">
        <v>262</v>
      </c>
      <c r="F126" s="11"/>
      <c r="G126" s="11" t="s">
        <v>263</v>
      </c>
      <c r="H126" s="11"/>
      <c r="I126">
        <v>2007</v>
      </c>
    </row>
    <row r="127" spans="1:9">
      <c r="A127" s="9">
        <v>5000</v>
      </c>
      <c r="B127" s="10" t="s">
        <v>264</v>
      </c>
      <c r="C127" s="11"/>
      <c r="D127" s="11" t="s">
        <v>153</v>
      </c>
      <c r="E127" s="11" t="s">
        <v>265</v>
      </c>
      <c r="F127" s="11"/>
      <c r="G127" s="11" t="s">
        <v>266</v>
      </c>
      <c r="H127" s="11"/>
      <c r="I127">
        <v>2007</v>
      </c>
    </row>
    <row r="128" spans="1:9">
      <c r="A128" s="9">
        <v>5000</v>
      </c>
      <c r="B128" s="10" t="s">
        <v>267</v>
      </c>
      <c r="C128" s="11"/>
      <c r="D128" s="11" t="s">
        <v>268</v>
      </c>
      <c r="E128" s="11" t="s">
        <v>269</v>
      </c>
      <c r="F128" s="11"/>
      <c r="G128" s="11" t="s">
        <v>225</v>
      </c>
      <c r="H128" s="11"/>
      <c r="I128">
        <v>2007</v>
      </c>
    </row>
    <row r="129" spans="1:9">
      <c r="A129" s="9">
        <v>5000</v>
      </c>
      <c r="B129" s="10" t="s">
        <v>270</v>
      </c>
      <c r="C129" s="11"/>
      <c r="D129" s="11" t="s">
        <v>268</v>
      </c>
      <c r="E129" s="11" t="s">
        <v>269</v>
      </c>
      <c r="F129" s="11"/>
      <c r="G129" s="11" t="s">
        <v>225</v>
      </c>
      <c r="H129" s="11"/>
      <c r="I129">
        <v>2007</v>
      </c>
    </row>
    <row r="130" spans="1:9">
      <c r="A130" s="9">
        <v>10000</v>
      </c>
      <c r="B130" s="10" t="s">
        <v>271</v>
      </c>
      <c r="C130" s="11"/>
      <c r="D130" s="11" t="s">
        <v>130</v>
      </c>
      <c r="E130" s="12">
        <v>41705</v>
      </c>
      <c r="F130" s="11"/>
      <c r="G130" s="11" t="s">
        <v>257</v>
      </c>
      <c r="H130" s="11"/>
      <c r="I130">
        <v>2007</v>
      </c>
    </row>
    <row r="131" spans="1:9">
      <c r="A131" s="9">
        <v>10450</v>
      </c>
      <c r="B131" s="10" t="s">
        <v>272</v>
      </c>
      <c r="C131" s="11"/>
      <c r="D131" s="11" t="s">
        <v>273</v>
      </c>
      <c r="E131" s="11" t="s">
        <v>274</v>
      </c>
      <c r="F131" s="11"/>
      <c r="G131" s="11" t="s">
        <v>257</v>
      </c>
      <c r="H131" s="11"/>
      <c r="I131">
        <v>2007</v>
      </c>
    </row>
    <row r="132" spans="1:9">
      <c r="A132" s="9">
        <v>8500</v>
      </c>
      <c r="B132" s="10" t="s">
        <v>275</v>
      </c>
      <c r="C132" s="11"/>
      <c r="D132" s="11" t="s">
        <v>117</v>
      </c>
      <c r="E132" s="11" t="s">
        <v>274</v>
      </c>
      <c r="F132" s="11"/>
      <c r="G132" s="11" t="s">
        <v>248</v>
      </c>
      <c r="H132" s="11"/>
      <c r="I132">
        <v>2007</v>
      </c>
    </row>
    <row r="133" spans="1:9">
      <c r="A133" s="9">
        <v>11000</v>
      </c>
      <c r="B133" s="10" t="s">
        <v>276</v>
      </c>
      <c r="C133" s="11"/>
      <c r="D133" s="11" t="s">
        <v>277</v>
      </c>
      <c r="E133" s="11" t="s">
        <v>278</v>
      </c>
      <c r="F133" s="11"/>
      <c r="G133" s="11" t="s">
        <v>225</v>
      </c>
      <c r="H133" s="11"/>
      <c r="I133">
        <v>2007</v>
      </c>
    </row>
    <row r="134" spans="1:9">
      <c r="A134" s="9">
        <v>10000</v>
      </c>
      <c r="B134" s="10" t="s">
        <v>279</v>
      </c>
      <c r="C134" s="11"/>
      <c r="D134" s="11" t="s">
        <v>17</v>
      </c>
      <c r="E134" s="11" t="s">
        <v>280</v>
      </c>
      <c r="F134" s="11"/>
      <c r="G134" s="11" t="s">
        <v>149</v>
      </c>
      <c r="H134" s="11"/>
      <c r="I134">
        <v>2007</v>
      </c>
    </row>
    <row r="135" spans="1:9">
      <c r="A135" s="9">
        <v>3700</v>
      </c>
      <c r="B135" s="10" t="s">
        <v>281</v>
      </c>
      <c r="C135" s="11"/>
      <c r="D135" s="11" t="s">
        <v>47</v>
      </c>
      <c r="E135" s="11" t="s">
        <v>282</v>
      </c>
      <c r="F135" s="11"/>
      <c r="G135" s="11" t="s">
        <v>283</v>
      </c>
      <c r="H135" s="11"/>
      <c r="I135">
        <v>2007</v>
      </c>
    </row>
    <row r="136" spans="1:9">
      <c r="A136" s="9">
        <v>5700</v>
      </c>
      <c r="B136" s="10" t="s">
        <v>284</v>
      </c>
      <c r="C136" s="11"/>
      <c r="D136" s="11" t="s">
        <v>47</v>
      </c>
      <c r="E136" s="12">
        <v>41979</v>
      </c>
      <c r="F136" s="11"/>
      <c r="G136" s="11" t="s">
        <v>225</v>
      </c>
      <c r="H136" s="11"/>
      <c r="I136">
        <v>2007</v>
      </c>
    </row>
    <row r="137" spans="1:9">
      <c r="A137" s="9">
        <v>4000</v>
      </c>
      <c r="B137" s="10" t="s">
        <v>285</v>
      </c>
      <c r="C137" s="11"/>
      <c r="D137" s="11" t="s">
        <v>47</v>
      </c>
      <c r="E137" s="11" t="s">
        <v>286</v>
      </c>
      <c r="F137" s="11"/>
      <c r="G137" s="11" t="s">
        <v>287</v>
      </c>
      <c r="H137" s="11"/>
      <c r="I137">
        <v>2007</v>
      </c>
    </row>
    <row r="138" spans="1:9">
      <c r="A138" s="9">
        <v>3000</v>
      </c>
      <c r="B138" s="10" t="s">
        <v>288</v>
      </c>
      <c r="C138" s="11"/>
      <c r="D138" s="11" t="s">
        <v>47</v>
      </c>
      <c r="E138" s="11" t="s">
        <v>286</v>
      </c>
      <c r="F138" s="11"/>
      <c r="G138" s="11" t="s">
        <v>289</v>
      </c>
      <c r="H138" s="11"/>
      <c r="I138">
        <v>2007</v>
      </c>
    </row>
    <row r="139" spans="1:9">
      <c r="A139" s="9">
        <v>5000</v>
      </c>
      <c r="B139" s="10" t="s">
        <v>290</v>
      </c>
      <c r="C139" s="11"/>
      <c r="D139" s="11" t="s">
        <v>86</v>
      </c>
      <c r="E139" s="11" t="s">
        <v>286</v>
      </c>
      <c r="F139" s="11"/>
      <c r="G139" s="11" t="s">
        <v>225</v>
      </c>
      <c r="H139" s="11"/>
      <c r="I139">
        <v>2007</v>
      </c>
    </row>
    <row r="140" spans="1:9">
      <c r="A140" s="9">
        <v>3500</v>
      </c>
      <c r="B140" s="10" t="s">
        <v>291</v>
      </c>
      <c r="C140" s="11"/>
      <c r="D140" s="11" t="s">
        <v>47</v>
      </c>
      <c r="E140" s="11" t="s">
        <v>286</v>
      </c>
      <c r="F140" s="11"/>
      <c r="G140" s="11" t="s">
        <v>289</v>
      </c>
      <c r="H140" s="11"/>
      <c r="I140">
        <v>2007</v>
      </c>
    </row>
    <row r="141" spans="1:9">
      <c r="A141" s="9">
        <v>10000</v>
      </c>
      <c r="B141" s="10" t="s">
        <v>292</v>
      </c>
      <c r="C141" s="11"/>
      <c r="D141" s="11" t="s">
        <v>153</v>
      </c>
      <c r="E141" s="11" t="s">
        <v>286</v>
      </c>
      <c r="F141" s="11"/>
      <c r="G141" s="11" t="s">
        <v>225</v>
      </c>
      <c r="H141" s="11"/>
      <c r="I141">
        <v>2007</v>
      </c>
    </row>
    <row r="142" spans="1:9">
      <c r="A142" s="9">
        <v>3500</v>
      </c>
      <c r="B142" s="10" t="s">
        <v>293</v>
      </c>
      <c r="C142" s="11"/>
      <c r="D142" s="11" t="s">
        <v>294</v>
      </c>
      <c r="E142" s="11" t="s">
        <v>286</v>
      </c>
      <c r="F142" s="11"/>
      <c r="G142" s="11" t="s">
        <v>225</v>
      </c>
      <c r="H142" s="11"/>
      <c r="I142">
        <v>2007</v>
      </c>
    </row>
    <row r="143" spans="1:9">
      <c r="A143" s="9">
        <v>3100</v>
      </c>
      <c r="B143" s="10" t="s">
        <v>295</v>
      </c>
      <c r="C143" s="11"/>
      <c r="D143" s="11" t="s">
        <v>294</v>
      </c>
      <c r="E143" s="11" t="s">
        <v>286</v>
      </c>
      <c r="F143" s="11"/>
      <c r="G143" s="11" t="s">
        <v>225</v>
      </c>
      <c r="H143" s="11"/>
      <c r="I143">
        <v>2007</v>
      </c>
    </row>
    <row r="144" spans="1:9">
      <c r="A144" s="9">
        <v>3000</v>
      </c>
      <c r="B144" s="10" t="s">
        <v>296</v>
      </c>
      <c r="C144" s="11"/>
      <c r="D144" s="11" t="s">
        <v>294</v>
      </c>
      <c r="E144" s="11" t="s">
        <v>286</v>
      </c>
      <c r="F144" s="11"/>
      <c r="G144" s="11" t="s">
        <v>225</v>
      </c>
      <c r="H144" s="11"/>
      <c r="I144">
        <v>2007</v>
      </c>
    </row>
    <row r="145" spans="1:9">
      <c r="A145" s="9">
        <v>8000</v>
      </c>
      <c r="B145" s="10" t="s">
        <v>297</v>
      </c>
      <c r="C145" s="11"/>
      <c r="D145" s="11" t="s">
        <v>63</v>
      </c>
      <c r="E145" s="11" t="s">
        <v>286</v>
      </c>
      <c r="F145" s="11"/>
      <c r="G145" s="11" t="s">
        <v>51</v>
      </c>
      <c r="H145" s="11"/>
      <c r="I145">
        <v>2007</v>
      </c>
    </row>
    <row r="146" spans="1:9">
      <c r="A146" s="9">
        <v>6000</v>
      </c>
      <c r="B146" s="10" t="s">
        <v>298</v>
      </c>
      <c r="C146" s="11"/>
      <c r="D146" s="11" t="s">
        <v>299</v>
      </c>
      <c r="E146" s="12">
        <v>41918</v>
      </c>
      <c r="F146" s="11"/>
      <c r="G146" s="11" t="s">
        <v>51</v>
      </c>
      <c r="H146" s="11"/>
      <c r="I146">
        <v>2007</v>
      </c>
    </row>
    <row r="147" spans="1:9">
      <c r="A147" s="9">
        <v>5000</v>
      </c>
      <c r="B147" s="10" t="s">
        <v>300</v>
      </c>
      <c r="C147" s="11"/>
      <c r="D147" s="11" t="s">
        <v>237</v>
      </c>
      <c r="E147" s="12">
        <v>41888</v>
      </c>
      <c r="F147" s="11"/>
      <c r="G147" s="11" t="s">
        <v>149</v>
      </c>
      <c r="H147" s="11"/>
      <c r="I147">
        <v>2007</v>
      </c>
    </row>
    <row r="148" spans="1:9">
      <c r="A148" s="9">
        <v>3000</v>
      </c>
      <c r="B148" s="10" t="s">
        <v>301</v>
      </c>
      <c r="C148" s="11"/>
      <c r="D148" s="11" t="s">
        <v>302</v>
      </c>
      <c r="E148" s="11" t="s">
        <v>303</v>
      </c>
      <c r="F148" s="11"/>
      <c r="G148" s="11" t="s">
        <v>51</v>
      </c>
      <c r="H148" s="11"/>
      <c r="I148">
        <v>2006</v>
      </c>
    </row>
    <row r="149" spans="1:9">
      <c r="A149" s="9">
        <v>6000</v>
      </c>
      <c r="B149" s="10" t="s">
        <v>304</v>
      </c>
      <c r="C149" s="11"/>
      <c r="D149" s="11" t="s">
        <v>260</v>
      </c>
      <c r="E149" s="11" t="s">
        <v>303</v>
      </c>
      <c r="F149" s="11"/>
      <c r="G149" s="11" t="s">
        <v>51</v>
      </c>
      <c r="H149" s="11"/>
      <c r="I149">
        <v>2006</v>
      </c>
    </row>
    <row r="150" spans="1:9">
      <c r="A150" s="9">
        <v>3000</v>
      </c>
      <c r="B150" s="10" t="s">
        <v>305</v>
      </c>
      <c r="C150" s="11"/>
      <c r="D150" s="11" t="s">
        <v>47</v>
      </c>
      <c r="E150" s="11" t="s">
        <v>303</v>
      </c>
      <c r="F150" s="11"/>
      <c r="G150" s="11" t="s">
        <v>51</v>
      </c>
      <c r="H150" s="11"/>
      <c r="I150">
        <v>2006</v>
      </c>
    </row>
    <row r="151" spans="1:9">
      <c r="A151" s="9">
        <v>3000</v>
      </c>
      <c r="B151" s="10" t="s">
        <v>306</v>
      </c>
      <c r="C151" s="11"/>
      <c r="D151" s="11" t="s">
        <v>7</v>
      </c>
      <c r="E151" s="11" t="s">
        <v>303</v>
      </c>
      <c r="F151" s="11"/>
      <c r="G151" s="11" t="s">
        <v>51</v>
      </c>
      <c r="H151" s="11"/>
      <c r="I151">
        <v>2006</v>
      </c>
    </row>
    <row r="152" spans="1:9">
      <c r="A152" s="9">
        <v>3000</v>
      </c>
      <c r="B152" s="10" t="s">
        <v>307</v>
      </c>
      <c r="C152" s="11"/>
      <c r="D152" s="11" t="s">
        <v>294</v>
      </c>
      <c r="E152" s="11" t="s">
        <v>303</v>
      </c>
      <c r="F152" s="11"/>
      <c r="G152" s="11" t="s">
        <v>51</v>
      </c>
      <c r="H152" s="11"/>
      <c r="I152">
        <v>2006</v>
      </c>
    </row>
    <row r="153" spans="1:9">
      <c r="A153" s="9">
        <v>2000</v>
      </c>
      <c r="B153" s="10" t="s">
        <v>308</v>
      </c>
      <c r="C153" s="11"/>
      <c r="D153" s="11" t="s">
        <v>309</v>
      </c>
      <c r="E153" s="11" t="s">
        <v>303</v>
      </c>
      <c r="F153" s="11"/>
      <c r="G153" s="11" t="s">
        <v>51</v>
      </c>
      <c r="H153" s="11"/>
      <c r="I153">
        <v>2006</v>
      </c>
    </row>
    <row r="154" spans="1:9">
      <c r="A154" s="9">
        <v>2000</v>
      </c>
      <c r="B154" s="10" t="s">
        <v>66</v>
      </c>
      <c r="C154" s="11"/>
      <c r="D154" s="11" t="s">
        <v>17</v>
      </c>
      <c r="E154" s="11" t="s">
        <v>303</v>
      </c>
      <c r="F154" s="11"/>
      <c r="G154" s="11" t="s">
        <v>51</v>
      </c>
      <c r="H154" s="11"/>
      <c r="I154">
        <v>2006</v>
      </c>
    </row>
    <row r="155" spans="1:9">
      <c r="A155" s="9">
        <v>3000</v>
      </c>
      <c r="B155" s="10" t="s">
        <v>310</v>
      </c>
      <c r="C155" s="11"/>
      <c r="D155" s="11" t="s">
        <v>86</v>
      </c>
      <c r="E155" s="11" t="s">
        <v>303</v>
      </c>
      <c r="F155" s="11"/>
      <c r="G155" s="11" t="s">
        <v>51</v>
      </c>
      <c r="H155" s="11"/>
      <c r="I155">
        <v>2006</v>
      </c>
    </row>
    <row r="156" spans="1:9">
      <c r="A156" s="5">
        <v>3000</v>
      </c>
      <c r="B156" s="7" t="s">
        <v>311</v>
      </c>
      <c r="C156" s="6"/>
      <c r="D156" s="6" t="s">
        <v>234</v>
      </c>
      <c r="E156" s="6" t="s">
        <v>303</v>
      </c>
      <c r="F156" s="6"/>
      <c r="G156" s="6" t="s">
        <v>51</v>
      </c>
      <c r="H156" s="6"/>
      <c r="I156">
        <v>2006</v>
      </c>
    </row>
  </sheetData>
  <hyperlinks>
    <hyperlink ref="B14" r:id="rId1"/>
    <hyperlink ref="B15" r:id="rId2"/>
    <hyperlink ref="B16" r:id="rId3"/>
    <hyperlink ref="B17" r:id="rId4"/>
    <hyperlink ref="B18" r:id="rId5"/>
    <hyperlink ref="B19" r:id="rId6"/>
    <hyperlink ref="B20" r:id="rId7"/>
    <hyperlink ref="B21" r:id="rId8"/>
    <hyperlink ref="B22" r:id="rId9"/>
    <hyperlink ref="B23" r:id="rId10"/>
    <hyperlink ref="B24" r:id="rId11"/>
    <hyperlink ref="B25" r:id="rId12"/>
    <hyperlink ref="B26" r:id="rId13"/>
    <hyperlink ref="B27" r:id="rId14"/>
    <hyperlink ref="B28" r:id="rId15"/>
    <hyperlink ref="B29" r:id="rId16"/>
    <hyperlink ref="B30" r:id="rId17"/>
    <hyperlink ref="B31" r:id="rId18"/>
    <hyperlink ref="B32" r:id="rId19"/>
    <hyperlink ref="B33" r:id="rId20"/>
    <hyperlink ref="B34" r:id="rId21"/>
    <hyperlink ref="B35" r:id="rId22"/>
    <hyperlink ref="B36" r:id="rId23"/>
    <hyperlink ref="B37" r:id="rId24"/>
    <hyperlink ref="B38" r:id="rId25"/>
    <hyperlink ref="B39" r:id="rId26"/>
    <hyperlink ref="B40" r:id="rId27"/>
    <hyperlink ref="B41" r:id="rId28"/>
    <hyperlink ref="B42" r:id="rId29"/>
    <hyperlink ref="B43" r:id="rId30"/>
    <hyperlink ref="B44" r:id="rId31"/>
    <hyperlink ref="B45" r:id="rId32"/>
    <hyperlink ref="B46" r:id="rId33"/>
    <hyperlink ref="B47" r:id="rId34"/>
    <hyperlink ref="B48" r:id="rId35"/>
    <hyperlink ref="B49" r:id="rId36"/>
    <hyperlink ref="B50" r:id="rId37"/>
    <hyperlink ref="B51" r:id="rId38"/>
    <hyperlink ref="B52" r:id="rId39"/>
    <hyperlink ref="B53" r:id="rId40"/>
    <hyperlink ref="B54" r:id="rId41"/>
    <hyperlink ref="B55" r:id="rId42"/>
    <hyperlink ref="B56" r:id="rId43"/>
    <hyperlink ref="B57" r:id="rId44"/>
    <hyperlink ref="B59" r:id="rId45"/>
    <hyperlink ref="B60" r:id="rId46"/>
    <hyperlink ref="B61" r:id="rId47"/>
    <hyperlink ref="B62" r:id="rId48"/>
    <hyperlink ref="B63" r:id="rId49"/>
    <hyperlink ref="B64" r:id="rId50"/>
    <hyperlink ref="B65" r:id="rId51"/>
    <hyperlink ref="B66" r:id="rId52"/>
    <hyperlink ref="B67" r:id="rId53"/>
    <hyperlink ref="B68" r:id="rId54"/>
    <hyperlink ref="B69" r:id="rId55"/>
    <hyperlink ref="B70" r:id="rId56"/>
    <hyperlink ref="B71" r:id="rId57"/>
    <hyperlink ref="B72" r:id="rId58"/>
    <hyperlink ref="B73" r:id="rId59"/>
    <hyperlink ref="B74" r:id="rId60"/>
    <hyperlink ref="B75" r:id="rId61"/>
    <hyperlink ref="B76" r:id="rId62"/>
    <hyperlink ref="B77" r:id="rId63"/>
    <hyperlink ref="B78" r:id="rId64"/>
    <hyperlink ref="B79" r:id="rId65"/>
    <hyperlink ref="B80" r:id="rId66"/>
    <hyperlink ref="B81" r:id="rId67"/>
    <hyperlink ref="B82" r:id="rId68"/>
    <hyperlink ref="B83" r:id="rId69"/>
    <hyperlink ref="B84" r:id="rId70"/>
    <hyperlink ref="B85" r:id="rId71"/>
    <hyperlink ref="B86" r:id="rId72"/>
    <hyperlink ref="B87" r:id="rId73"/>
    <hyperlink ref="B88" r:id="rId74"/>
    <hyperlink ref="B89" r:id="rId75"/>
    <hyperlink ref="B90" r:id="rId76"/>
    <hyperlink ref="B91" r:id="rId77"/>
    <hyperlink ref="B92" r:id="rId78"/>
    <hyperlink ref="B93" r:id="rId79"/>
    <hyperlink ref="B94" r:id="rId80"/>
    <hyperlink ref="B95" r:id="rId81"/>
    <hyperlink ref="B96" r:id="rId82"/>
    <hyperlink ref="B97" r:id="rId83"/>
    <hyperlink ref="B98" r:id="rId84"/>
    <hyperlink ref="B99" r:id="rId85"/>
    <hyperlink ref="B100" r:id="rId86"/>
    <hyperlink ref="B101" r:id="rId87"/>
    <hyperlink ref="B102" r:id="rId88"/>
    <hyperlink ref="B103" r:id="rId89"/>
    <hyperlink ref="B104" r:id="rId90"/>
    <hyperlink ref="B105" r:id="rId91"/>
    <hyperlink ref="B106" r:id="rId92"/>
    <hyperlink ref="B107" r:id="rId93"/>
    <hyperlink ref="B108" r:id="rId94"/>
    <hyperlink ref="B109" r:id="rId95"/>
    <hyperlink ref="B110" r:id="rId96"/>
    <hyperlink ref="B111" r:id="rId97"/>
    <hyperlink ref="B112" r:id="rId98"/>
    <hyperlink ref="B113" r:id="rId99"/>
    <hyperlink ref="B114" r:id="rId100"/>
    <hyperlink ref="B115" r:id="rId101"/>
    <hyperlink ref="B116" r:id="rId102"/>
    <hyperlink ref="B117" r:id="rId103"/>
    <hyperlink ref="B118" r:id="rId104"/>
    <hyperlink ref="B119" r:id="rId105"/>
    <hyperlink ref="B120" r:id="rId106"/>
    <hyperlink ref="B121" r:id="rId107"/>
    <hyperlink ref="B122" r:id="rId108"/>
    <hyperlink ref="B123" r:id="rId109"/>
    <hyperlink ref="B124" r:id="rId110"/>
    <hyperlink ref="B125" r:id="rId111"/>
    <hyperlink ref="B126" r:id="rId112"/>
    <hyperlink ref="B127" r:id="rId113"/>
    <hyperlink ref="B128" r:id="rId114"/>
    <hyperlink ref="B129" r:id="rId115"/>
    <hyperlink ref="B130" r:id="rId116"/>
    <hyperlink ref="B131" r:id="rId117"/>
    <hyperlink ref="B132" r:id="rId118"/>
    <hyperlink ref="B133" r:id="rId119"/>
    <hyperlink ref="B134" r:id="rId120"/>
    <hyperlink ref="B135" r:id="rId121"/>
    <hyperlink ref="B136" r:id="rId122"/>
    <hyperlink ref="B137" r:id="rId123"/>
    <hyperlink ref="B138" r:id="rId124"/>
    <hyperlink ref="B139" r:id="rId125"/>
    <hyperlink ref="B140" r:id="rId126"/>
    <hyperlink ref="B141" r:id="rId127"/>
    <hyperlink ref="B142" r:id="rId128"/>
    <hyperlink ref="B143" r:id="rId129"/>
    <hyperlink ref="B144" r:id="rId130"/>
    <hyperlink ref="B145" r:id="rId131"/>
    <hyperlink ref="B146" r:id="rId132"/>
    <hyperlink ref="B147" r:id="rId133"/>
    <hyperlink ref="B148" r:id="rId134"/>
    <hyperlink ref="B149" r:id="rId135"/>
    <hyperlink ref="B150" r:id="rId136"/>
    <hyperlink ref="B151" r:id="rId137"/>
    <hyperlink ref="B152" r:id="rId138"/>
    <hyperlink ref="B153" r:id="rId139"/>
    <hyperlink ref="B154" r:id="rId140"/>
    <hyperlink ref="B155" r:id="rId141"/>
    <hyperlink ref="B156" r:id="rId142"/>
    <hyperlink ref="B58" r:id="rId143"/>
    <hyperlink ref="B4" r:id="rId144"/>
    <hyperlink ref="B5" r:id="rId145"/>
    <hyperlink ref="B6" r:id="rId146"/>
    <hyperlink ref="B7" r:id="rId147"/>
    <hyperlink ref="B8" r:id="rId148"/>
    <hyperlink ref="B9" r:id="rId149"/>
    <hyperlink ref="B10" r:id="rId150"/>
    <hyperlink ref="B11" r:id="rId151"/>
    <hyperlink ref="B12" r:id="rId152"/>
    <hyperlink ref="B13" r:id="rId153"/>
  </hyperlinks>
  <pageMargins left="0.75" right="0.75" top="1" bottom="1" header="0.5" footer="0.5"/>
  <pageSetup orientation="portrait" horizontalDpi="4294967292" verticalDpi="4294967292"/>
  <drawing r:id="rId154"/>
  <legacyDrawing r:id="rId15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
  <sheetViews>
    <sheetView topLeftCell="A2" workbookViewId="0">
      <selection activeCell="E11" sqref="E11"/>
    </sheetView>
  </sheetViews>
  <sheetFormatPr baseColWidth="10" defaultRowHeight="15" x14ac:dyDescent="0"/>
  <cols>
    <col min="1" max="1" width="43.5" customWidth="1"/>
    <col min="2" max="2" width="53.1640625" customWidth="1"/>
    <col min="3" max="3" width="13" customWidth="1"/>
    <col min="4" max="4" width="1.6640625" customWidth="1"/>
    <col min="5" max="5" width="17.33203125" customWidth="1"/>
    <col min="6" max="6" width="1.6640625" customWidth="1"/>
    <col min="7" max="8" width="11.33203125" customWidth="1"/>
  </cols>
  <sheetData>
    <row r="1" spans="1:15">
      <c r="A1" s="152"/>
      <c r="B1" s="152"/>
      <c r="C1" s="152"/>
      <c r="D1" s="152"/>
      <c r="E1" s="152"/>
      <c r="F1" s="152"/>
      <c r="G1" s="152"/>
      <c r="H1" s="152"/>
    </row>
    <row r="2" spans="1:15">
      <c r="A2" s="179" t="s">
        <v>411</v>
      </c>
      <c r="B2" s="179"/>
      <c r="C2" s="179"/>
      <c r="D2" s="153"/>
      <c r="E2" s="163" t="s">
        <v>419</v>
      </c>
      <c r="F2" s="153"/>
      <c r="G2" s="178" t="s">
        <v>412</v>
      </c>
      <c r="H2" s="178"/>
      <c r="I2" s="1"/>
      <c r="J2" s="1"/>
      <c r="K2" s="1"/>
      <c r="L2" s="1"/>
      <c r="M2" s="1"/>
      <c r="N2" s="1"/>
      <c r="O2" s="1"/>
    </row>
    <row r="3" spans="1:15">
      <c r="A3" s="153"/>
      <c r="B3" s="153"/>
      <c r="C3" s="153"/>
      <c r="D3" s="153"/>
      <c r="E3" s="153"/>
      <c r="F3" s="153"/>
      <c r="G3" s="154"/>
      <c r="H3" s="154"/>
      <c r="I3" s="1"/>
      <c r="J3" s="1"/>
      <c r="K3" s="1"/>
      <c r="L3" s="1"/>
      <c r="M3" s="1"/>
      <c r="N3" s="1"/>
      <c r="O3" s="1"/>
    </row>
    <row r="4" spans="1:15">
      <c r="A4" s="153"/>
      <c r="B4" s="159" t="s">
        <v>414</v>
      </c>
      <c r="C4" s="162" t="s">
        <v>416</v>
      </c>
      <c r="D4" s="153"/>
      <c r="E4" s="155" t="s">
        <v>416</v>
      </c>
      <c r="F4" s="153"/>
      <c r="G4" s="156">
        <v>2013</v>
      </c>
      <c r="H4" s="156">
        <v>2012</v>
      </c>
      <c r="I4" s="2"/>
      <c r="J4" s="2"/>
      <c r="K4" s="2"/>
      <c r="L4" s="2"/>
      <c r="M4" s="2"/>
      <c r="N4" s="2"/>
      <c r="O4" s="2"/>
    </row>
    <row r="5" spans="1:15">
      <c r="A5" s="153"/>
      <c r="B5" s="153"/>
      <c r="C5" s="153"/>
      <c r="D5" s="153"/>
      <c r="E5" s="153"/>
      <c r="F5" s="153"/>
      <c r="G5" s="153"/>
      <c r="H5" s="153"/>
      <c r="I5" s="2"/>
      <c r="J5" s="2"/>
      <c r="K5" s="2"/>
      <c r="L5" s="2"/>
      <c r="M5" s="2"/>
      <c r="N5" s="2"/>
      <c r="O5" s="2"/>
    </row>
    <row r="6" spans="1:15">
      <c r="A6" s="153" t="s">
        <v>313</v>
      </c>
      <c r="B6" s="153"/>
      <c r="C6" s="157">
        <f>SUM('Distributions as of Jun 4, ''14'!L11:L13)</f>
        <v>1601330</v>
      </c>
      <c r="D6" s="153"/>
      <c r="E6" s="153"/>
      <c r="F6" s="153"/>
      <c r="G6" s="157"/>
      <c r="H6" s="157"/>
      <c r="I6" s="3"/>
      <c r="J6" s="3"/>
      <c r="K6" s="3"/>
      <c r="L6" s="3"/>
      <c r="M6" s="3"/>
      <c r="N6" s="3"/>
      <c r="O6" s="3"/>
    </row>
    <row r="7" spans="1:15">
      <c r="A7" s="153"/>
      <c r="B7" s="153"/>
      <c r="C7" s="153"/>
      <c r="D7" s="153"/>
      <c r="E7" s="153"/>
      <c r="F7" s="153"/>
      <c r="G7" s="153"/>
      <c r="H7" s="153"/>
    </row>
    <row r="8" spans="1:15" ht="17" customHeight="1">
      <c r="A8" s="158" t="s">
        <v>413</v>
      </c>
      <c r="B8" s="158" t="s">
        <v>418</v>
      </c>
      <c r="C8" s="161">
        <f>$E8/C$6</f>
        <v>0.22866070205432221</v>
      </c>
      <c r="D8" s="153"/>
      <c r="E8" s="160">
        <f>AVERAGE(G8:H8)/AVERAGE('Exchange rates'!$B$5,'Exchange rates'!E$5)*3</f>
        <v>366161.2420206478</v>
      </c>
      <c r="F8" s="153"/>
      <c r="G8" s="17">
        <v>78421</v>
      </c>
      <c r="H8" s="17">
        <v>76453</v>
      </c>
      <c r="I8" s="17"/>
      <c r="J8" s="17"/>
    </row>
    <row r="9" spans="1:15">
      <c r="A9" s="153" t="s">
        <v>409</v>
      </c>
      <c r="B9" s="158" t="s">
        <v>418</v>
      </c>
      <c r="C9" s="161">
        <f>$E9/C$6</f>
        <v>0.16392217613210211</v>
      </c>
      <c r="D9" s="153"/>
      <c r="E9" s="160">
        <f>AVERAGE(G9:H9)/AVERAGE('Exchange rates'!$B$5,'Exchange rates'!E$5)*3</f>
        <v>262493.49830561905</v>
      </c>
      <c r="F9" s="153"/>
      <c r="G9" s="17">
        <v>54258</v>
      </c>
      <c r="H9" s="17">
        <v>56768</v>
      </c>
      <c r="I9" s="17"/>
      <c r="J9" s="17"/>
    </row>
    <row r="10" spans="1:15" ht="225">
      <c r="A10" s="153" t="s">
        <v>410</v>
      </c>
      <c r="B10" s="158" t="s">
        <v>415</v>
      </c>
      <c r="C10" s="161">
        <f>$E10/C$6</f>
        <v>0.18734427007549975</v>
      </c>
      <c r="D10" s="153"/>
      <c r="E10" s="160">
        <v>300000</v>
      </c>
      <c r="F10" s="153"/>
      <c r="G10" s="153"/>
      <c r="H10" s="153"/>
    </row>
    <row r="11" spans="1:15">
      <c r="A11" s="153"/>
      <c r="B11" s="153"/>
      <c r="C11" s="153"/>
      <c r="D11" s="153"/>
      <c r="E11" s="160"/>
      <c r="F11" s="153"/>
      <c r="G11" s="153"/>
      <c r="H11" s="153"/>
    </row>
    <row r="12" spans="1:15">
      <c r="A12" s="159" t="s">
        <v>322</v>
      </c>
      <c r="B12" s="159"/>
      <c r="C12" s="165">
        <f>SUM(C8:C10)</f>
        <v>0.57992714826192415</v>
      </c>
      <c r="D12" s="153"/>
      <c r="E12" s="160"/>
      <c r="F12" s="153"/>
      <c r="G12" s="153"/>
      <c r="H12" s="153"/>
    </row>
  </sheetData>
  <mergeCells count="2">
    <mergeCell ref="G2:H2"/>
    <mergeCell ref="A2:C2"/>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23" sqref="B23"/>
    </sheetView>
  </sheetViews>
  <sheetFormatPr baseColWidth="10" defaultRowHeight="15" x14ac:dyDescent="0"/>
  <cols>
    <col min="1" max="1" width="13.6640625" customWidth="1"/>
    <col min="2" max="2" width="22.33203125" customWidth="1"/>
    <col min="3" max="3" width="2.1640625" customWidth="1"/>
    <col min="4" max="4" width="14.5" customWidth="1"/>
    <col min="5" max="5" width="22" customWidth="1"/>
  </cols>
  <sheetData>
    <row r="1" spans="1:5">
      <c r="A1" t="s">
        <v>321</v>
      </c>
    </row>
    <row r="3" spans="1:5">
      <c r="A3" t="s">
        <v>318</v>
      </c>
      <c r="B3" t="s">
        <v>320</v>
      </c>
      <c r="D3" t="s">
        <v>318</v>
      </c>
      <c r="E3" t="s">
        <v>319</v>
      </c>
    </row>
    <row r="5" spans="1:5">
      <c r="A5" t="s">
        <v>315</v>
      </c>
      <c r="B5">
        <v>0.63119999999999998</v>
      </c>
      <c r="D5" t="s">
        <v>315</v>
      </c>
      <c r="E5">
        <v>0.63770000000000004</v>
      </c>
    </row>
    <row r="6" spans="1:5">
      <c r="A6" t="s">
        <v>316</v>
      </c>
      <c r="B6">
        <v>0.64490000000000003</v>
      </c>
      <c r="D6" t="s">
        <v>316</v>
      </c>
      <c r="E6">
        <v>0.66269999999999996</v>
      </c>
    </row>
    <row r="7" spans="1:5">
      <c r="A7" t="s">
        <v>317</v>
      </c>
      <c r="B7">
        <v>0.61080000000000001</v>
      </c>
      <c r="D7" t="s">
        <v>317</v>
      </c>
      <c r="E7">
        <v>0.62</v>
      </c>
    </row>
    <row r="8" spans="1:5">
      <c r="A8" s="18">
        <v>41061</v>
      </c>
      <c r="B8">
        <v>0.64329999999999998</v>
      </c>
      <c r="D8" s="18">
        <v>41426</v>
      </c>
      <c r="E8">
        <v>0.64659999999999995</v>
      </c>
    </row>
    <row r="9" spans="1:5">
      <c r="A9" s="18">
        <v>41030</v>
      </c>
      <c r="B9">
        <v>0.62690000000000001</v>
      </c>
      <c r="D9" s="18">
        <v>41395</v>
      </c>
      <c r="E9">
        <v>0.6532</v>
      </c>
    </row>
    <row r="10" spans="1:5">
      <c r="A10" s="18">
        <v>41000</v>
      </c>
      <c r="B10">
        <v>0.62490000000000001</v>
      </c>
      <c r="D10" s="18">
        <v>41365</v>
      </c>
      <c r="E10">
        <v>0.65329999999999999</v>
      </c>
    </row>
    <row r="11" spans="1:5">
      <c r="A11" s="18">
        <v>40969</v>
      </c>
      <c r="B11">
        <v>0.63190000000000002</v>
      </c>
      <c r="D11" s="18">
        <v>41334</v>
      </c>
      <c r="E11">
        <v>0.66269999999999996</v>
      </c>
    </row>
    <row r="12" spans="1:5">
      <c r="A12" s="18">
        <v>40940</v>
      </c>
      <c r="B12">
        <v>0.63290000000000002</v>
      </c>
      <c r="D12" s="18">
        <v>41306</v>
      </c>
      <c r="E12">
        <v>0.64410000000000001</v>
      </c>
    </row>
    <row r="13" spans="1:5">
      <c r="A13" s="18">
        <v>40909</v>
      </c>
      <c r="B13">
        <v>0.64490000000000003</v>
      </c>
      <c r="D13" s="18">
        <v>41275</v>
      </c>
      <c r="E13">
        <v>0.62539999999999996</v>
      </c>
    </row>
    <row r="14" spans="1:5">
      <c r="A14" s="18">
        <v>40878</v>
      </c>
      <c r="B14">
        <v>0.64100000000000001</v>
      </c>
      <c r="D14" s="18">
        <v>41244</v>
      </c>
      <c r="E14">
        <v>0.62</v>
      </c>
    </row>
    <row r="15" spans="1:5">
      <c r="A15" s="18">
        <v>40848</v>
      </c>
      <c r="B15">
        <v>0.63170000000000004</v>
      </c>
      <c r="D15" s="18">
        <v>41214</v>
      </c>
      <c r="E15">
        <v>0.62629999999999997</v>
      </c>
    </row>
    <row r="16" spans="1:5">
      <c r="A16" s="18">
        <v>40817</v>
      </c>
      <c r="B16">
        <v>0.63470000000000004</v>
      </c>
      <c r="D16" s="18">
        <v>41183</v>
      </c>
      <c r="E16">
        <v>0.62190000000000001</v>
      </c>
    </row>
    <row r="17" spans="1:5">
      <c r="A17" s="18">
        <v>40787</v>
      </c>
      <c r="B17">
        <v>0.63200000000000001</v>
      </c>
      <c r="D17" s="18">
        <v>41153</v>
      </c>
      <c r="E17">
        <v>0.62139999999999995</v>
      </c>
    </row>
    <row r="18" spans="1:5">
      <c r="A18" s="18">
        <v>40756</v>
      </c>
      <c r="B18">
        <v>0.61080000000000001</v>
      </c>
      <c r="D18" s="18">
        <v>41122</v>
      </c>
      <c r="E18">
        <v>0.63660000000000005</v>
      </c>
    </row>
    <row r="19" spans="1:5">
      <c r="A19" s="18">
        <v>40725</v>
      </c>
      <c r="B19">
        <v>0.61929999999999996</v>
      </c>
      <c r="D19" s="18">
        <v>41091</v>
      </c>
      <c r="E19">
        <v>0.64090000000000003</v>
      </c>
    </row>
    <row r="22" spans="1:5">
      <c r="A22" t="s">
        <v>432</v>
      </c>
      <c r="B22" t="s">
        <v>433</v>
      </c>
    </row>
    <row r="24" spans="1:5">
      <c r="A24" t="s">
        <v>315</v>
      </c>
      <c r="B24">
        <v>1.3208</v>
      </c>
    </row>
    <row r="25" spans="1:5">
      <c r="A25" t="s">
        <v>316</v>
      </c>
      <c r="B25">
        <v>1.3283</v>
      </c>
    </row>
    <row r="26" spans="1:5">
      <c r="A26" t="s">
        <v>317</v>
      </c>
      <c r="B26">
        <v>1.3147</v>
      </c>
    </row>
    <row r="27" spans="1:5">
      <c r="A27" t="s">
        <v>429</v>
      </c>
      <c r="B27">
        <v>1.3283</v>
      </c>
    </row>
    <row r="28" spans="1:5">
      <c r="A28" t="s">
        <v>430</v>
      </c>
      <c r="B28">
        <v>1.3147</v>
      </c>
    </row>
    <row r="29" spans="1:5">
      <c r="A29" t="s">
        <v>431</v>
      </c>
      <c r="B29">
        <v>1.3192999999999999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111"/>
  <sheetViews>
    <sheetView topLeftCell="A41" workbookViewId="0">
      <selection activeCell="B38" sqref="B38"/>
    </sheetView>
  </sheetViews>
  <sheetFormatPr baseColWidth="10" defaultColWidth="9.1640625" defaultRowHeight="16" customHeight="1" x14ac:dyDescent="0"/>
  <cols>
    <col min="1" max="1" width="7.5" style="14" customWidth="1"/>
    <col min="2" max="2" width="63.33203125" style="56" bestFit="1" customWidth="1"/>
    <col min="3" max="3" width="22.83203125" style="56" customWidth="1"/>
    <col min="4" max="4" width="0.83203125" style="14" customWidth="1"/>
    <col min="5" max="5" width="15.6640625" style="14" customWidth="1"/>
    <col min="6" max="6" width="0.83203125" style="14" customWidth="1"/>
    <col min="7" max="7" width="15.6640625" style="14" customWidth="1"/>
    <col min="8" max="8" width="0.83203125" style="14" customWidth="1"/>
    <col min="9" max="9" width="15.6640625" style="14" customWidth="1"/>
    <col min="10" max="10" width="0.83203125" style="14" customWidth="1"/>
    <col min="11" max="11" width="7.6640625" style="14" customWidth="1"/>
    <col min="12" max="12" width="0.83203125" style="14" customWidth="1"/>
    <col min="13" max="13" width="15.6640625" style="36" hidden="1" customWidth="1"/>
    <col min="14" max="14" width="0.83203125" style="14" hidden="1" customWidth="1"/>
    <col min="15" max="15" width="15.6640625" style="36" hidden="1" customWidth="1"/>
    <col min="16" max="16" width="0.83203125" style="14" hidden="1" customWidth="1"/>
    <col min="17" max="17" width="15.6640625" style="37" hidden="1" customWidth="1"/>
    <col min="18" max="18" width="0.83203125" style="14" hidden="1" customWidth="1"/>
    <col min="19" max="19" width="15.6640625" style="14" hidden="1" customWidth="1"/>
    <col min="20" max="20" width="0.83203125" style="14" hidden="1" customWidth="1"/>
    <col min="21" max="21" width="15.6640625" style="14" hidden="1" customWidth="1"/>
    <col min="22" max="22" width="0.83203125" style="14" hidden="1" customWidth="1"/>
    <col min="23" max="23" width="5.6640625" hidden="1" customWidth="1"/>
    <col min="24" max="24" width="0.83203125" style="14" customWidth="1"/>
    <col min="25" max="25" width="15.6640625" style="14" customWidth="1"/>
    <col min="26" max="26" width="0.83203125" style="14" customWidth="1"/>
    <col min="27" max="27" width="15.6640625" style="14" customWidth="1"/>
    <col min="28" max="28" width="0.83203125" style="14" customWidth="1"/>
    <col min="29" max="29" width="15.6640625" style="14" customWidth="1"/>
    <col min="30" max="30" width="0.83203125" style="14" customWidth="1"/>
    <col min="31" max="31" width="7.6640625" style="14" customWidth="1"/>
    <col min="32" max="32" width="0.83203125" style="14" customWidth="1"/>
    <col min="33" max="33" width="15.6640625" style="14" hidden="1" customWidth="1"/>
    <col min="34" max="34" width="0.83203125" style="14" hidden="1" customWidth="1"/>
    <col min="35" max="35" width="15.6640625" style="14" hidden="1" customWidth="1"/>
    <col min="36" max="36" width="0.83203125" style="14" hidden="1" customWidth="1"/>
    <col min="37" max="37" width="15.6640625" style="14" hidden="1" customWidth="1"/>
    <col min="38" max="38" width="0.83203125" style="14" hidden="1" customWidth="1"/>
    <col min="39" max="39" width="15.6640625" style="14" hidden="1" customWidth="1"/>
    <col min="40" max="40" width="0.83203125" style="14" hidden="1" customWidth="1"/>
    <col min="41" max="41" width="15.6640625" style="14" hidden="1" customWidth="1"/>
    <col min="42" max="42" width="0.83203125" style="14" customWidth="1"/>
    <col min="43" max="43" width="5.6640625" style="14" customWidth="1"/>
    <col min="44" max="44" width="0.83203125" style="14" customWidth="1"/>
    <col min="45" max="45" width="15.6640625" style="14" customWidth="1"/>
    <col min="46" max="46" width="0.83203125" style="14" customWidth="1"/>
    <col min="47" max="47" width="15.6640625" style="14" customWidth="1"/>
    <col min="48" max="48" width="0.83203125" style="14" customWidth="1"/>
    <col min="49" max="49" width="15.6640625" style="14" customWidth="1"/>
    <col min="50" max="50" width="0.83203125" style="14" customWidth="1"/>
    <col min="51" max="51" width="7.6640625" style="14" customWidth="1"/>
    <col min="52" max="52" width="0.83203125" style="14" customWidth="1"/>
    <col min="53" max="53" width="15.6640625" style="14" hidden="1" customWidth="1"/>
    <col min="54" max="54" width="0.83203125" style="14" hidden="1" customWidth="1"/>
    <col min="55" max="55" width="15.6640625" style="14" hidden="1" customWidth="1"/>
    <col min="56" max="56" width="0.83203125" style="14" hidden="1" customWidth="1"/>
    <col min="57" max="57" width="15.6640625" style="14" hidden="1" customWidth="1"/>
    <col min="58" max="58" width="0.83203125" style="14" hidden="1" customWidth="1"/>
    <col min="59" max="59" width="15.6640625" style="14" hidden="1" customWidth="1"/>
    <col min="60" max="60" width="0.83203125" style="14" hidden="1" customWidth="1"/>
    <col min="61" max="61" width="15.6640625" style="14" hidden="1" customWidth="1"/>
    <col min="62" max="62" width="0.83203125" style="14" customWidth="1"/>
    <col min="63" max="16384" width="9.1640625" style="14"/>
  </cols>
  <sheetData>
    <row r="1" spans="2:62" s="20" customFormat="1" ht="16" customHeight="1">
      <c r="M1" s="21"/>
      <c r="O1" s="21"/>
      <c r="Q1" s="22"/>
    </row>
    <row r="2" spans="2:62" s="20" customFormat="1" ht="16" customHeight="1">
      <c r="B2" s="23"/>
      <c r="C2" s="23"/>
      <c r="E2" s="24" t="s">
        <v>347</v>
      </c>
      <c r="F2" s="25"/>
      <c r="G2" s="25"/>
      <c r="H2" s="25"/>
      <c r="I2" s="25"/>
      <c r="J2" s="25"/>
      <c r="K2" s="25"/>
      <c r="L2" s="25"/>
      <c r="M2" s="26"/>
      <c r="N2" s="25"/>
      <c r="O2" s="26"/>
      <c r="P2" s="25"/>
      <c r="Q2" s="27"/>
      <c r="R2" s="25"/>
      <c r="S2" s="25"/>
      <c r="T2" s="28"/>
      <c r="U2" s="28"/>
      <c r="V2" s="28"/>
      <c r="Y2" s="24" t="s">
        <v>348</v>
      </c>
      <c r="Z2" s="25"/>
      <c r="AA2" s="25"/>
      <c r="AB2" s="25"/>
      <c r="AC2" s="25"/>
      <c r="AD2" s="25"/>
      <c r="AE2" s="25"/>
      <c r="AF2" s="25"/>
      <c r="AG2" s="25"/>
      <c r="AH2" s="25"/>
      <c r="AI2" s="25"/>
      <c r="AJ2" s="25"/>
      <c r="AK2" s="25"/>
      <c r="AL2" s="25"/>
      <c r="AM2" s="25"/>
      <c r="AN2" s="25"/>
      <c r="AO2" s="28"/>
      <c r="AP2" s="28"/>
      <c r="AQ2" s="28"/>
      <c r="AR2" s="28"/>
      <c r="AS2" s="24" t="s">
        <v>349</v>
      </c>
      <c r="AT2" s="25"/>
      <c r="AU2" s="25"/>
      <c r="AV2" s="25"/>
      <c r="AW2" s="25"/>
      <c r="AX2" s="25"/>
      <c r="AY2" s="25"/>
      <c r="AZ2" s="25"/>
      <c r="BA2" s="25"/>
      <c r="BB2" s="25"/>
      <c r="BC2" s="25"/>
      <c r="BD2" s="25"/>
      <c r="BE2" s="25"/>
      <c r="BF2" s="25"/>
      <c r="BG2" s="25"/>
      <c r="BH2" s="25"/>
      <c r="BI2" s="28"/>
      <c r="BJ2" s="28"/>
    </row>
    <row r="3" spans="2:62" s="20" customFormat="1" ht="16" customHeight="1">
      <c r="B3" s="29" t="s">
        <v>350</v>
      </c>
      <c r="C3" s="29"/>
      <c r="M3" s="21"/>
      <c r="O3" s="21"/>
      <c r="Q3" s="22"/>
    </row>
    <row r="4" spans="2:62" s="20" customFormat="1" ht="16" customHeight="1" thickBot="1">
      <c r="B4" s="23"/>
      <c r="C4" s="23"/>
      <c r="G4" s="30" t="s">
        <v>351</v>
      </c>
      <c r="H4" s="30"/>
      <c r="M4" s="21"/>
      <c r="O4" s="21"/>
      <c r="Q4" s="22"/>
      <c r="AA4" s="30" t="s">
        <v>351</v>
      </c>
      <c r="AU4" s="30" t="s">
        <v>351</v>
      </c>
      <c r="AV4" s="30"/>
    </row>
    <row r="5" spans="2:62" s="20" customFormat="1" ht="16" customHeight="1" thickBot="1">
      <c r="B5" s="29" t="s">
        <v>347</v>
      </c>
      <c r="C5"/>
      <c r="G5" s="31">
        <v>300</v>
      </c>
      <c r="H5" s="32"/>
      <c r="I5" s="32"/>
      <c r="J5" s="32"/>
      <c r="K5" s="32"/>
      <c r="M5" s="21"/>
      <c r="O5" s="21"/>
      <c r="Q5" s="22"/>
      <c r="AA5" s="33">
        <f>G5</f>
        <v>300</v>
      </c>
      <c r="AC5" s="32"/>
      <c r="AD5" s="32"/>
      <c r="AE5" s="32"/>
      <c r="AU5" s="33">
        <f>G5</f>
        <v>300</v>
      </c>
      <c r="AV5" s="32"/>
      <c r="AW5" s="32"/>
      <c r="AX5" s="32"/>
      <c r="AY5" s="32"/>
    </row>
    <row r="6" spans="2:62" ht="16" customHeight="1" thickBot="1">
      <c r="B6" s="34" t="s">
        <v>348</v>
      </c>
      <c r="C6"/>
      <c r="H6" s="35"/>
      <c r="I6" s="35"/>
      <c r="J6" s="35"/>
      <c r="K6" s="35"/>
      <c r="W6" s="14"/>
      <c r="AC6" s="35"/>
      <c r="AD6" s="35"/>
      <c r="AE6" s="35"/>
      <c r="AV6" s="35"/>
      <c r="AW6" s="35"/>
      <c r="AX6" s="35"/>
      <c r="AY6" s="35"/>
    </row>
    <row r="7" spans="2:62" ht="16" customHeight="1" thickBot="1">
      <c r="B7" s="38">
        <v>41306</v>
      </c>
      <c r="C7"/>
      <c r="E7" s="39" t="s">
        <v>352</v>
      </c>
      <c r="G7" s="40">
        <v>149500</v>
      </c>
      <c r="H7" s="41"/>
      <c r="I7" s="41"/>
      <c r="J7" s="41"/>
      <c r="K7" s="41"/>
      <c r="W7" s="14"/>
      <c r="Y7" s="39" t="s">
        <v>352</v>
      </c>
      <c r="AA7" s="42">
        <v>155000</v>
      </c>
      <c r="AC7" s="41"/>
      <c r="AD7" s="41"/>
      <c r="AE7" s="41"/>
      <c r="AS7" s="39" t="s">
        <v>352</v>
      </c>
      <c r="AU7" s="43">
        <f>AA7+G7</f>
        <v>304500</v>
      </c>
      <c r="AV7" s="41"/>
      <c r="AW7" s="41"/>
      <c r="AX7" s="41"/>
      <c r="AY7" s="41"/>
    </row>
    <row r="8" spans="2:62" ht="16" customHeight="1">
      <c r="B8" s="38"/>
      <c r="C8"/>
      <c r="E8" s="44"/>
      <c r="F8" s="44"/>
      <c r="G8" s="44"/>
      <c r="H8" s="44"/>
      <c r="I8" s="44"/>
      <c r="J8" s="41"/>
      <c r="K8" s="41"/>
      <c r="W8" s="14"/>
      <c r="Y8" s="44"/>
      <c r="Z8" s="44"/>
      <c r="AA8" s="44"/>
      <c r="AB8" s="44"/>
      <c r="AC8" s="44"/>
      <c r="AD8" s="41"/>
      <c r="AE8" s="41"/>
      <c r="AX8" s="41"/>
      <c r="AY8" s="41"/>
    </row>
    <row r="9" spans="2:62" ht="16" customHeight="1">
      <c r="B9" s="38"/>
      <c r="C9"/>
      <c r="E9" s="180" t="s">
        <v>353</v>
      </c>
      <c r="F9" s="181"/>
      <c r="G9" s="181"/>
      <c r="H9" s="181"/>
      <c r="I9" s="182"/>
      <c r="J9" s="41"/>
      <c r="K9" s="41"/>
      <c r="W9" s="14"/>
      <c r="Y9" s="180" t="s">
        <v>353</v>
      </c>
      <c r="Z9" s="181"/>
      <c r="AA9" s="181"/>
      <c r="AB9" s="181"/>
      <c r="AC9" s="182"/>
      <c r="AD9" s="41"/>
      <c r="AE9" s="41"/>
      <c r="AS9" s="180" t="s">
        <v>353</v>
      </c>
      <c r="AT9" s="181"/>
      <c r="AU9" s="181"/>
      <c r="AV9" s="181"/>
      <c r="AW9" s="182"/>
      <c r="AX9" s="41"/>
      <c r="AY9" s="41"/>
    </row>
    <row r="10" spans="2:62" ht="16" customHeight="1">
      <c r="B10" s="38"/>
      <c r="C10"/>
      <c r="E10" s="183"/>
      <c r="F10" s="184"/>
      <c r="G10" s="184"/>
      <c r="H10" s="184"/>
      <c r="I10" s="185"/>
      <c r="J10" s="41"/>
      <c r="K10" s="41"/>
      <c r="W10" s="14"/>
      <c r="Y10" s="183"/>
      <c r="Z10" s="184"/>
      <c r="AA10" s="184"/>
      <c r="AB10" s="184"/>
      <c r="AC10" s="185"/>
      <c r="AD10" s="41"/>
      <c r="AE10" s="41"/>
      <c r="AS10" s="183"/>
      <c r="AT10" s="184"/>
      <c r="AU10" s="184"/>
      <c r="AV10" s="184"/>
      <c r="AW10" s="185"/>
      <c r="AX10" s="41"/>
      <c r="AY10" s="41"/>
    </row>
    <row r="11" spans="2:62" ht="16" customHeight="1">
      <c r="B11" s="45"/>
      <c r="C11"/>
      <c r="E11" s="41"/>
      <c r="F11" s="41"/>
      <c r="G11" s="41"/>
      <c r="H11" s="41"/>
      <c r="I11" s="41"/>
      <c r="J11" s="41"/>
      <c r="K11" s="41"/>
      <c r="W11" s="14"/>
      <c r="Y11" s="41"/>
      <c r="Z11" s="41"/>
      <c r="AA11" s="41"/>
      <c r="AB11" s="41"/>
      <c r="AC11" s="41"/>
      <c r="AD11" s="41"/>
      <c r="AE11" s="41"/>
      <c r="AS11" s="41"/>
      <c r="AT11" s="41"/>
      <c r="AU11" s="41"/>
      <c r="AV11" s="41"/>
      <c r="AW11" s="41"/>
      <c r="AX11" s="41"/>
      <c r="AY11" s="41"/>
    </row>
    <row r="12" spans="2:62" ht="16" customHeight="1">
      <c r="B12" s="45"/>
      <c r="C12"/>
      <c r="E12" s="46" t="s">
        <v>354</v>
      </c>
      <c r="F12" s="47"/>
      <c r="G12" s="48" t="s">
        <v>355</v>
      </c>
      <c r="H12" s="49"/>
      <c r="I12" s="50" t="s">
        <v>356</v>
      </c>
      <c r="J12" s="51"/>
      <c r="K12" s="51" t="s">
        <v>357</v>
      </c>
      <c r="L12" s="52"/>
      <c r="M12" s="53" t="s">
        <v>358</v>
      </c>
      <c r="N12" s="52"/>
      <c r="O12" s="53" t="s">
        <v>359</v>
      </c>
      <c r="P12" s="52"/>
      <c r="Q12" s="54" t="s">
        <v>360</v>
      </c>
      <c r="R12" s="52"/>
      <c r="S12" s="51" t="s">
        <v>361</v>
      </c>
      <c r="U12" s="51" t="s">
        <v>362</v>
      </c>
      <c r="W12" s="14"/>
      <c r="Y12" s="46" t="s">
        <v>354</v>
      </c>
      <c r="Z12" s="47"/>
      <c r="AA12" s="48" t="s">
        <v>355</v>
      </c>
      <c r="AB12" s="49"/>
      <c r="AC12" s="50" t="s">
        <v>356</v>
      </c>
      <c r="AD12" s="51"/>
      <c r="AE12" s="51" t="s">
        <v>357</v>
      </c>
      <c r="AF12" s="52"/>
      <c r="AG12" s="51" t="s">
        <v>358</v>
      </c>
      <c r="AH12" s="52"/>
      <c r="AI12" s="51" t="s">
        <v>359</v>
      </c>
      <c r="AJ12" s="52"/>
      <c r="AK12" s="51" t="s">
        <v>360</v>
      </c>
      <c r="AL12" s="52"/>
      <c r="AM12" s="51" t="s">
        <v>361</v>
      </c>
      <c r="AN12" s="51"/>
      <c r="AO12" s="51" t="s">
        <v>362</v>
      </c>
      <c r="AS12" s="46" t="s">
        <v>354</v>
      </c>
      <c r="AT12" s="47"/>
      <c r="AU12" s="48" t="s">
        <v>355</v>
      </c>
      <c r="AV12" s="49"/>
      <c r="AW12" s="50" t="s">
        <v>356</v>
      </c>
      <c r="AX12" s="51"/>
      <c r="AY12" s="51" t="s">
        <v>357</v>
      </c>
      <c r="AZ12" s="52"/>
      <c r="BA12" s="51" t="s">
        <v>358</v>
      </c>
      <c r="BB12" s="52"/>
      <c r="BC12" s="51" t="s">
        <v>359</v>
      </c>
      <c r="BD12" s="52"/>
      <c r="BE12" s="51" t="s">
        <v>360</v>
      </c>
      <c r="BF12" s="52"/>
      <c r="BG12" s="51" t="s">
        <v>361</v>
      </c>
      <c r="BH12" s="51"/>
      <c r="BI12" s="51" t="s">
        <v>362</v>
      </c>
    </row>
    <row r="13" spans="2:62" ht="16" customHeight="1">
      <c r="B13" s="45"/>
      <c r="C13" s="45"/>
      <c r="E13" s="55"/>
      <c r="F13" s="56"/>
      <c r="G13" s="57"/>
      <c r="H13" s="57"/>
      <c r="I13" s="58" t="s">
        <v>323</v>
      </c>
      <c r="J13" s="59"/>
      <c r="K13" s="59"/>
      <c r="M13" s="60"/>
      <c r="O13" s="60"/>
      <c r="Q13" s="61" t="s">
        <v>323</v>
      </c>
      <c r="S13" s="59" t="s">
        <v>363</v>
      </c>
      <c r="U13" s="59" t="s">
        <v>363</v>
      </c>
      <c r="W13" s="14"/>
      <c r="Y13" s="55"/>
      <c r="Z13" s="56"/>
      <c r="AA13" s="57"/>
      <c r="AB13" s="57"/>
      <c r="AC13" s="58" t="s">
        <v>323</v>
      </c>
      <c r="AD13" s="59"/>
      <c r="AE13" s="59"/>
      <c r="AG13" s="57"/>
      <c r="AI13" s="57"/>
      <c r="AK13" s="59" t="s">
        <v>323</v>
      </c>
      <c r="AL13" s="57"/>
      <c r="AM13" s="59" t="s">
        <v>363</v>
      </c>
      <c r="AN13" s="59"/>
      <c r="AO13" s="59" t="s">
        <v>363</v>
      </c>
      <c r="AP13" s="57"/>
      <c r="AQ13" s="57"/>
      <c r="AS13" s="55"/>
      <c r="AT13" s="56"/>
      <c r="AU13" s="57"/>
      <c r="AV13" s="57"/>
      <c r="AW13" s="58" t="s">
        <v>323</v>
      </c>
      <c r="AX13" s="59"/>
      <c r="AY13" s="59"/>
      <c r="BA13" s="57"/>
      <c r="BC13" s="57"/>
      <c r="BE13" s="59" t="s">
        <v>323</v>
      </c>
      <c r="BF13" s="57"/>
      <c r="BG13" s="59" t="s">
        <v>363</v>
      </c>
      <c r="BH13" s="59"/>
      <c r="BI13" s="59" t="s">
        <v>363</v>
      </c>
      <c r="BJ13" s="57"/>
    </row>
    <row r="14" spans="2:62" ht="16" customHeight="1">
      <c r="B14" s="45"/>
      <c r="C14" s="34" t="s">
        <v>394</v>
      </c>
      <c r="E14" s="62" t="s">
        <v>364</v>
      </c>
      <c r="F14" s="63"/>
      <c r="G14" s="59" t="s">
        <v>364</v>
      </c>
      <c r="H14" s="59"/>
      <c r="I14" s="58" t="s">
        <v>364</v>
      </c>
      <c r="J14" s="59"/>
      <c r="K14" s="59"/>
      <c r="L14" s="64"/>
      <c r="M14" s="65" t="s">
        <v>363</v>
      </c>
      <c r="N14" s="64"/>
      <c r="O14" s="65" t="s">
        <v>363</v>
      </c>
      <c r="P14" s="64"/>
      <c r="Q14" s="61" t="s">
        <v>363</v>
      </c>
      <c r="R14" s="64"/>
      <c r="S14" s="59" t="s">
        <v>365</v>
      </c>
      <c r="U14" s="59" t="s">
        <v>365</v>
      </c>
      <c r="W14" s="14"/>
      <c r="Y14" s="62" t="s">
        <v>364</v>
      </c>
      <c r="Z14" s="63"/>
      <c r="AA14" s="59" t="s">
        <v>364</v>
      </c>
      <c r="AB14" s="59"/>
      <c r="AC14" s="58" t="s">
        <v>364</v>
      </c>
      <c r="AD14" s="59"/>
      <c r="AE14" s="59"/>
      <c r="AF14" s="64"/>
      <c r="AG14" s="59" t="s">
        <v>363</v>
      </c>
      <c r="AH14" s="64"/>
      <c r="AI14" s="59" t="s">
        <v>363</v>
      </c>
      <c r="AJ14" s="64"/>
      <c r="AK14" s="59" t="s">
        <v>365</v>
      </c>
      <c r="AL14" s="59"/>
      <c r="AM14" s="59" t="s">
        <v>365</v>
      </c>
      <c r="AN14" s="59"/>
      <c r="AO14" s="59" t="s">
        <v>365</v>
      </c>
      <c r="AP14" s="59"/>
      <c r="AQ14" s="59"/>
      <c r="AS14" s="62" t="s">
        <v>364</v>
      </c>
      <c r="AT14" s="63"/>
      <c r="AU14" s="59" t="s">
        <v>364</v>
      </c>
      <c r="AV14" s="59"/>
      <c r="AW14" s="58" t="s">
        <v>364</v>
      </c>
      <c r="AX14" s="59"/>
      <c r="AY14" s="59"/>
      <c r="AZ14" s="64"/>
      <c r="BA14" s="59" t="s">
        <v>363</v>
      </c>
      <c r="BB14" s="64"/>
      <c r="BC14" s="59" t="s">
        <v>363</v>
      </c>
      <c r="BD14" s="64"/>
      <c r="BE14" s="59" t="s">
        <v>365</v>
      </c>
      <c r="BF14" s="59"/>
      <c r="BG14" s="59" t="s">
        <v>365</v>
      </c>
      <c r="BH14" s="59"/>
      <c r="BI14" s="59" t="s">
        <v>365</v>
      </c>
      <c r="BJ14" s="59"/>
    </row>
    <row r="15" spans="2:62" ht="16" customHeight="1">
      <c r="B15" s="45"/>
      <c r="C15" s="150" t="s">
        <v>395</v>
      </c>
      <c r="E15" s="62" t="s">
        <v>366</v>
      </c>
      <c r="F15" s="63"/>
      <c r="G15" s="59" t="s">
        <v>367</v>
      </c>
      <c r="H15" s="59"/>
      <c r="I15" s="58" t="s">
        <v>367</v>
      </c>
      <c r="J15" s="59"/>
      <c r="K15" s="59"/>
      <c r="L15" s="64"/>
      <c r="M15" s="65" t="s">
        <v>366</v>
      </c>
      <c r="N15" s="64"/>
      <c r="O15" s="65" t="s">
        <v>367</v>
      </c>
      <c r="P15" s="64"/>
      <c r="Q15" s="61" t="s">
        <v>367</v>
      </c>
      <c r="R15" s="64"/>
      <c r="S15" s="59" t="s">
        <v>366</v>
      </c>
      <c r="U15" s="59" t="s">
        <v>368</v>
      </c>
      <c r="W15" s="14"/>
      <c r="Y15" s="62" t="s">
        <v>366</v>
      </c>
      <c r="Z15" s="63"/>
      <c r="AA15" s="59" t="s">
        <v>367</v>
      </c>
      <c r="AB15" s="59"/>
      <c r="AC15" s="58" t="s">
        <v>367</v>
      </c>
      <c r="AD15" s="59"/>
      <c r="AE15" s="59"/>
      <c r="AF15" s="64"/>
      <c r="AG15" s="59" t="s">
        <v>366</v>
      </c>
      <c r="AH15" s="64"/>
      <c r="AI15" s="59" t="s">
        <v>367</v>
      </c>
      <c r="AJ15" s="64"/>
      <c r="AK15" s="59" t="s">
        <v>367</v>
      </c>
      <c r="AL15" s="59"/>
      <c r="AM15" s="59" t="s">
        <v>366</v>
      </c>
      <c r="AN15" s="59"/>
      <c r="AO15" s="59" t="s">
        <v>368</v>
      </c>
      <c r="AP15" s="59"/>
      <c r="AQ15" s="59"/>
      <c r="AS15" s="62" t="s">
        <v>366</v>
      </c>
      <c r="AT15" s="63"/>
      <c r="AU15" s="59" t="s">
        <v>367</v>
      </c>
      <c r="AV15" s="59"/>
      <c r="AW15" s="58" t="s">
        <v>367</v>
      </c>
      <c r="AX15" s="59"/>
      <c r="AY15" s="59"/>
      <c r="AZ15" s="64"/>
      <c r="BA15" s="59" t="s">
        <v>366</v>
      </c>
      <c r="BB15" s="64"/>
      <c r="BC15" s="59" t="s">
        <v>367</v>
      </c>
      <c r="BD15" s="64"/>
      <c r="BE15" s="59" t="s">
        <v>367</v>
      </c>
      <c r="BF15" s="59"/>
      <c r="BG15" s="59" t="s">
        <v>366</v>
      </c>
      <c r="BH15" s="59"/>
      <c r="BI15" s="59" t="s">
        <v>368</v>
      </c>
      <c r="BJ15" s="59"/>
    </row>
    <row r="16" spans="2:62" ht="16" customHeight="1">
      <c r="B16" s="34" t="s">
        <v>328</v>
      </c>
      <c r="E16" s="55"/>
      <c r="F16" s="57"/>
      <c r="G16" s="57"/>
      <c r="H16" s="57"/>
      <c r="I16" s="66"/>
      <c r="J16" s="57"/>
      <c r="K16" s="57"/>
      <c r="M16" s="60"/>
      <c r="O16" s="60"/>
      <c r="S16" s="57"/>
      <c r="U16" s="67"/>
      <c r="W16" s="14"/>
      <c r="Y16" s="55"/>
      <c r="Z16" s="57"/>
      <c r="AA16" s="57"/>
      <c r="AB16" s="57"/>
      <c r="AC16" s="66"/>
      <c r="AD16" s="57"/>
      <c r="AE16" s="57"/>
      <c r="AG16" s="57"/>
      <c r="AI16" s="57"/>
      <c r="AK16" s="57"/>
      <c r="AL16" s="57"/>
      <c r="AM16" s="57"/>
      <c r="AN16" s="57"/>
      <c r="AO16" s="67"/>
      <c r="AP16" s="57"/>
      <c r="AQ16" s="57"/>
      <c r="AS16" s="55"/>
      <c r="AT16" s="57"/>
      <c r="AU16" s="57"/>
      <c r="AV16" s="57"/>
      <c r="AW16" s="66"/>
      <c r="AX16" s="57"/>
      <c r="AY16" s="57"/>
      <c r="BA16" s="57"/>
      <c r="BC16" s="57"/>
      <c r="BE16" s="57"/>
      <c r="BF16" s="57"/>
      <c r="BG16" s="57"/>
      <c r="BH16" s="57"/>
      <c r="BI16" s="67"/>
      <c r="BJ16" s="57"/>
    </row>
    <row r="17" spans="2:61" ht="15">
      <c r="B17" s="68" t="s">
        <v>369</v>
      </c>
      <c r="C17" s="56" t="s">
        <v>328</v>
      </c>
      <c r="E17" s="69">
        <f>G17*G5</f>
        <v>12109500</v>
      </c>
      <c r="F17" s="70"/>
      <c r="G17" s="71">
        <v>40365</v>
      </c>
      <c r="H17" s="70"/>
      <c r="I17" s="72">
        <f>G17/$G$7</f>
        <v>0.27</v>
      </c>
      <c r="J17" s="73"/>
      <c r="K17" s="73"/>
      <c r="M17" s="74">
        <f>IF(O17=0,"",O17*G$5)</f>
        <v>12069000</v>
      </c>
      <c r="O17" s="26">
        <v>40230</v>
      </c>
      <c r="Q17" s="37">
        <f>IF(O17=0,"",O17/$G$7)</f>
        <v>0.26909698996655518</v>
      </c>
      <c r="S17" s="75"/>
      <c r="U17" s="76">
        <f>IF(O17=0,"",((O17-G17)/G17))</f>
        <v>-3.3444816053511705E-3</v>
      </c>
      <c r="W17" s="14"/>
      <c r="Y17" s="69">
        <f>AA17*AA5</f>
        <v>12555000</v>
      </c>
      <c r="Z17" s="70"/>
      <c r="AA17" s="71">
        <v>41850</v>
      </c>
      <c r="AB17" s="70"/>
      <c r="AC17" s="72">
        <f>AA17/$AA$7</f>
        <v>0.27</v>
      </c>
      <c r="AD17" s="73"/>
      <c r="AE17" s="73"/>
      <c r="AG17" s="74">
        <f>IF(AI17=0,"",AI17*AA$5)</f>
        <v>850500</v>
      </c>
      <c r="AI17" s="26">
        <v>2835</v>
      </c>
      <c r="AK17" s="37">
        <f>IF(AI17=0,"",AI17/$G$7)</f>
        <v>1.8963210702341138E-2</v>
      </c>
      <c r="AM17" s="75"/>
      <c r="AO17" s="76">
        <f>IF(AI17=0,"",((AI17-AA17)/AA17))</f>
        <v>-0.93225806451612903</v>
      </c>
      <c r="AS17" s="69">
        <f>Y17+E17</f>
        <v>24664500</v>
      </c>
      <c r="AT17" s="70"/>
      <c r="AU17" s="77">
        <f>AA17+G17</f>
        <v>82215</v>
      </c>
      <c r="AV17" s="70"/>
      <c r="AW17" s="72">
        <f>AU17/$AU$7</f>
        <v>0.27</v>
      </c>
      <c r="AX17" s="73"/>
      <c r="AY17" s="73"/>
      <c r="BA17" s="74"/>
      <c r="BC17" s="78"/>
      <c r="BE17" s="37"/>
      <c r="BG17" s="75"/>
      <c r="BI17" s="76"/>
    </row>
    <row r="18" spans="2:61" thickBot="1">
      <c r="B18" s="79" t="s">
        <v>341</v>
      </c>
      <c r="C18" s="118"/>
      <c r="E18" s="80">
        <f>E17</f>
        <v>12109500</v>
      </c>
      <c r="F18" s="56"/>
      <c r="G18" s="81">
        <f>G17</f>
        <v>40365</v>
      </c>
      <c r="H18" s="82"/>
      <c r="I18" s="83">
        <f>I17</f>
        <v>0.27</v>
      </c>
      <c r="J18" s="84"/>
      <c r="K18" s="85">
        <f>G18/G$69</f>
        <v>0.24151616988601801</v>
      </c>
      <c r="M18" s="81">
        <f>IF(M17="",0,+M17)</f>
        <v>12069000</v>
      </c>
      <c r="N18" s="56"/>
      <c r="O18" s="81">
        <f>O17</f>
        <v>40230</v>
      </c>
      <c r="P18" s="82"/>
      <c r="Q18" s="86">
        <f>IF(O18="","",SUM(Q17))</f>
        <v>0.26909698996655518</v>
      </c>
      <c r="S18" s="87">
        <f>S17</f>
        <v>0</v>
      </c>
      <c r="U18" s="88">
        <f>IF(O18=0,"",((O18-G18)/G18))</f>
        <v>-3.3444816053511705E-3</v>
      </c>
      <c r="W18" s="14"/>
      <c r="Y18" s="80">
        <f>Y17</f>
        <v>12555000</v>
      </c>
      <c r="Z18" s="56"/>
      <c r="AA18" s="81">
        <f>AA17</f>
        <v>41850</v>
      </c>
      <c r="AB18" s="82"/>
      <c r="AC18" s="83">
        <f>AC17</f>
        <v>0.27</v>
      </c>
      <c r="AD18" s="84"/>
      <c r="AE18" s="85">
        <f>AA18/AA$69</f>
        <v>0.20664965846432393</v>
      </c>
      <c r="AG18" s="81">
        <f>IF(AG17="",0,+AG17)</f>
        <v>850500</v>
      </c>
      <c r="AH18" s="56"/>
      <c r="AI18" s="81">
        <f>AI17</f>
        <v>2835</v>
      </c>
      <c r="AJ18" s="82"/>
      <c r="AK18" s="86">
        <f>IF(AI18="","",SUM(AK17))</f>
        <v>1.8963210702341138E-2</v>
      </c>
      <c r="AM18" s="87">
        <f>AM17</f>
        <v>0</v>
      </c>
      <c r="AO18" s="88">
        <f>IF(AI18=0,"",((AI18-AA18)/AA18))</f>
        <v>-0.93225806451612903</v>
      </c>
      <c r="AS18" s="80">
        <f>AS17</f>
        <v>24664500</v>
      </c>
      <c r="AT18" s="56"/>
      <c r="AU18" s="81">
        <f>AU17</f>
        <v>82215</v>
      </c>
      <c r="AV18" s="82"/>
      <c r="AW18" s="83">
        <f>AW17</f>
        <v>0.27</v>
      </c>
      <c r="AX18" s="84"/>
      <c r="AY18" s="85">
        <f>AU18/AU$69</f>
        <v>0.22241409628069925</v>
      </c>
      <c r="BA18" s="81">
        <f>BA17</f>
        <v>0</v>
      </c>
      <c r="BB18" s="56"/>
      <c r="BC18" s="81">
        <f>BC17</f>
        <v>0</v>
      </c>
      <c r="BD18" s="82"/>
      <c r="BE18" s="86">
        <f>IF(BC18="","",SUM(BE17))</f>
        <v>0</v>
      </c>
      <c r="BG18" s="87">
        <f>BG17</f>
        <v>0</v>
      </c>
      <c r="BI18" s="88" t="str">
        <f>IF(BC18=0,"",((BC18-AU18)/AU18))</f>
        <v/>
      </c>
    </row>
    <row r="19" spans="2:61" ht="15">
      <c r="B19" s="89"/>
      <c r="C19" s="118"/>
      <c r="E19" s="90"/>
      <c r="F19" s="84"/>
      <c r="G19" s="84"/>
      <c r="H19" s="84"/>
      <c r="I19" s="91"/>
      <c r="J19" s="84"/>
      <c r="K19" s="92"/>
      <c r="M19" s="77"/>
      <c r="N19" s="56"/>
      <c r="O19" s="77"/>
      <c r="P19" s="56"/>
      <c r="Q19" s="93"/>
      <c r="S19" s="75"/>
      <c r="U19" s="94"/>
      <c r="W19" s="14"/>
      <c r="Y19" s="90"/>
      <c r="Z19" s="84"/>
      <c r="AA19" s="84"/>
      <c r="AB19" s="84"/>
      <c r="AC19" s="91"/>
      <c r="AD19" s="84"/>
      <c r="AE19" s="92"/>
      <c r="AG19" s="77"/>
      <c r="AH19" s="56"/>
      <c r="AI19" s="77"/>
      <c r="AJ19" s="56"/>
      <c r="AK19" s="93"/>
      <c r="AM19" s="75"/>
      <c r="AO19" s="94"/>
      <c r="AS19" s="90"/>
      <c r="AT19" s="84"/>
      <c r="AU19" s="84"/>
      <c r="AV19" s="84"/>
      <c r="AW19" s="91"/>
      <c r="AX19" s="84"/>
      <c r="AY19" s="92"/>
      <c r="BA19" s="77"/>
      <c r="BB19" s="56"/>
      <c r="BC19" s="77"/>
      <c r="BD19" s="56"/>
      <c r="BE19" s="93"/>
      <c r="BG19" s="75"/>
      <c r="BI19" s="94"/>
    </row>
    <row r="20" spans="2:61" ht="15">
      <c r="B20" s="95" t="s">
        <v>370</v>
      </c>
      <c r="C20" s="119"/>
      <c r="E20" s="96"/>
      <c r="F20" s="56"/>
      <c r="G20" s="56"/>
      <c r="H20" s="56"/>
      <c r="I20" s="97"/>
      <c r="M20" s="77"/>
      <c r="N20" s="56"/>
      <c r="O20" s="77"/>
      <c r="P20" s="56"/>
      <c r="Q20" s="93"/>
      <c r="S20" s="75"/>
      <c r="U20" s="94"/>
      <c r="W20" s="14"/>
      <c r="Y20" s="96"/>
      <c r="Z20" s="56"/>
      <c r="AA20" s="56"/>
      <c r="AB20" s="56"/>
      <c r="AC20" s="97"/>
      <c r="AG20" s="77"/>
      <c r="AH20" s="56"/>
      <c r="AI20" s="77"/>
      <c r="AJ20" s="56"/>
      <c r="AK20" s="93"/>
      <c r="AM20" s="75"/>
      <c r="AO20" s="94"/>
      <c r="AS20" s="96"/>
      <c r="AT20" s="56"/>
      <c r="AU20" s="56"/>
      <c r="AV20" s="56"/>
      <c r="AW20" s="97"/>
      <c r="BA20" s="77"/>
      <c r="BB20" s="56"/>
      <c r="BC20" s="77"/>
      <c r="BD20" s="56"/>
      <c r="BE20" s="93"/>
      <c r="BG20" s="75"/>
      <c r="BI20" s="94"/>
    </row>
    <row r="21" spans="2:61" ht="15">
      <c r="B21" s="68" t="s">
        <v>332</v>
      </c>
      <c r="C21" s="120" t="s">
        <v>326</v>
      </c>
      <c r="E21" s="98">
        <v>250000</v>
      </c>
      <c r="F21" s="70"/>
      <c r="G21" s="77">
        <f>E21/G$5</f>
        <v>833.33333333333337</v>
      </c>
      <c r="H21" s="70"/>
      <c r="I21" s="72">
        <f t="shared" ref="I21:I32" si="0">G21/$G$7</f>
        <v>5.5741360089186179E-3</v>
      </c>
      <c r="J21" s="73"/>
      <c r="K21" s="73"/>
      <c r="M21" s="71"/>
      <c r="N21" s="56"/>
      <c r="O21" s="99" t="str">
        <f>IF(M21=0,"",M21/G$5)</f>
        <v/>
      </c>
      <c r="P21" s="56"/>
      <c r="Q21" s="37" t="str">
        <f>IF(O21="","",O21/G$7)</f>
        <v/>
      </c>
      <c r="S21" s="100" t="str">
        <f>IF(M21=0,"",M21-E21)</f>
        <v/>
      </c>
      <c r="U21" s="76" t="str">
        <f>IF(M21=0,"",((M21-E21)/E21))</f>
        <v/>
      </c>
      <c r="W21" s="14"/>
      <c r="Y21" s="98">
        <v>350000</v>
      </c>
      <c r="Z21" s="70"/>
      <c r="AA21" s="77">
        <f>Y21/AA$5</f>
        <v>1166.6666666666667</v>
      </c>
      <c r="AB21" s="70"/>
      <c r="AC21" s="72">
        <f t="shared" ref="AC21:AC32" si="1">AA21/$AA$7</f>
        <v>7.526881720430108E-3</v>
      </c>
      <c r="AD21" s="73"/>
      <c r="AE21" s="73"/>
      <c r="AG21" s="71"/>
      <c r="AH21" s="56"/>
      <c r="AI21" s="99" t="str">
        <f>IF(AG21=0,"",AG21/AA$5)</f>
        <v/>
      </c>
      <c r="AJ21" s="56"/>
      <c r="AK21" s="37" t="str">
        <f>IF(AI21="","",AI21/AA$7)</f>
        <v/>
      </c>
      <c r="AM21" s="100" t="str">
        <f>IF(AG21=0,"",AG21-Y21)</f>
        <v/>
      </c>
      <c r="AO21" s="76" t="str">
        <f>IF(AG21=0,"",((AG21-Y21)/Y21))</f>
        <v/>
      </c>
      <c r="AS21" s="69">
        <f t="shared" ref="AS21:AS32" si="2">Y21+E21</f>
        <v>600000</v>
      </c>
      <c r="AT21" s="70"/>
      <c r="AU21" s="77">
        <f t="shared" ref="AU21:AU32" si="3">AA21+G21</f>
        <v>2000</v>
      </c>
      <c r="AV21" s="70"/>
      <c r="AW21" s="72">
        <f t="shared" ref="AW21:AW32" si="4">AU21/$AU$7</f>
        <v>6.5681444991789817E-3</v>
      </c>
      <c r="AX21" s="73"/>
      <c r="AY21" s="73"/>
      <c r="BA21" s="101"/>
      <c r="BB21" s="56"/>
      <c r="BC21" s="101"/>
      <c r="BD21" s="56"/>
      <c r="BE21" s="37"/>
      <c r="BG21" s="100"/>
      <c r="BI21" s="76"/>
    </row>
    <row r="22" spans="2:61" ht="15">
      <c r="B22" s="68" t="s">
        <v>333</v>
      </c>
      <c r="C22" t="s">
        <v>396</v>
      </c>
      <c r="E22" s="98">
        <v>400000</v>
      </c>
      <c r="F22" s="70"/>
      <c r="G22" s="77">
        <f t="shared" ref="G22:G32" si="5">E22/G$5</f>
        <v>1333.3333333333333</v>
      </c>
      <c r="H22" s="70"/>
      <c r="I22" s="72">
        <f t="shared" si="0"/>
        <v>8.918617614269788E-3</v>
      </c>
      <c r="J22" s="73"/>
      <c r="K22" s="73"/>
      <c r="M22" s="71"/>
      <c r="N22" s="56"/>
      <c r="O22" s="99" t="str">
        <f t="shared" ref="O22:O32" si="6">IF(M22=0,"",M22/G$5)</f>
        <v/>
      </c>
      <c r="P22" s="56"/>
      <c r="Q22" s="37" t="str">
        <f t="shared" ref="Q22:Q32" si="7">IF(O22="","",O22/G$7)</f>
        <v/>
      </c>
      <c r="S22" s="100" t="str">
        <f t="shared" ref="S22:S32" si="8">IF(M22=0,"",M22-E22)</f>
        <v/>
      </c>
      <c r="U22" s="76" t="str">
        <f t="shared" ref="U22:U32" si="9">IF(M22=0,"",((M22-E22)/E22))</f>
        <v/>
      </c>
      <c r="W22" s="14"/>
      <c r="Y22" s="98">
        <v>600000</v>
      </c>
      <c r="Z22" s="70"/>
      <c r="AA22" s="77">
        <f t="shared" ref="AA22:AA32" si="10">Y22/AA$5</f>
        <v>2000</v>
      </c>
      <c r="AB22" s="70"/>
      <c r="AC22" s="72">
        <f t="shared" si="1"/>
        <v>1.2903225806451613E-2</v>
      </c>
      <c r="AD22" s="73"/>
      <c r="AE22" s="73"/>
      <c r="AG22" s="71"/>
      <c r="AH22" s="56"/>
      <c r="AI22" s="99" t="str">
        <f t="shared" ref="AI22:AI32" si="11">IF(AG22=0,"",AG22/AA$5)</f>
        <v/>
      </c>
      <c r="AJ22" s="56"/>
      <c r="AK22" s="37" t="str">
        <f t="shared" ref="AK22:AK32" si="12">IF(AI22="","",AI22/AA$7)</f>
        <v/>
      </c>
      <c r="AM22" s="100" t="str">
        <f t="shared" ref="AM22:AM32" si="13">IF(AG22=0,"",AG22-Y22)</f>
        <v/>
      </c>
      <c r="AO22" s="76" t="str">
        <f t="shared" ref="AO22:AO32" si="14">IF(AG22=0,"",((AG22-Y22)/Y22))</f>
        <v/>
      </c>
      <c r="AS22" s="69">
        <f t="shared" si="2"/>
        <v>1000000</v>
      </c>
      <c r="AT22" s="70"/>
      <c r="AU22" s="77">
        <f t="shared" si="3"/>
        <v>3333.333333333333</v>
      </c>
      <c r="AV22" s="70"/>
      <c r="AW22" s="72">
        <f t="shared" si="4"/>
        <v>1.0946907498631635E-2</v>
      </c>
      <c r="AX22" s="73"/>
      <c r="AY22" s="73"/>
      <c r="BA22" s="101"/>
      <c r="BB22" s="56"/>
      <c r="BC22" s="101"/>
      <c r="BD22" s="56"/>
      <c r="BE22" s="37"/>
      <c r="BG22" s="100"/>
      <c r="BI22" s="76"/>
    </row>
    <row r="23" spans="2:61" ht="15">
      <c r="B23" s="68" t="s">
        <v>334</v>
      </c>
      <c r="C23" t="s">
        <v>396</v>
      </c>
      <c r="E23" s="98">
        <v>1000000</v>
      </c>
      <c r="F23" s="70"/>
      <c r="G23" s="77">
        <f t="shared" si="5"/>
        <v>3333.3333333333335</v>
      </c>
      <c r="H23" s="70"/>
      <c r="I23" s="72">
        <f t="shared" si="0"/>
        <v>2.2296544035674472E-2</v>
      </c>
      <c r="J23" s="73"/>
      <c r="K23" s="73"/>
      <c r="M23" s="71"/>
      <c r="N23" s="56"/>
      <c r="O23" s="99" t="str">
        <f t="shared" si="6"/>
        <v/>
      </c>
      <c r="P23" s="56"/>
      <c r="Q23" s="37" t="str">
        <f t="shared" si="7"/>
        <v/>
      </c>
      <c r="S23" s="100" t="str">
        <f t="shared" si="8"/>
        <v/>
      </c>
      <c r="U23" s="76" t="str">
        <f t="shared" si="9"/>
        <v/>
      </c>
      <c r="W23" s="14"/>
      <c r="Y23" s="98">
        <v>1550000</v>
      </c>
      <c r="Z23" s="70"/>
      <c r="AA23" s="77">
        <f t="shared" si="10"/>
        <v>5166.666666666667</v>
      </c>
      <c r="AB23" s="70"/>
      <c r="AC23" s="72">
        <f t="shared" si="1"/>
        <v>3.3333333333333333E-2</v>
      </c>
      <c r="AD23" s="73"/>
      <c r="AE23" s="73"/>
      <c r="AG23" s="71"/>
      <c r="AH23" s="56"/>
      <c r="AI23" s="99" t="str">
        <f t="shared" si="11"/>
        <v/>
      </c>
      <c r="AJ23" s="56"/>
      <c r="AK23" s="37" t="str">
        <f t="shared" si="12"/>
        <v/>
      </c>
      <c r="AM23" s="100" t="str">
        <f t="shared" si="13"/>
        <v/>
      </c>
      <c r="AO23" s="76" t="str">
        <f t="shared" si="14"/>
        <v/>
      </c>
      <c r="AS23" s="69">
        <f t="shared" si="2"/>
        <v>2550000</v>
      </c>
      <c r="AT23" s="70"/>
      <c r="AU23" s="77">
        <f t="shared" si="3"/>
        <v>8500</v>
      </c>
      <c r="AV23" s="70"/>
      <c r="AW23" s="72">
        <f t="shared" si="4"/>
        <v>2.7914614121510674E-2</v>
      </c>
      <c r="AX23" s="73"/>
      <c r="AY23" s="73"/>
      <c r="BA23" s="101"/>
      <c r="BB23" s="56"/>
      <c r="BC23" s="101"/>
      <c r="BD23" s="56"/>
      <c r="BE23" s="37"/>
      <c r="BG23" s="100"/>
      <c r="BI23" s="76"/>
    </row>
    <row r="24" spans="2:61" ht="15">
      <c r="B24" s="68" t="s">
        <v>344</v>
      </c>
      <c r="C24" t="s">
        <v>396</v>
      </c>
      <c r="E24" s="98">
        <v>80000</v>
      </c>
      <c r="F24" s="70"/>
      <c r="G24" s="77">
        <f t="shared" si="5"/>
        <v>266.66666666666669</v>
      </c>
      <c r="H24" s="70"/>
      <c r="I24" s="72">
        <f t="shared" si="0"/>
        <v>1.7837235228539577E-3</v>
      </c>
      <c r="J24" s="73"/>
      <c r="K24" s="73"/>
      <c r="M24" s="71"/>
      <c r="N24" s="56"/>
      <c r="O24" s="99" t="str">
        <f t="shared" si="6"/>
        <v/>
      </c>
      <c r="P24" s="56"/>
      <c r="Q24" s="37" t="str">
        <f t="shared" si="7"/>
        <v/>
      </c>
      <c r="S24" s="100" t="str">
        <f t="shared" si="8"/>
        <v/>
      </c>
      <c r="U24" s="76" t="str">
        <f t="shared" si="9"/>
        <v/>
      </c>
      <c r="W24" s="14"/>
      <c r="Y24" s="98">
        <v>150000</v>
      </c>
      <c r="Z24" s="70"/>
      <c r="AA24" s="77">
        <f t="shared" si="10"/>
        <v>500</v>
      </c>
      <c r="AB24" s="70"/>
      <c r="AC24" s="72">
        <f t="shared" si="1"/>
        <v>3.2258064516129032E-3</v>
      </c>
      <c r="AD24" s="73"/>
      <c r="AE24" s="73"/>
      <c r="AG24" s="71"/>
      <c r="AH24" s="56"/>
      <c r="AI24" s="99" t="str">
        <f t="shared" si="11"/>
        <v/>
      </c>
      <c r="AJ24" s="56"/>
      <c r="AK24" s="37" t="str">
        <f t="shared" si="12"/>
        <v/>
      </c>
      <c r="AM24" s="100" t="str">
        <f t="shared" si="13"/>
        <v/>
      </c>
      <c r="AO24" s="76" t="str">
        <f t="shared" si="14"/>
        <v/>
      </c>
      <c r="AS24" s="69">
        <f t="shared" si="2"/>
        <v>230000</v>
      </c>
      <c r="AT24" s="70"/>
      <c r="AU24" s="77">
        <f t="shared" si="3"/>
        <v>766.66666666666674</v>
      </c>
      <c r="AV24" s="70"/>
      <c r="AW24" s="72">
        <f t="shared" si="4"/>
        <v>2.5177887246852766E-3</v>
      </c>
      <c r="AX24" s="73"/>
      <c r="AY24" s="73"/>
      <c r="BA24" s="101"/>
      <c r="BB24" s="56"/>
      <c r="BC24" s="101"/>
      <c r="BD24" s="56"/>
      <c r="BE24" s="37"/>
      <c r="BG24" s="100"/>
      <c r="BI24" s="76"/>
    </row>
    <row r="25" spans="2:61" ht="15">
      <c r="B25" s="68" t="s">
        <v>345</v>
      </c>
      <c r="C25" s="68" t="s">
        <v>329</v>
      </c>
      <c r="E25" s="98">
        <v>1000000</v>
      </c>
      <c r="F25" s="70"/>
      <c r="G25" s="77">
        <f t="shared" si="5"/>
        <v>3333.3333333333335</v>
      </c>
      <c r="H25" s="70"/>
      <c r="I25" s="72">
        <f t="shared" si="0"/>
        <v>2.2296544035674472E-2</v>
      </c>
      <c r="J25" s="73"/>
      <c r="K25" s="73"/>
      <c r="M25" s="71"/>
      <c r="N25" s="56"/>
      <c r="O25" s="99" t="str">
        <f t="shared" si="6"/>
        <v/>
      </c>
      <c r="P25" s="56"/>
      <c r="Q25" s="37" t="str">
        <f t="shared" si="7"/>
        <v/>
      </c>
      <c r="S25" s="100" t="str">
        <f t="shared" si="8"/>
        <v/>
      </c>
      <c r="U25" s="76" t="str">
        <f t="shared" si="9"/>
        <v/>
      </c>
      <c r="W25" s="14"/>
      <c r="Y25" s="98">
        <v>2000000</v>
      </c>
      <c r="Z25" s="70"/>
      <c r="AA25" s="77">
        <f t="shared" si="10"/>
        <v>6666.666666666667</v>
      </c>
      <c r="AB25" s="70"/>
      <c r="AC25" s="72">
        <f t="shared" si="1"/>
        <v>4.3010752688172046E-2</v>
      </c>
      <c r="AD25" s="73"/>
      <c r="AE25" s="73"/>
      <c r="AG25" s="71"/>
      <c r="AH25" s="56"/>
      <c r="AI25" s="99" t="str">
        <f t="shared" si="11"/>
        <v/>
      </c>
      <c r="AJ25" s="56"/>
      <c r="AK25" s="37" t="str">
        <f t="shared" si="12"/>
        <v/>
      </c>
      <c r="AM25" s="100" t="str">
        <f t="shared" si="13"/>
        <v/>
      </c>
      <c r="AO25" s="76" t="str">
        <f t="shared" si="14"/>
        <v/>
      </c>
      <c r="AS25" s="69">
        <f t="shared" si="2"/>
        <v>3000000</v>
      </c>
      <c r="AT25" s="70"/>
      <c r="AU25" s="77">
        <f t="shared" si="3"/>
        <v>10000</v>
      </c>
      <c r="AV25" s="70"/>
      <c r="AW25" s="72">
        <f t="shared" si="4"/>
        <v>3.2840722495894911E-2</v>
      </c>
      <c r="AX25" s="73"/>
      <c r="AY25" s="73"/>
      <c r="BA25" s="101"/>
      <c r="BB25" s="56"/>
      <c r="BC25" s="101"/>
      <c r="BD25" s="56"/>
      <c r="BE25" s="37"/>
      <c r="BG25" s="100"/>
      <c r="BI25" s="76"/>
    </row>
    <row r="26" spans="2:61" ht="15">
      <c r="B26" s="68" t="s">
        <v>371</v>
      </c>
      <c r="C26" s="68" t="s">
        <v>329</v>
      </c>
      <c r="E26" s="98">
        <v>1000000</v>
      </c>
      <c r="F26" s="70"/>
      <c r="G26" s="77">
        <f t="shared" si="5"/>
        <v>3333.3333333333335</v>
      </c>
      <c r="H26" s="70"/>
      <c r="I26" s="72">
        <f t="shared" si="0"/>
        <v>2.2296544035674472E-2</v>
      </c>
      <c r="J26" s="73"/>
      <c r="K26" s="73"/>
      <c r="M26" s="71"/>
      <c r="N26" s="56"/>
      <c r="O26" s="99" t="str">
        <f t="shared" si="6"/>
        <v/>
      </c>
      <c r="P26" s="56"/>
      <c r="Q26" s="37" t="str">
        <f t="shared" si="7"/>
        <v/>
      </c>
      <c r="S26" s="100" t="str">
        <f t="shared" si="8"/>
        <v/>
      </c>
      <c r="U26" s="76" t="str">
        <f t="shared" si="9"/>
        <v/>
      </c>
      <c r="W26" s="14"/>
      <c r="Y26" s="98">
        <v>2000000</v>
      </c>
      <c r="Z26" s="70"/>
      <c r="AA26" s="77">
        <f t="shared" si="10"/>
        <v>6666.666666666667</v>
      </c>
      <c r="AB26" s="70"/>
      <c r="AC26" s="72">
        <f t="shared" si="1"/>
        <v>4.3010752688172046E-2</v>
      </c>
      <c r="AD26" s="73"/>
      <c r="AE26" s="73"/>
      <c r="AG26" s="71"/>
      <c r="AH26" s="56"/>
      <c r="AI26" s="99" t="str">
        <f t="shared" si="11"/>
        <v/>
      </c>
      <c r="AJ26" s="56"/>
      <c r="AK26" s="37" t="str">
        <f t="shared" si="12"/>
        <v/>
      </c>
      <c r="AM26" s="100" t="str">
        <f t="shared" si="13"/>
        <v/>
      </c>
      <c r="AO26" s="76" t="str">
        <f t="shared" si="14"/>
        <v/>
      </c>
      <c r="AS26" s="69">
        <f t="shared" si="2"/>
        <v>3000000</v>
      </c>
      <c r="AT26" s="70"/>
      <c r="AU26" s="77">
        <f t="shared" si="3"/>
        <v>10000</v>
      </c>
      <c r="AV26" s="70"/>
      <c r="AW26" s="72">
        <f t="shared" si="4"/>
        <v>3.2840722495894911E-2</v>
      </c>
      <c r="AX26" s="73"/>
      <c r="AY26" s="73"/>
      <c r="BA26" s="101"/>
      <c r="BB26" s="56"/>
      <c r="BC26" s="101"/>
      <c r="BD26" s="56"/>
      <c r="BE26" s="37"/>
      <c r="BG26" s="100"/>
      <c r="BI26" s="76"/>
    </row>
    <row r="27" spans="2:61" ht="15">
      <c r="B27" s="68" t="s">
        <v>372</v>
      </c>
      <c r="C27" s="68" t="s">
        <v>329</v>
      </c>
      <c r="E27" s="98">
        <v>1700000</v>
      </c>
      <c r="F27" s="70"/>
      <c r="G27" s="77">
        <f t="shared" si="5"/>
        <v>5666.666666666667</v>
      </c>
      <c r="H27" s="70"/>
      <c r="I27" s="72">
        <f t="shared" si="0"/>
        <v>3.79041248606466E-2</v>
      </c>
      <c r="J27" s="73"/>
      <c r="K27" s="73"/>
      <c r="M27" s="71"/>
      <c r="N27" s="56"/>
      <c r="O27" s="99" t="str">
        <f t="shared" si="6"/>
        <v/>
      </c>
      <c r="P27" s="56"/>
      <c r="Q27" s="37" t="str">
        <f t="shared" si="7"/>
        <v/>
      </c>
      <c r="S27" s="100" t="str">
        <f t="shared" si="8"/>
        <v/>
      </c>
      <c r="U27" s="76" t="str">
        <f t="shared" si="9"/>
        <v/>
      </c>
      <c r="W27" s="14"/>
      <c r="Y27" s="98">
        <v>3000000</v>
      </c>
      <c r="Z27" s="70"/>
      <c r="AA27" s="77">
        <f t="shared" si="10"/>
        <v>10000</v>
      </c>
      <c r="AB27" s="70"/>
      <c r="AC27" s="72">
        <f t="shared" si="1"/>
        <v>6.4516129032258063E-2</v>
      </c>
      <c r="AD27" s="73"/>
      <c r="AE27" s="73"/>
      <c r="AG27" s="71"/>
      <c r="AH27" s="56"/>
      <c r="AI27" s="99" t="str">
        <f t="shared" si="11"/>
        <v/>
      </c>
      <c r="AJ27" s="56"/>
      <c r="AK27" s="37" t="str">
        <f t="shared" si="12"/>
        <v/>
      </c>
      <c r="AM27" s="100" t="str">
        <f t="shared" si="13"/>
        <v/>
      </c>
      <c r="AO27" s="76" t="str">
        <f t="shared" si="14"/>
        <v/>
      </c>
      <c r="AS27" s="69">
        <f t="shared" si="2"/>
        <v>4700000</v>
      </c>
      <c r="AT27" s="70"/>
      <c r="AU27" s="77">
        <f t="shared" si="3"/>
        <v>15666.666666666668</v>
      </c>
      <c r="AV27" s="70"/>
      <c r="AW27" s="72">
        <f t="shared" si="4"/>
        <v>5.1450465243568694E-2</v>
      </c>
      <c r="AX27" s="73"/>
      <c r="AY27" s="73"/>
      <c r="BA27" s="101"/>
      <c r="BB27" s="56"/>
      <c r="BC27" s="101"/>
      <c r="BD27" s="56"/>
      <c r="BE27" s="37"/>
      <c r="BG27" s="100"/>
      <c r="BI27" s="76"/>
    </row>
    <row r="28" spans="2:61" ht="15">
      <c r="B28" s="68" t="s">
        <v>335</v>
      </c>
      <c r="C28" s="68" t="s">
        <v>329</v>
      </c>
      <c r="E28" s="98">
        <v>600000</v>
      </c>
      <c r="F28" s="70"/>
      <c r="G28" s="77">
        <f t="shared" si="5"/>
        <v>2000</v>
      </c>
      <c r="H28" s="70"/>
      <c r="I28" s="72">
        <f t="shared" si="0"/>
        <v>1.3377926421404682E-2</v>
      </c>
      <c r="J28" s="73"/>
      <c r="K28" s="73"/>
      <c r="M28" s="71"/>
      <c r="N28" s="56"/>
      <c r="O28" s="99" t="str">
        <f t="shared" si="6"/>
        <v/>
      </c>
      <c r="P28" s="56"/>
      <c r="Q28" s="37" t="str">
        <f t="shared" si="7"/>
        <v/>
      </c>
      <c r="S28" s="100" t="str">
        <f t="shared" si="8"/>
        <v/>
      </c>
      <c r="U28" s="76" t="str">
        <f t="shared" si="9"/>
        <v/>
      </c>
      <c r="W28" s="14"/>
      <c r="Y28" s="98">
        <v>1200000</v>
      </c>
      <c r="Z28" s="70"/>
      <c r="AA28" s="77">
        <f t="shared" si="10"/>
        <v>4000</v>
      </c>
      <c r="AB28" s="70"/>
      <c r="AC28" s="72">
        <f t="shared" si="1"/>
        <v>2.5806451612903226E-2</v>
      </c>
      <c r="AD28" s="73"/>
      <c r="AE28" s="73"/>
      <c r="AG28" s="71"/>
      <c r="AH28" s="56"/>
      <c r="AI28" s="99" t="str">
        <f t="shared" si="11"/>
        <v/>
      </c>
      <c r="AJ28" s="56"/>
      <c r="AK28" s="37" t="str">
        <f t="shared" si="12"/>
        <v/>
      </c>
      <c r="AM28" s="100" t="str">
        <f t="shared" si="13"/>
        <v/>
      </c>
      <c r="AO28" s="76" t="str">
        <f t="shared" si="14"/>
        <v/>
      </c>
      <c r="AS28" s="69">
        <f t="shared" si="2"/>
        <v>1800000</v>
      </c>
      <c r="AT28" s="70"/>
      <c r="AU28" s="77">
        <f t="shared" si="3"/>
        <v>6000</v>
      </c>
      <c r="AV28" s="70"/>
      <c r="AW28" s="72">
        <f t="shared" si="4"/>
        <v>1.9704433497536946E-2</v>
      </c>
      <c r="AX28" s="73"/>
      <c r="AY28" s="73"/>
      <c r="BA28" s="101"/>
      <c r="BB28" s="56"/>
      <c r="BC28" s="101"/>
      <c r="BD28" s="56"/>
      <c r="BE28" s="37"/>
      <c r="BG28" s="100"/>
      <c r="BI28" s="76"/>
    </row>
    <row r="29" spans="2:61" ht="15">
      <c r="B29" s="68" t="s">
        <v>336</v>
      </c>
      <c r="C29" s="68" t="s">
        <v>329</v>
      </c>
      <c r="E29" s="98">
        <v>450000</v>
      </c>
      <c r="F29" s="70"/>
      <c r="G29" s="77">
        <f t="shared" si="5"/>
        <v>1500</v>
      </c>
      <c r="H29" s="70"/>
      <c r="I29" s="72">
        <f t="shared" si="0"/>
        <v>1.0033444816053512E-2</v>
      </c>
      <c r="J29" s="73"/>
      <c r="K29" s="73"/>
      <c r="M29" s="71"/>
      <c r="N29" s="56"/>
      <c r="O29" s="99" t="str">
        <f t="shared" si="6"/>
        <v/>
      </c>
      <c r="P29" s="56"/>
      <c r="Q29" s="37" t="str">
        <f t="shared" si="7"/>
        <v/>
      </c>
      <c r="S29" s="100" t="str">
        <f t="shared" si="8"/>
        <v/>
      </c>
      <c r="U29" s="76" t="str">
        <f t="shared" si="9"/>
        <v/>
      </c>
      <c r="W29" s="14"/>
      <c r="Y29" s="98">
        <v>900000</v>
      </c>
      <c r="Z29" s="70"/>
      <c r="AA29" s="77">
        <f t="shared" si="10"/>
        <v>3000</v>
      </c>
      <c r="AB29" s="70"/>
      <c r="AC29" s="72">
        <f t="shared" si="1"/>
        <v>1.935483870967742E-2</v>
      </c>
      <c r="AD29" s="73"/>
      <c r="AE29" s="73"/>
      <c r="AG29" s="71"/>
      <c r="AH29" s="56"/>
      <c r="AI29" s="99" t="str">
        <f t="shared" si="11"/>
        <v/>
      </c>
      <c r="AJ29" s="56"/>
      <c r="AK29" s="37" t="str">
        <f t="shared" si="12"/>
        <v/>
      </c>
      <c r="AM29" s="100" t="str">
        <f t="shared" si="13"/>
        <v/>
      </c>
      <c r="AO29" s="76" t="str">
        <f t="shared" si="14"/>
        <v/>
      </c>
      <c r="AS29" s="69">
        <f t="shared" si="2"/>
        <v>1350000</v>
      </c>
      <c r="AT29" s="70"/>
      <c r="AU29" s="77">
        <f t="shared" si="3"/>
        <v>4500</v>
      </c>
      <c r="AV29" s="70"/>
      <c r="AW29" s="72">
        <f t="shared" si="4"/>
        <v>1.4778325123152709E-2</v>
      </c>
      <c r="AX29" s="73"/>
      <c r="AY29" s="73"/>
      <c r="BA29" s="101"/>
      <c r="BB29" s="56"/>
      <c r="BC29" s="101"/>
      <c r="BD29" s="56"/>
      <c r="BE29" s="37"/>
      <c r="BG29" s="100"/>
      <c r="BI29" s="76"/>
    </row>
    <row r="30" spans="2:61" ht="15">
      <c r="B30" s="68" t="s">
        <v>337</v>
      </c>
      <c r="C30" s="68" t="s">
        <v>329</v>
      </c>
      <c r="E30" s="98">
        <v>400000</v>
      </c>
      <c r="F30" s="70"/>
      <c r="G30" s="77">
        <f t="shared" si="5"/>
        <v>1333.3333333333333</v>
      </c>
      <c r="H30" s="70"/>
      <c r="I30" s="72">
        <f t="shared" si="0"/>
        <v>8.918617614269788E-3</v>
      </c>
      <c r="J30" s="73"/>
      <c r="K30" s="73"/>
      <c r="M30" s="71"/>
      <c r="N30" s="56"/>
      <c r="O30" s="99" t="str">
        <f t="shared" si="6"/>
        <v/>
      </c>
      <c r="P30" s="56"/>
      <c r="Q30" s="37" t="str">
        <f t="shared" si="7"/>
        <v/>
      </c>
      <c r="S30" s="100" t="str">
        <f t="shared" si="8"/>
        <v/>
      </c>
      <c r="U30" s="76" t="str">
        <f t="shared" si="9"/>
        <v/>
      </c>
      <c r="W30" s="14"/>
      <c r="Y30" s="98">
        <v>400000</v>
      </c>
      <c r="Z30" s="70"/>
      <c r="AA30" s="77">
        <f t="shared" si="10"/>
        <v>1333.3333333333333</v>
      </c>
      <c r="AB30" s="70"/>
      <c r="AC30" s="72">
        <f t="shared" si="1"/>
        <v>8.6021505376344086E-3</v>
      </c>
      <c r="AD30" s="73"/>
      <c r="AE30" s="73"/>
      <c r="AG30" s="71"/>
      <c r="AH30" s="56"/>
      <c r="AI30" s="99" t="str">
        <f t="shared" si="11"/>
        <v/>
      </c>
      <c r="AJ30" s="56"/>
      <c r="AK30" s="37" t="str">
        <f t="shared" si="12"/>
        <v/>
      </c>
      <c r="AM30" s="100" t="str">
        <f t="shared" si="13"/>
        <v/>
      </c>
      <c r="AO30" s="76" t="str">
        <f t="shared" si="14"/>
        <v/>
      </c>
      <c r="AS30" s="69">
        <f t="shared" si="2"/>
        <v>800000</v>
      </c>
      <c r="AT30" s="70"/>
      <c r="AU30" s="77">
        <f t="shared" si="3"/>
        <v>2666.6666666666665</v>
      </c>
      <c r="AV30" s="70"/>
      <c r="AW30" s="72">
        <f t="shared" si="4"/>
        <v>8.7575259989053095E-3</v>
      </c>
      <c r="AX30" s="73"/>
      <c r="AY30" s="73"/>
      <c r="BA30" s="101"/>
      <c r="BB30" s="56"/>
      <c r="BC30" s="101"/>
      <c r="BD30" s="56"/>
      <c r="BE30" s="37"/>
      <c r="BG30" s="100"/>
      <c r="BI30" s="76"/>
    </row>
    <row r="31" spans="2:61" ht="15">
      <c r="B31" s="102" t="s">
        <v>346</v>
      </c>
      <c r="C31" s="68" t="s">
        <v>329</v>
      </c>
      <c r="E31" s="98">
        <v>6000000</v>
      </c>
      <c r="F31" s="70"/>
      <c r="G31" s="77">
        <f t="shared" si="5"/>
        <v>20000</v>
      </c>
      <c r="H31" s="70"/>
      <c r="I31" s="72">
        <f t="shared" si="0"/>
        <v>0.13377926421404682</v>
      </c>
      <c r="J31" s="73"/>
      <c r="K31" s="73"/>
      <c r="M31" s="71"/>
      <c r="N31" s="56"/>
      <c r="O31" s="99" t="str">
        <f t="shared" si="6"/>
        <v/>
      </c>
      <c r="P31" s="56"/>
      <c r="Q31" s="37" t="str">
        <f t="shared" si="7"/>
        <v/>
      </c>
      <c r="S31" s="100" t="str">
        <f t="shared" si="8"/>
        <v/>
      </c>
      <c r="U31" s="76" t="str">
        <f t="shared" si="9"/>
        <v/>
      </c>
      <c r="W31" s="14"/>
      <c r="Y31" s="98">
        <v>3200000</v>
      </c>
      <c r="Z31" s="70"/>
      <c r="AA31" s="77">
        <f t="shared" si="10"/>
        <v>10666.666666666666</v>
      </c>
      <c r="AB31" s="70"/>
      <c r="AC31" s="72">
        <f t="shared" si="1"/>
        <v>6.8817204301075269E-2</v>
      </c>
      <c r="AD31" s="73"/>
      <c r="AE31" s="73"/>
      <c r="AG31" s="71"/>
      <c r="AH31" s="56"/>
      <c r="AI31" s="99" t="str">
        <f t="shared" si="11"/>
        <v/>
      </c>
      <c r="AJ31" s="56"/>
      <c r="AK31" s="37" t="str">
        <f t="shared" si="12"/>
        <v/>
      </c>
      <c r="AM31" s="100" t="str">
        <f t="shared" si="13"/>
        <v/>
      </c>
      <c r="AO31" s="76" t="str">
        <f t="shared" si="14"/>
        <v/>
      </c>
      <c r="AS31" s="69">
        <f t="shared" si="2"/>
        <v>9200000</v>
      </c>
      <c r="AT31" s="70"/>
      <c r="AU31" s="77">
        <f t="shared" si="3"/>
        <v>30666.666666666664</v>
      </c>
      <c r="AV31" s="70"/>
      <c r="AW31" s="72">
        <f t="shared" si="4"/>
        <v>0.10071154898741105</v>
      </c>
      <c r="AX31" s="73"/>
      <c r="AY31" s="73"/>
      <c r="BA31" s="101"/>
      <c r="BB31" s="56"/>
      <c r="BC31" s="101"/>
      <c r="BD31" s="56"/>
      <c r="BE31" s="37"/>
      <c r="BG31" s="100"/>
      <c r="BI31" s="76"/>
    </row>
    <row r="32" spans="2:61" ht="15">
      <c r="B32" s="68" t="s">
        <v>338</v>
      </c>
      <c r="C32" s="68" t="s">
        <v>329</v>
      </c>
      <c r="E32" s="98">
        <v>2200000</v>
      </c>
      <c r="F32" s="70"/>
      <c r="G32" s="77">
        <f t="shared" si="5"/>
        <v>7333.333333333333</v>
      </c>
      <c r="H32" s="70"/>
      <c r="I32" s="72">
        <f t="shared" si="0"/>
        <v>4.9052396878483832E-2</v>
      </c>
      <c r="J32" s="73"/>
      <c r="K32" s="73"/>
      <c r="M32" s="71"/>
      <c r="N32" s="56"/>
      <c r="O32" s="99" t="str">
        <f t="shared" si="6"/>
        <v/>
      </c>
      <c r="P32" s="56"/>
      <c r="Q32" s="37" t="str">
        <f t="shared" si="7"/>
        <v/>
      </c>
      <c r="S32" s="100" t="str">
        <f t="shared" si="8"/>
        <v/>
      </c>
      <c r="U32" s="76" t="str">
        <f t="shared" si="9"/>
        <v/>
      </c>
      <c r="W32" s="14"/>
      <c r="Y32" s="98">
        <v>3000000</v>
      </c>
      <c r="Z32" s="70"/>
      <c r="AA32" s="77">
        <f t="shared" si="10"/>
        <v>10000</v>
      </c>
      <c r="AB32" s="70"/>
      <c r="AC32" s="72">
        <f t="shared" si="1"/>
        <v>6.4516129032258063E-2</v>
      </c>
      <c r="AD32" s="73"/>
      <c r="AE32" s="73"/>
      <c r="AG32" s="71"/>
      <c r="AH32" s="56"/>
      <c r="AI32" s="99" t="str">
        <f t="shared" si="11"/>
        <v/>
      </c>
      <c r="AJ32" s="56"/>
      <c r="AK32" s="37" t="str">
        <f t="shared" si="12"/>
        <v/>
      </c>
      <c r="AM32" s="100" t="str">
        <f t="shared" si="13"/>
        <v/>
      </c>
      <c r="AO32" s="76" t="str">
        <f t="shared" si="14"/>
        <v/>
      </c>
      <c r="AS32" s="69">
        <f t="shared" si="2"/>
        <v>5200000</v>
      </c>
      <c r="AT32" s="70"/>
      <c r="AU32" s="77">
        <f t="shared" si="3"/>
        <v>17333.333333333332</v>
      </c>
      <c r="AV32" s="70"/>
      <c r="AW32" s="72">
        <f t="shared" si="4"/>
        <v>5.6923918992884508E-2</v>
      </c>
      <c r="AX32" s="73"/>
      <c r="AY32" s="73"/>
      <c r="BA32" s="101"/>
      <c r="BB32" s="56"/>
      <c r="BC32" s="101"/>
      <c r="BD32" s="56"/>
      <c r="BE32" s="37"/>
      <c r="BG32" s="100"/>
      <c r="BI32" s="76"/>
    </row>
    <row r="33" spans="2:61" ht="16" customHeight="1" thickBot="1">
      <c r="B33" s="79" t="s">
        <v>341</v>
      </c>
      <c r="C33" s="118"/>
      <c r="E33" s="80">
        <f>SUM(E21:E32)</f>
        <v>15080000</v>
      </c>
      <c r="F33" s="56"/>
      <c r="G33" s="81">
        <f>SUM(G21:G32)</f>
        <v>50266.666666666664</v>
      </c>
      <c r="H33" s="82"/>
      <c r="I33" s="83">
        <f>SUM(I21:I32)</f>
        <v>0.336231884057971</v>
      </c>
      <c r="J33" s="84"/>
      <c r="K33" s="85">
        <f>G33/G$69</f>
        <v>0.30076087715274386</v>
      </c>
      <c r="M33" s="103">
        <f>SUM(M21:M32)</f>
        <v>0</v>
      </c>
      <c r="N33" s="56"/>
      <c r="O33" s="103">
        <f>SUM(O21:O32)</f>
        <v>0</v>
      </c>
      <c r="P33" s="82"/>
      <c r="Q33" s="104">
        <f>SUM(Q21:Q32)</f>
        <v>0</v>
      </c>
      <c r="S33" s="87">
        <f>SUM(S21:S32)</f>
        <v>0</v>
      </c>
      <c r="U33" s="88" t="str">
        <f>IF(COUNT(M21:M32)=12,((M33-E33)/E33),"")</f>
        <v/>
      </c>
      <c r="W33" s="14"/>
      <c r="Y33" s="80">
        <f>SUM(Y21:Y32)</f>
        <v>18350000</v>
      </c>
      <c r="Z33" s="56"/>
      <c r="AA33" s="81">
        <f>SUM(AA21:AA32)</f>
        <v>61166.666666666672</v>
      </c>
      <c r="AB33" s="82"/>
      <c r="AC33" s="83">
        <f>SUM(AC21:AC32)</f>
        <v>0.39462365591397847</v>
      </c>
      <c r="AD33" s="84"/>
      <c r="AE33" s="85">
        <f>AA33/AA$69</f>
        <v>0.30203275450580203</v>
      </c>
      <c r="AG33" s="103">
        <f>SUM(AG21:AG32)</f>
        <v>0</v>
      </c>
      <c r="AH33" s="56"/>
      <c r="AI33" s="103">
        <f>SUM(AI21:AI32)</f>
        <v>0</v>
      </c>
      <c r="AJ33" s="82"/>
      <c r="AK33" s="104">
        <f>SUM(AK21:AK32)</f>
        <v>0</v>
      </c>
      <c r="AM33" s="87">
        <f>SUM(AM21:AM32)</f>
        <v>0</v>
      </c>
      <c r="AO33" s="88" t="str">
        <f>IF(COUNT(AG21:AG32)=12,((AG33-Y33)/Y33),"")</f>
        <v/>
      </c>
      <c r="AS33" s="80">
        <f>SUM(AS21:AS32)</f>
        <v>33430000</v>
      </c>
      <c r="AT33" s="56"/>
      <c r="AU33" s="81">
        <f>SUM(AU21:AU32)</f>
        <v>111433.33333333333</v>
      </c>
      <c r="AV33" s="82"/>
      <c r="AW33" s="83">
        <f>SUM(AW21:AW32)</f>
        <v>0.36595511767925565</v>
      </c>
      <c r="AX33" s="84"/>
      <c r="AY33" s="85">
        <f>AU33/AU$69</f>
        <v>0.30145769177010584</v>
      </c>
      <c r="BA33" s="105">
        <f>SUM(BA21:BA32)</f>
        <v>0</v>
      </c>
      <c r="BB33" s="56"/>
      <c r="BC33" s="103">
        <f>SUM(BC21:BC32)</f>
        <v>0</v>
      </c>
      <c r="BD33" s="82"/>
      <c r="BE33" s="104">
        <f>SUM(BE21:BE32)</f>
        <v>0</v>
      </c>
      <c r="BG33" s="87">
        <f>SUM(BG21:BG32)</f>
        <v>0</v>
      </c>
      <c r="BI33" s="88" t="str">
        <f>IF(COUNT(BA21:BA32)=12,((BA33-AS33)/AS33),"")</f>
        <v/>
      </c>
    </row>
    <row r="34" spans="2:61" ht="16" customHeight="1">
      <c r="B34" s="89"/>
      <c r="C34" s="118"/>
      <c r="E34" s="90"/>
      <c r="F34" s="84"/>
      <c r="G34" s="84"/>
      <c r="H34" s="84"/>
      <c r="I34" s="91"/>
      <c r="J34" s="84"/>
      <c r="K34" s="92"/>
      <c r="M34" s="77"/>
      <c r="N34" s="56"/>
      <c r="O34" s="77"/>
      <c r="P34" s="56"/>
      <c r="Q34" s="93"/>
      <c r="S34" s="75"/>
      <c r="U34" s="94"/>
      <c r="W34" s="14"/>
      <c r="Y34" s="90"/>
      <c r="Z34" s="84"/>
      <c r="AA34" s="84"/>
      <c r="AB34" s="84"/>
      <c r="AC34" s="91"/>
      <c r="AD34" s="84"/>
      <c r="AE34" s="92"/>
      <c r="AG34" s="77"/>
      <c r="AH34" s="56"/>
      <c r="AI34" s="77"/>
      <c r="AJ34" s="56"/>
      <c r="AK34" s="93"/>
      <c r="AM34" s="75"/>
      <c r="AO34" s="94"/>
      <c r="AS34" s="90"/>
      <c r="AT34" s="84"/>
      <c r="AU34" s="84"/>
      <c r="AV34" s="84"/>
      <c r="AW34" s="91"/>
      <c r="AX34" s="84"/>
      <c r="AY34" s="92"/>
      <c r="BA34" s="99"/>
      <c r="BB34" s="56"/>
      <c r="BC34" s="77"/>
      <c r="BD34" s="56"/>
      <c r="BE34" s="93"/>
      <c r="BG34" s="75"/>
      <c r="BI34" s="94"/>
    </row>
    <row r="35" spans="2:61" s="35" customFormat="1" ht="16" customHeight="1">
      <c r="B35" s="106" t="s">
        <v>373</v>
      </c>
      <c r="C35" s="119"/>
      <c r="E35" s="107"/>
      <c r="F35" s="108"/>
      <c r="G35" s="108"/>
      <c r="H35" s="108"/>
      <c r="I35" s="109"/>
      <c r="M35" s="99"/>
      <c r="N35" s="108"/>
      <c r="O35" s="99"/>
      <c r="P35" s="108"/>
      <c r="Q35" s="110"/>
      <c r="S35" s="111"/>
      <c r="U35" s="112"/>
      <c r="Y35" s="107"/>
      <c r="Z35" s="108"/>
      <c r="AA35" s="108"/>
      <c r="AB35" s="108"/>
      <c r="AC35" s="109"/>
      <c r="AG35" s="99"/>
      <c r="AH35" s="108"/>
      <c r="AI35" s="99"/>
      <c r="AJ35" s="108"/>
      <c r="AK35" s="110"/>
      <c r="AM35" s="111"/>
      <c r="AO35" s="112"/>
      <c r="AS35" s="107"/>
      <c r="AT35" s="108"/>
      <c r="AU35" s="108"/>
      <c r="AV35" s="108"/>
      <c r="AW35" s="109"/>
      <c r="BA35" s="99"/>
      <c r="BB35" s="108"/>
      <c r="BC35" s="99"/>
      <c r="BD35" s="108"/>
      <c r="BE35" s="110"/>
      <c r="BG35" s="111"/>
      <c r="BI35" s="112"/>
    </row>
    <row r="36" spans="2:61" s="113" customFormat="1" ht="16" customHeight="1">
      <c r="B36" s="114" t="s">
        <v>339</v>
      </c>
      <c r="C36" s="114" t="s">
        <v>327</v>
      </c>
      <c r="E36" s="98">
        <v>4000000</v>
      </c>
      <c r="F36" s="70"/>
      <c r="G36" s="77">
        <f t="shared" ref="G36:G41" si="15">E36/G$5</f>
        <v>13333.333333333334</v>
      </c>
      <c r="H36" s="70"/>
      <c r="I36" s="72">
        <f t="shared" ref="I36:I41" si="16">G36/$G$7</f>
        <v>8.9186176142697887E-2</v>
      </c>
      <c r="J36" s="73"/>
      <c r="K36" s="73"/>
      <c r="M36" s="115"/>
      <c r="N36" s="114"/>
      <c r="O36" s="99" t="str">
        <f t="shared" ref="O36:O41" si="17">IF(M36=0,"",M36/G$5)</f>
        <v/>
      </c>
      <c r="P36" s="56"/>
      <c r="Q36" s="37" t="str">
        <f t="shared" ref="Q36:Q41" si="18">IF(O36="","",O36/G$7)</f>
        <v/>
      </c>
      <c r="R36" s="14"/>
      <c r="S36" s="100" t="str">
        <f t="shared" ref="S36:S41" si="19">IF(M36=0,"",M36-E36)</f>
        <v/>
      </c>
      <c r="T36" s="14"/>
      <c r="U36" s="76" t="str">
        <f t="shared" ref="U36:U41" si="20">IF(M36=0,"",((M36-E36)/E36))</f>
        <v/>
      </c>
      <c r="Y36" s="98">
        <v>5000000</v>
      </c>
      <c r="Z36" s="70"/>
      <c r="AA36" s="77">
        <f t="shared" ref="AA36:AA41" si="21">Y36/AA$5</f>
        <v>16666.666666666668</v>
      </c>
      <c r="AB36" s="70"/>
      <c r="AC36" s="72">
        <f t="shared" ref="AC36:AC41" si="22">AA36/$AA$7</f>
        <v>0.10752688172043011</v>
      </c>
      <c r="AD36" s="73"/>
      <c r="AE36" s="73"/>
      <c r="AG36" s="115"/>
      <c r="AH36" s="114"/>
      <c r="AI36" s="99" t="str">
        <f t="shared" ref="AI36:AI41" si="23">IF(AG36=0,"",AG36/AA$5)</f>
        <v/>
      </c>
      <c r="AJ36" s="56"/>
      <c r="AK36" s="37" t="str">
        <f t="shared" ref="AK36:AK41" si="24">IF(AI36="","",AI36/AA$7)</f>
        <v/>
      </c>
      <c r="AL36" s="14"/>
      <c r="AM36" s="100" t="str">
        <f t="shared" ref="AM36:AM41" si="25">IF(AG36=0,"",AG36-Y36)</f>
        <v/>
      </c>
      <c r="AN36" s="14"/>
      <c r="AO36" s="76" t="str">
        <f t="shared" ref="AO36:AO41" si="26">IF(AG36=0,"",((AG36-Y36)/Y36))</f>
        <v/>
      </c>
      <c r="AS36" s="69">
        <f t="shared" ref="AS36:AS41" si="27">Y36+E36</f>
        <v>9000000</v>
      </c>
      <c r="AT36" s="70"/>
      <c r="AU36" s="77">
        <f t="shared" ref="AU36:AU41" si="28">AA36+G36</f>
        <v>30000</v>
      </c>
      <c r="AV36" s="70"/>
      <c r="AW36" s="72">
        <f t="shared" ref="AW36:AW41" si="29">AU36/$AU$7</f>
        <v>9.8522167487684734E-2</v>
      </c>
      <c r="AX36" s="73"/>
      <c r="AY36" s="73"/>
      <c r="BA36" s="116"/>
      <c r="BB36" s="114"/>
      <c r="BC36" s="99"/>
      <c r="BD36" s="56"/>
      <c r="BE36" s="37"/>
      <c r="BF36" s="14"/>
      <c r="BG36" s="100"/>
      <c r="BH36" s="14"/>
      <c r="BI36" s="76"/>
    </row>
    <row r="37" spans="2:61" s="113" customFormat="1" ht="16" customHeight="1">
      <c r="B37" s="114" t="s">
        <v>374</v>
      </c>
      <c r="C37" s="114" t="s">
        <v>327</v>
      </c>
      <c r="E37" s="98">
        <v>900000</v>
      </c>
      <c r="F37" s="70"/>
      <c r="G37" s="77">
        <f t="shared" si="15"/>
        <v>3000</v>
      </c>
      <c r="H37" s="70"/>
      <c r="I37" s="72">
        <f t="shared" si="16"/>
        <v>2.0066889632107024E-2</v>
      </c>
      <c r="J37" s="73"/>
      <c r="K37" s="73"/>
      <c r="M37" s="115"/>
      <c r="N37" s="114"/>
      <c r="O37" s="99" t="str">
        <f t="shared" si="17"/>
        <v/>
      </c>
      <c r="P37" s="56"/>
      <c r="Q37" s="37" t="str">
        <f t="shared" si="18"/>
        <v/>
      </c>
      <c r="R37" s="14"/>
      <c r="S37" s="100" t="str">
        <f t="shared" si="19"/>
        <v/>
      </c>
      <c r="T37" s="14"/>
      <c r="U37" s="76" t="str">
        <f t="shared" si="20"/>
        <v/>
      </c>
      <c r="Y37" s="98">
        <v>800000</v>
      </c>
      <c r="Z37" s="70"/>
      <c r="AA37" s="77">
        <f t="shared" si="21"/>
        <v>2666.6666666666665</v>
      </c>
      <c r="AB37" s="70"/>
      <c r="AC37" s="72">
        <f t="shared" si="22"/>
        <v>1.7204301075268817E-2</v>
      </c>
      <c r="AD37" s="73"/>
      <c r="AE37" s="73"/>
      <c r="AG37" s="115"/>
      <c r="AH37" s="114"/>
      <c r="AI37" s="99" t="str">
        <f t="shared" si="23"/>
        <v/>
      </c>
      <c r="AJ37" s="56"/>
      <c r="AK37" s="37" t="str">
        <f t="shared" si="24"/>
        <v/>
      </c>
      <c r="AL37" s="14"/>
      <c r="AM37" s="100" t="str">
        <f t="shared" si="25"/>
        <v/>
      </c>
      <c r="AN37" s="14"/>
      <c r="AO37" s="76" t="str">
        <f t="shared" si="26"/>
        <v/>
      </c>
      <c r="AS37" s="69">
        <f t="shared" si="27"/>
        <v>1700000</v>
      </c>
      <c r="AT37" s="70"/>
      <c r="AU37" s="77">
        <f t="shared" si="28"/>
        <v>5666.6666666666661</v>
      </c>
      <c r="AV37" s="70"/>
      <c r="AW37" s="72">
        <f t="shared" si="29"/>
        <v>1.8609742747673779E-2</v>
      </c>
      <c r="AX37" s="73"/>
      <c r="AY37" s="73"/>
      <c r="BA37" s="116"/>
      <c r="BB37" s="114"/>
      <c r="BC37" s="99"/>
      <c r="BD37" s="56"/>
      <c r="BE37" s="37"/>
      <c r="BF37" s="14"/>
      <c r="BG37" s="100"/>
      <c r="BH37" s="14"/>
      <c r="BI37" s="76"/>
    </row>
    <row r="38" spans="2:61" ht="16" customHeight="1">
      <c r="B38" s="68" t="s">
        <v>340</v>
      </c>
      <c r="C38" s="114" t="s">
        <v>327</v>
      </c>
      <c r="E38" s="98">
        <v>200000</v>
      </c>
      <c r="F38" s="70"/>
      <c r="G38" s="77">
        <f t="shared" si="15"/>
        <v>666.66666666666663</v>
      </c>
      <c r="H38" s="70"/>
      <c r="I38" s="72">
        <f t="shared" si="16"/>
        <v>4.459308807134894E-3</v>
      </c>
      <c r="J38" s="73"/>
      <c r="K38" s="73"/>
      <c r="M38" s="115"/>
      <c r="N38" s="56"/>
      <c r="O38" s="99" t="str">
        <f t="shared" si="17"/>
        <v/>
      </c>
      <c r="P38" s="56"/>
      <c r="Q38" s="37" t="str">
        <f t="shared" si="18"/>
        <v/>
      </c>
      <c r="S38" s="100" t="str">
        <f t="shared" si="19"/>
        <v/>
      </c>
      <c r="U38" s="76" t="str">
        <f t="shared" si="20"/>
        <v/>
      </c>
      <c r="W38" s="14"/>
      <c r="Y38" s="98">
        <v>350000</v>
      </c>
      <c r="Z38" s="70"/>
      <c r="AA38" s="77">
        <f t="shared" si="21"/>
        <v>1166.6666666666667</v>
      </c>
      <c r="AB38" s="70"/>
      <c r="AC38" s="72">
        <f t="shared" si="22"/>
        <v>7.526881720430108E-3</v>
      </c>
      <c r="AD38" s="73"/>
      <c r="AE38" s="73"/>
      <c r="AG38" s="115"/>
      <c r="AH38" s="56"/>
      <c r="AI38" s="99" t="str">
        <f t="shared" si="23"/>
        <v/>
      </c>
      <c r="AJ38" s="56"/>
      <c r="AK38" s="37" t="str">
        <f t="shared" si="24"/>
        <v/>
      </c>
      <c r="AM38" s="100" t="str">
        <f t="shared" si="25"/>
        <v/>
      </c>
      <c r="AO38" s="76" t="str">
        <f t="shared" si="26"/>
        <v/>
      </c>
      <c r="AS38" s="69">
        <f t="shared" si="27"/>
        <v>550000</v>
      </c>
      <c r="AT38" s="70"/>
      <c r="AU38" s="77">
        <f t="shared" si="28"/>
        <v>1833.3333333333335</v>
      </c>
      <c r="AV38" s="70"/>
      <c r="AW38" s="72">
        <f t="shared" si="29"/>
        <v>6.0207991242474009E-3</v>
      </c>
      <c r="AX38" s="73"/>
      <c r="AY38" s="73"/>
      <c r="BA38" s="116"/>
      <c r="BB38" s="56"/>
      <c r="BC38" s="99"/>
      <c r="BD38" s="56"/>
      <c r="BE38" s="37"/>
      <c r="BG38" s="100"/>
      <c r="BI38" s="76"/>
    </row>
    <row r="39" spans="2:61" ht="16" customHeight="1">
      <c r="B39" s="68" t="s">
        <v>375</v>
      </c>
      <c r="C39" s="114" t="s">
        <v>327</v>
      </c>
      <c r="E39" s="98">
        <v>300000</v>
      </c>
      <c r="F39" s="70"/>
      <c r="G39" s="77">
        <f t="shared" si="15"/>
        <v>1000</v>
      </c>
      <c r="H39" s="70"/>
      <c r="I39" s="72">
        <f t="shared" si="16"/>
        <v>6.688963210702341E-3</v>
      </c>
      <c r="J39" s="73"/>
      <c r="K39" s="73"/>
      <c r="M39" s="115"/>
      <c r="N39" s="56"/>
      <c r="O39" s="99" t="str">
        <f t="shared" si="17"/>
        <v/>
      </c>
      <c r="P39" s="56"/>
      <c r="Q39" s="37" t="str">
        <f t="shared" si="18"/>
        <v/>
      </c>
      <c r="S39" s="100" t="str">
        <f t="shared" si="19"/>
        <v/>
      </c>
      <c r="U39" s="76" t="str">
        <f t="shared" si="20"/>
        <v/>
      </c>
      <c r="W39" s="14"/>
      <c r="Y39" s="98">
        <v>500000</v>
      </c>
      <c r="Z39" s="70"/>
      <c r="AA39" s="77">
        <f t="shared" si="21"/>
        <v>1666.6666666666667</v>
      </c>
      <c r="AB39" s="70"/>
      <c r="AC39" s="72">
        <f t="shared" si="22"/>
        <v>1.0752688172043012E-2</v>
      </c>
      <c r="AD39" s="73"/>
      <c r="AE39" s="73"/>
      <c r="AG39" s="115"/>
      <c r="AH39" s="56"/>
      <c r="AI39" s="99" t="str">
        <f t="shared" si="23"/>
        <v/>
      </c>
      <c r="AJ39" s="56"/>
      <c r="AK39" s="37" t="str">
        <f t="shared" si="24"/>
        <v/>
      </c>
      <c r="AM39" s="100" t="str">
        <f t="shared" si="25"/>
        <v/>
      </c>
      <c r="AO39" s="76" t="str">
        <f t="shared" si="26"/>
        <v/>
      </c>
      <c r="AS39" s="69">
        <f t="shared" si="27"/>
        <v>800000</v>
      </c>
      <c r="AT39" s="70"/>
      <c r="AU39" s="77">
        <f t="shared" si="28"/>
        <v>2666.666666666667</v>
      </c>
      <c r="AV39" s="70"/>
      <c r="AW39" s="72">
        <f t="shared" si="29"/>
        <v>8.7575259989053095E-3</v>
      </c>
      <c r="AX39" s="73"/>
      <c r="AY39" s="73"/>
      <c r="BA39" s="116"/>
      <c r="BB39" s="56"/>
      <c r="BC39" s="99"/>
      <c r="BD39" s="56"/>
      <c r="BE39" s="37"/>
      <c r="BG39" s="100"/>
      <c r="BI39" s="76"/>
    </row>
    <row r="40" spans="2:61" ht="16" customHeight="1">
      <c r="B40" s="68" t="s">
        <v>376</v>
      </c>
      <c r="C40" s="114" t="s">
        <v>327</v>
      </c>
      <c r="E40" s="98">
        <v>1250000</v>
      </c>
      <c r="F40" s="70"/>
      <c r="G40" s="77">
        <f t="shared" si="15"/>
        <v>4166.666666666667</v>
      </c>
      <c r="H40" s="70"/>
      <c r="I40" s="72">
        <f t="shared" si="16"/>
        <v>2.7870680044593091E-2</v>
      </c>
      <c r="J40" s="73"/>
      <c r="K40" s="73"/>
      <c r="M40" s="115"/>
      <c r="N40" s="56"/>
      <c r="O40" s="99" t="str">
        <f t="shared" si="17"/>
        <v/>
      </c>
      <c r="P40" s="56"/>
      <c r="Q40" s="37" t="str">
        <f t="shared" si="18"/>
        <v/>
      </c>
      <c r="S40" s="100" t="str">
        <f t="shared" si="19"/>
        <v/>
      </c>
      <c r="U40" s="76" t="str">
        <f t="shared" si="20"/>
        <v/>
      </c>
      <c r="W40" s="14"/>
      <c r="Y40" s="98">
        <v>1600000</v>
      </c>
      <c r="Z40" s="70"/>
      <c r="AA40" s="77">
        <f t="shared" si="21"/>
        <v>5333.333333333333</v>
      </c>
      <c r="AB40" s="70"/>
      <c r="AC40" s="72">
        <f t="shared" si="22"/>
        <v>3.4408602150537634E-2</v>
      </c>
      <c r="AD40" s="73"/>
      <c r="AE40" s="73"/>
      <c r="AG40" s="115"/>
      <c r="AH40" s="56"/>
      <c r="AI40" s="99" t="str">
        <f t="shared" si="23"/>
        <v/>
      </c>
      <c r="AJ40" s="56"/>
      <c r="AK40" s="37" t="str">
        <f t="shared" si="24"/>
        <v/>
      </c>
      <c r="AM40" s="100" t="str">
        <f t="shared" si="25"/>
        <v/>
      </c>
      <c r="AO40" s="76" t="str">
        <f t="shared" si="26"/>
        <v/>
      </c>
      <c r="AS40" s="69">
        <f t="shared" si="27"/>
        <v>2850000</v>
      </c>
      <c r="AT40" s="70"/>
      <c r="AU40" s="77">
        <f t="shared" si="28"/>
        <v>9500</v>
      </c>
      <c r="AV40" s="70"/>
      <c r="AW40" s="72">
        <f t="shared" si="29"/>
        <v>3.1198686371100164E-2</v>
      </c>
      <c r="AX40" s="73"/>
      <c r="AY40" s="73"/>
      <c r="BA40" s="116"/>
      <c r="BB40" s="56"/>
      <c r="BC40" s="99"/>
      <c r="BD40" s="56"/>
      <c r="BE40" s="37"/>
      <c r="BG40" s="100"/>
      <c r="BI40" s="76"/>
    </row>
    <row r="41" spans="2:61" ht="16" customHeight="1">
      <c r="B41" s="102" t="s">
        <v>377</v>
      </c>
      <c r="C41" s="114" t="s">
        <v>327</v>
      </c>
      <c r="E41" s="98">
        <v>3200000</v>
      </c>
      <c r="F41" s="70"/>
      <c r="G41" s="77">
        <f t="shared" si="15"/>
        <v>10666.666666666666</v>
      </c>
      <c r="H41" s="70"/>
      <c r="I41" s="72">
        <f t="shared" si="16"/>
        <v>7.1348940914158304E-2</v>
      </c>
      <c r="J41" s="73"/>
      <c r="K41" s="73"/>
      <c r="M41" s="115"/>
      <c r="N41" s="56"/>
      <c r="O41" s="99" t="str">
        <f t="shared" si="17"/>
        <v/>
      </c>
      <c r="P41" s="56"/>
      <c r="Q41" s="37" t="str">
        <f t="shared" si="18"/>
        <v/>
      </c>
      <c r="S41" s="100" t="str">
        <f t="shared" si="19"/>
        <v/>
      </c>
      <c r="U41" s="76" t="str">
        <f t="shared" si="20"/>
        <v/>
      </c>
      <c r="W41" s="14"/>
      <c r="Y41" s="98">
        <v>4000000</v>
      </c>
      <c r="Z41" s="70"/>
      <c r="AA41" s="77">
        <f t="shared" si="21"/>
        <v>13333.333333333334</v>
      </c>
      <c r="AB41" s="70"/>
      <c r="AC41" s="72">
        <f t="shared" si="22"/>
        <v>8.6021505376344093E-2</v>
      </c>
      <c r="AD41" s="73"/>
      <c r="AE41" s="73"/>
      <c r="AG41" s="115"/>
      <c r="AH41" s="56"/>
      <c r="AI41" s="99" t="str">
        <f t="shared" si="23"/>
        <v/>
      </c>
      <c r="AJ41" s="56"/>
      <c r="AK41" s="37" t="str">
        <f t="shared" si="24"/>
        <v/>
      </c>
      <c r="AM41" s="100" t="str">
        <f t="shared" si="25"/>
        <v/>
      </c>
      <c r="AO41" s="76" t="str">
        <f t="shared" si="26"/>
        <v/>
      </c>
      <c r="AS41" s="69">
        <f t="shared" si="27"/>
        <v>7200000</v>
      </c>
      <c r="AT41" s="70"/>
      <c r="AU41" s="77">
        <f t="shared" si="28"/>
        <v>24000</v>
      </c>
      <c r="AV41" s="70"/>
      <c r="AW41" s="72">
        <f t="shared" si="29"/>
        <v>7.8817733990147784E-2</v>
      </c>
      <c r="AX41" s="73"/>
      <c r="AY41" s="73"/>
      <c r="BA41" s="116"/>
      <c r="BB41" s="56"/>
      <c r="BC41" s="99"/>
      <c r="BD41" s="56"/>
      <c r="BE41" s="37"/>
      <c r="BG41" s="100"/>
      <c r="BI41" s="76"/>
    </row>
    <row r="42" spans="2:61" ht="16" customHeight="1" thickBot="1">
      <c r="B42" s="79" t="s">
        <v>341</v>
      </c>
      <c r="C42" s="118"/>
      <c r="E42" s="80">
        <f>SUM(E36:E41)</f>
        <v>9850000</v>
      </c>
      <c r="F42" s="56"/>
      <c r="G42" s="81">
        <f>SUM(G36:G41)</f>
        <v>32833.333333333336</v>
      </c>
      <c r="H42" s="82"/>
      <c r="I42" s="83">
        <f>SUM(I36:I41)</f>
        <v>0.21962095875139354</v>
      </c>
      <c r="J42" s="84"/>
      <c r="K42" s="85">
        <f>G42/G$69</f>
        <v>0.1964518992012286</v>
      </c>
      <c r="M42" s="81">
        <f>SUM(M36:M41)</f>
        <v>0</v>
      </c>
      <c r="N42" s="56"/>
      <c r="O42" s="81">
        <f>SUM(O36:O41)</f>
        <v>0</v>
      </c>
      <c r="P42" s="82"/>
      <c r="Q42" s="86">
        <f>SUM(Q36:Q41)</f>
        <v>0</v>
      </c>
      <c r="S42" s="87">
        <f>SUM(S36:S41)</f>
        <v>0</v>
      </c>
      <c r="U42" s="88" t="str">
        <f>IF(COUNT(M36:M41)=6,((M42-E42)/E42),"")</f>
        <v/>
      </c>
      <c r="W42" s="14"/>
      <c r="Y42" s="80">
        <f>SUM(Y36:Y41)</f>
        <v>12250000</v>
      </c>
      <c r="Z42" s="56"/>
      <c r="AA42" s="81">
        <f>SUM(AA36:AA41)</f>
        <v>40833.333333333336</v>
      </c>
      <c r="AB42" s="82"/>
      <c r="AC42" s="83">
        <f>SUM(AC36:AC41)</f>
        <v>0.26344086021505375</v>
      </c>
      <c r="AD42" s="84"/>
      <c r="AE42" s="85">
        <f>AA42/AA$69</f>
        <v>0.20162949551477247</v>
      </c>
      <c r="AG42" s="81">
        <f>SUM(AG36:AG41)</f>
        <v>0</v>
      </c>
      <c r="AH42" s="56"/>
      <c r="AI42" s="81">
        <f>SUM(AI36:AI41)</f>
        <v>0</v>
      </c>
      <c r="AJ42" s="82"/>
      <c r="AK42" s="86">
        <f>SUM(AK36:AK41)</f>
        <v>0</v>
      </c>
      <c r="AM42" s="87">
        <f>SUM(AM36:AM41)</f>
        <v>0</v>
      </c>
      <c r="AO42" s="88" t="str">
        <f>IF(COUNT(AG36:AG41)=6,((AG42-Y42)/Y42),"")</f>
        <v/>
      </c>
      <c r="AS42" s="80">
        <f>SUM(AS36:AS41)</f>
        <v>22100000</v>
      </c>
      <c r="AT42" s="56"/>
      <c r="AU42" s="81">
        <f>SUM(AU36:AU41)</f>
        <v>73666.666666666657</v>
      </c>
      <c r="AV42" s="82"/>
      <c r="AW42" s="83">
        <f>SUM(AW36:AW41)</f>
        <v>0.24192665571975919</v>
      </c>
      <c r="AX42" s="84"/>
      <c r="AY42" s="85">
        <f>AU42/AU$69</f>
        <v>0.19928851295600772</v>
      </c>
      <c r="BA42" s="117">
        <f>SUM(BA36:BA41)</f>
        <v>0</v>
      </c>
      <c r="BB42" s="56"/>
      <c r="BC42" s="81">
        <f>SUM(BC36:BC41)</f>
        <v>0</v>
      </c>
      <c r="BD42" s="82"/>
      <c r="BE42" s="86">
        <f>SUM(BE36:BE41)</f>
        <v>0</v>
      </c>
      <c r="BG42" s="87">
        <f>SUM(BG36:BG41)</f>
        <v>0</v>
      </c>
      <c r="BI42" s="88" t="str">
        <f>IF(COUNT(BA36:BA41)=6,((BA42-AS42)/AS42),"")</f>
        <v/>
      </c>
    </row>
    <row r="43" spans="2:61" ht="16" customHeight="1">
      <c r="B43" s="118"/>
      <c r="C43" s="118"/>
      <c r="E43" s="90"/>
      <c r="F43" s="84"/>
      <c r="G43" s="84"/>
      <c r="H43" s="84"/>
      <c r="I43" s="91"/>
      <c r="J43" s="84"/>
      <c r="K43" s="92"/>
      <c r="M43" s="77"/>
      <c r="N43" s="56"/>
      <c r="O43" s="77"/>
      <c r="P43" s="56"/>
      <c r="Q43" s="93"/>
      <c r="S43" s="75"/>
      <c r="U43" s="94"/>
      <c r="W43" s="14"/>
      <c r="Y43" s="90"/>
      <c r="Z43" s="84"/>
      <c r="AA43" s="84"/>
      <c r="AB43" s="84"/>
      <c r="AC43" s="91"/>
      <c r="AD43" s="84"/>
      <c r="AE43" s="92"/>
      <c r="AG43" s="77"/>
      <c r="AH43" s="56"/>
      <c r="AI43" s="77"/>
      <c r="AJ43" s="56"/>
      <c r="AK43" s="93"/>
      <c r="AM43" s="75"/>
      <c r="AO43" s="94"/>
      <c r="AS43" s="90"/>
      <c r="AT43" s="84"/>
      <c r="AU43" s="84"/>
      <c r="AV43" s="84"/>
      <c r="AW43" s="91"/>
      <c r="AX43" s="84"/>
      <c r="AY43" s="92"/>
      <c r="BA43" s="99"/>
      <c r="BB43" s="56"/>
      <c r="BC43" s="77"/>
      <c r="BD43" s="56"/>
      <c r="BE43" s="93"/>
      <c r="BG43" s="75"/>
      <c r="BI43" s="94"/>
    </row>
    <row r="44" spans="2:61" s="35" customFormat="1" ht="16" customHeight="1">
      <c r="B44" s="119" t="s">
        <v>378</v>
      </c>
      <c r="C44" s="119"/>
      <c r="E44" s="107"/>
      <c r="F44" s="108"/>
      <c r="G44" s="108"/>
      <c r="H44" s="108"/>
      <c r="I44" s="109"/>
      <c r="M44" s="99"/>
      <c r="N44" s="108"/>
      <c r="O44" s="99"/>
      <c r="P44" s="108"/>
      <c r="Q44" s="110"/>
      <c r="S44" s="111"/>
      <c r="U44" s="112"/>
      <c r="Y44" s="107"/>
      <c r="Z44" s="108"/>
      <c r="AA44" s="108"/>
      <c r="AB44" s="108"/>
      <c r="AC44" s="109"/>
      <c r="AG44" s="99"/>
      <c r="AH44" s="108"/>
      <c r="AI44" s="99"/>
      <c r="AJ44" s="108"/>
      <c r="AK44" s="110"/>
      <c r="AM44" s="111"/>
      <c r="AO44" s="112"/>
      <c r="AS44" s="107"/>
      <c r="AT44" s="108"/>
      <c r="AU44" s="108"/>
      <c r="AV44" s="108"/>
      <c r="AW44" s="109"/>
      <c r="BA44" s="99"/>
      <c r="BB44" s="108"/>
      <c r="BC44" s="99"/>
      <c r="BD44" s="108"/>
      <c r="BE44" s="110"/>
      <c r="BG44" s="111"/>
      <c r="BI44" s="112"/>
    </row>
    <row r="45" spans="2:61" s="35" customFormat="1" ht="16" customHeight="1">
      <c r="B45" s="120" t="s">
        <v>342</v>
      </c>
      <c r="C45" s="120"/>
      <c r="E45" s="98">
        <v>200000</v>
      </c>
      <c r="F45" s="70"/>
      <c r="G45" s="77">
        <f t="shared" ref="G45:G50" si="30">E45/G$5</f>
        <v>666.66666666666663</v>
      </c>
      <c r="H45" s="70"/>
      <c r="I45" s="72">
        <f t="shared" ref="I45:I50" si="31">G45/$G$7</f>
        <v>4.459308807134894E-3</v>
      </c>
      <c r="J45" s="73"/>
      <c r="K45" s="73"/>
      <c r="M45" s="71"/>
      <c r="N45" s="108"/>
      <c r="O45" s="99" t="str">
        <f t="shared" ref="O45:O50" si="32">IF(M45=0,"",M45/G$5)</f>
        <v/>
      </c>
      <c r="P45" s="56"/>
      <c r="Q45" s="37" t="str">
        <f t="shared" ref="Q45:Q50" si="33">IF(O45="","",O45/G$7)</f>
        <v/>
      </c>
      <c r="R45" s="14"/>
      <c r="S45" s="100" t="str">
        <f t="shared" ref="S45:S50" si="34">IF(M45=0,"",M45-E45)</f>
        <v/>
      </c>
      <c r="T45" s="14"/>
      <c r="U45" s="76" t="str">
        <f t="shared" ref="U45:U50" si="35">IF(M45=0,"",((M45-E45)/E45))</f>
        <v/>
      </c>
      <c r="Y45" s="98">
        <v>200000</v>
      </c>
      <c r="Z45" s="70"/>
      <c r="AA45" s="77">
        <f t="shared" ref="AA45:AA50" si="36">Y45/AA$5</f>
        <v>666.66666666666663</v>
      </c>
      <c r="AB45" s="70"/>
      <c r="AC45" s="72">
        <f t="shared" ref="AC45:AC50" si="37">AA45/$AA$7</f>
        <v>4.3010752688172043E-3</v>
      </c>
      <c r="AD45" s="73"/>
      <c r="AE45" s="73"/>
      <c r="AG45" s="71"/>
      <c r="AH45" s="108"/>
      <c r="AI45" s="99" t="str">
        <f t="shared" ref="AI45:AI50" si="38">IF(AG45=0,"",AG45/AA$5)</f>
        <v/>
      </c>
      <c r="AJ45" s="56"/>
      <c r="AK45" s="37" t="str">
        <f t="shared" ref="AK45:AK50" si="39">IF(AI45="","",AI45/AA$7)</f>
        <v/>
      </c>
      <c r="AL45" s="14"/>
      <c r="AM45" s="100" t="str">
        <f t="shared" ref="AM45:AM50" si="40">IF(AG45=0,"",AG45-Y45)</f>
        <v/>
      </c>
      <c r="AN45" s="14"/>
      <c r="AO45" s="76" t="str">
        <f t="shared" ref="AO45:AO50" si="41">IF(AG45=0,"",((AG45-Y45)/Y45))</f>
        <v/>
      </c>
      <c r="AS45" s="69">
        <f t="shared" ref="AS45:AS50" si="42">Y45+E45</f>
        <v>400000</v>
      </c>
      <c r="AT45" s="70"/>
      <c r="AU45" s="77">
        <f t="shared" ref="AU45:AU50" si="43">AA45+G45</f>
        <v>1333.3333333333333</v>
      </c>
      <c r="AV45" s="70"/>
      <c r="AW45" s="72">
        <f t="shared" ref="AW45:AW50" si="44">AU45/$AU$7</f>
        <v>4.3787629994526548E-3</v>
      </c>
      <c r="AX45" s="73"/>
      <c r="AY45" s="73"/>
      <c r="BA45" s="101"/>
      <c r="BB45" s="108"/>
      <c r="BC45" s="99"/>
      <c r="BD45" s="56"/>
      <c r="BE45" s="37"/>
      <c r="BF45" s="14"/>
      <c r="BG45" s="100"/>
      <c r="BH45" s="14"/>
      <c r="BI45" s="76"/>
    </row>
    <row r="46" spans="2:61" s="35" customFormat="1" ht="16" customHeight="1">
      <c r="B46" s="120" t="s">
        <v>379</v>
      </c>
      <c r="C46" s="120"/>
      <c r="E46" s="98">
        <v>300000</v>
      </c>
      <c r="F46" s="70"/>
      <c r="G46" s="77">
        <f t="shared" si="30"/>
        <v>1000</v>
      </c>
      <c r="H46" s="70"/>
      <c r="I46" s="72">
        <f t="shared" si="31"/>
        <v>6.688963210702341E-3</v>
      </c>
      <c r="J46" s="73"/>
      <c r="K46" s="73"/>
      <c r="M46" s="71"/>
      <c r="N46" s="108"/>
      <c r="O46" s="99" t="str">
        <f t="shared" si="32"/>
        <v/>
      </c>
      <c r="P46" s="56"/>
      <c r="Q46" s="37" t="str">
        <f t="shared" si="33"/>
        <v/>
      </c>
      <c r="R46" s="14"/>
      <c r="S46" s="100" t="str">
        <f t="shared" si="34"/>
        <v/>
      </c>
      <c r="T46" s="14"/>
      <c r="U46" s="76" t="str">
        <f t="shared" si="35"/>
        <v/>
      </c>
      <c r="Y46" s="98">
        <v>300000</v>
      </c>
      <c r="Z46" s="70"/>
      <c r="AA46" s="77">
        <f t="shared" si="36"/>
        <v>1000</v>
      </c>
      <c r="AB46" s="70"/>
      <c r="AC46" s="72">
        <f t="shared" si="37"/>
        <v>6.4516129032258064E-3</v>
      </c>
      <c r="AD46" s="73"/>
      <c r="AE46" s="73"/>
      <c r="AG46" s="71"/>
      <c r="AH46" s="108"/>
      <c r="AI46" s="99" t="str">
        <f t="shared" si="38"/>
        <v/>
      </c>
      <c r="AJ46" s="56"/>
      <c r="AK46" s="37" t="str">
        <f t="shared" si="39"/>
        <v/>
      </c>
      <c r="AL46" s="14"/>
      <c r="AM46" s="100" t="str">
        <f t="shared" si="40"/>
        <v/>
      </c>
      <c r="AN46" s="14"/>
      <c r="AO46" s="76" t="str">
        <f t="shared" si="41"/>
        <v/>
      </c>
      <c r="AS46" s="69">
        <f t="shared" si="42"/>
        <v>600000</v>
      </c>
      <c r="AT46" s="70"/>
      <c r="AU46" s="77">
        <f t="shared" si="43"/>
        <v>2000</v>
      </c>
      <c r="AV46" s="70"/>
      <c r="AW46" s="72">
        <f t="shared" si="44"/>
        <v>6.5681444991789817E-3</v>
      </c>
      <c r="AX46" s="73"/>
      <c r="AY46" s="73"/>
      <c r="BA46" s="101"/>
      <c r="BB46" s="108"/>
      <c r="BC46" s="99"/>
      <c r="BD46" s="56"/>
      <c r="BE46" s="37"/>
      <c r="BF46" s="14"/>
      <c r="BG46" s="100"/>
      <c r="BH46" s="14"/>
      <c r="BI46" s="76"/>
    </row>
    <row r="47" spans="2:61" s="35" customFormat="1" ht="16" customHeight="1">
      <c r="B47" s="120" t="s">
        <v>380</v>
      </c>
      <c r="C47" s="120"/>
      <c r="E47" s="98">
        <v>1000000</v>
      </c>
      <c r="F47" s="70"/>
      <c r="G47" s="77">
        <f t="shared" si="30"/>
        <v>3333.3333333333335</v>
      </c>
      <c r="H47" s="70"/>
      <c r="I47" s="72">
        <f t="shared" si="31"/>
        <v>2.2296544035674472E-2</v>
      </c>
      <c r="J47" s="73"/>
      <c r="K47" s="73"/>
      <c r="M47" s="71"/>
      <c r="N47" s="108"/>
      <c r="O47" s="99" t="str">
        <f t="shared" si="32"/>
        <v/>
      </c>
      <c r="P47" s="56"/>
      <c r="Q47" s="37" t="str">
        <f t="shared" si="33"/>
        <v/>
      </c>
      <c r="R47" s="14"/>
      <c r="S47" s="100" t="str">
        <f t="shared" si="34"/>
        <v/>
      </c>
      <c r="T47" s="14"/>
      <c r="U47" s="76" t="str">
        <f t="shared" si="35"/>
        <v/>
      </c>
      <c r="Y47" s="98">
        <v>1000000</v>
      </c>
      <c r="Z47" s="70"/>
      <c r="AA47" s="77">
        <f t="shared" si="36"/>
        <v>3333.3333333333335</v>
      </c>
      <c r="AB47" s="70"/>
      <c r="AC47" s="72">
        <f t="shared" si="37"/>
        <v>2.1505376344086023E-2</v>
      </c>
      <c r="AD47" s="73"/>
      <c r="AE47" s="73"/>
      <c r="AG47" s="71"/>
      <c r="AH47" s="108"/>
      <c r="AI47" s="99" t="str">
        <f t="shared" si="38"/>
        <v/>
      </c>
      <c r="AJ47" s="56"/>
      <c r="AK47" s="37" t="str">
        <f t="shared" si="39"/>
        <v/>
      </c>
      <c r="AL47" s="14"/>
      <c r="AM47" s="100" t="str">
        <f t="shared" si="40"/>
        <v/>
      </c>
      <c r="AN47" s="14"/>
      <c r="AO47" s="76" t="str">
        <f t="shared" si="41"/>
        <v/>
      </c>
      <c r="AS47" s="69">
        <f t="shared" si="42"/>
        <v>2000000</v>
      </c>
      <c r="AT47" s="70"/>
      <c r="AU47" s="77">
        <f t="shared" si="43"/>
        <v>6666.666666666667</v>
      </c>
      <c r="AV47" s="70"/>
      <c r="AW47" s="72">
        <f t="shared" si="44"/>
        <v>2.1893814997263273E-2</v>
      </c>
      <c r="AX47" s="73"/>
      <c r="AY47" s="73"/>
      <c r="BA47" s="101"/>
      <c r="BB47" s="108"/>
      <c r="BC47" s="99"/>
      <c r="BD47" s="56"/>
      <c r="BE47" s="37"/>
      <c r="BF47" s="14"/>
      <c r="BG47" s="100"/>
      <c r="BH47" s="14"/>
      <c r="BI47" s="76"/>
    </row>
    <row r="48" spans="2:61" s="35" customFormat="1" ht="16" customHeight="1">
      <c r="B48" s="120" t="s">
        <v>371</v>
      </c>
      <c r="C48" s="120"/>
      <c r="E48" s="98">
        <v>300000</v>
      </c>
      <c r="F48" s="70"/>
      <c r="G48" s="77">
        <f t="shared" si="30"/>
        <v>1000</v>
      </c>
      <c r="H48" s="70"/>
      <c r="I48" s="72">
        <f t="shared" si="31"/>
        <v>6.688963210702341E-3</v>
      </c>
      <c r="J48" s="73"/>
      <c r="K48" s="73"/>
      <c r="M48" s="71"/>
      <c r="N48" s="108"/>
      <c r="O48" s="99" t="str">
        <f t="shared" si="32"/>
        <v/>
      </c>
      <c r="P48" s="56"/>
      <c r="Q48" s="37" t="str">
        <f t="shared" si="33"/>
        <v/>
      </c>
      <c r="R48" s="14"/>
      <c r="S48" s="100" t="str">
        <f t="shared" si="34"/>
        <v/>
      </c>
      <c r="T48" s="14"/>
      <c r="U48" s="76" t="str">
        <f t="shared" si="35"/>
        <v/>
      </c>
      <c r="Y48" s="98">
        <v>300000</v>
      </c>
      <c r="Z48" s="70"/>
      <c r="AA48" s="77">
        <f t="shared" si="36"/>
        <v>1000</v>
      </c>
      <c r="AB48" s="70"/>
      <c r="AC48" s="72">
        <f t="shared" si="37"/>
        <v>6.4516129032258064E-3</v>
      </c>
      <c r="AD48" s="73"/>
      <c r="AE48" s="73"/>
      <c r="AG48" s="71"/>
      <c r="AH48" s="108"/>
      <c r="AI48" s="99" t="str">
        <f t="shared" si="38"/>
        <v/>
      </c>
      <c r="AJ48" s="56"/>
      <c r="AK48" s="37" t="str">
        <f t="shared" si="39"/>
        <v/>
      </c>
      <c r="AL48" s="14"/>
      <c r="AM48" s="100" t="str">
        <f t="shared" si="40"/>
        <v/>
      </c>
      <c r="AN48" s="14"/>
      <c r="AO48" s="76" t="str">
        <f t="shared" si="41"/>
        <v/>
      </c>
      <c r="AS48" s="69">
        <f t="shared" si="42"/>
        <v>600000</v>
      </c>
      <c r="AT48" s="70"/>
      <c r="AU48" s="77">
        <f t="shared" si="43"/>
        <v>2000</v>
      </c>
      <c r="AV48" s="70"/>
      <c r="AW48" s="72">
        <f t="shared" si="44"/>
        <v>6.5681444991789817E-3</v>
      </c>
      <c r="AX48" s="73"/>
      <c r="AY48" s="73"/>
      <c r="BA48" s="101"/>
      <c r="BB48" s="108"/>
      <c r="BC48" s="99"/>
      <c r="BD48" s="56"/>
      <c r="BE48" s="37"/>
      <c r="BF48" s="14"/>
      <c r="BG48" s="100"/>
      <c r="BH48" s="14"/>
      <c r="BI48" s="76"/>
    </row>
    <row r="49" spans="2:61" s="108" customFormat="1" ht="16" customHeight="1">
      <c r="B49" s="120" t="s">
        <v>381</v>
      </c>
      <c r="C49" s="120"/>
      <c r="E49" s="98">
        <v>200000</v>
      </c>
      <c r="F49" s="70"/>
      <c r="G49" s="77">
        <f t="shared" si="30"/>
        <v>666.66666666666663</v>
      </c>
      <c r="H49" s="70"/>
      <c r="I49" s="72">
        <f t="shared" si="31"/>
        <v>4.459308807134894E-3</v>
      </c>
      <c r="J49" s="73"/>
      <c r="K49" s="73"/>
      <c r="M49" s="71"/>
      <c r="O49" s="99" t="str">
        <f t="shared" si="32"/>
        <v/>
      </c>
      <c r="P49" s="56"/>
      <c r="Q49" s="37" t="str">
        <f t="shared" si="33"/>
        <v/>
      </c>
      <c r="R49" s="14"/>
      <c r="S49" s="100" t="str">
        <f t="shared" si="34"/>
        <v/>
      </c>
      <c r="T49" s="14"/>
      <c r="U49" s="76" t="str">
        <f t="shared" si="35"/>
        <v/>
      </c>
      <c r="Y49" s="98">
        <v>200000</v>
      </c>
      <c r="Z49" s="70"/>
      <c r="AA49" s="77">
        <f t="shared" si="36"/>
        <v>666.66666666666663</v>
      </c>
      <c r="AB49" s="70"/>
      <c r="AC49" s="72">
        <f t="shared" si="37"/>
        <v>4.3010752688172043E-3</v>
      </c>
      <c r="AD49" s="73"/>
      <c r="AE49" s="73"/>
      <c r="AG49" s="71"/>
      <c r="AI49" s="99" t="str">
        <f t="shared" si="38"/>
        <v/>
      </c>
      <c r="AJ49" s="56"/>
      <c r="AK49" s="37" t="str">
        <f t="shared" si="39"/>
        <v/>
      </c>
      <c r="AL49" s="14"/>
      <c r="AM49" s="100" t="str">
        <f t="shared" si="40"/>
        <v/>
      </c>
      <c r="AN49" s="14"/>
      <c r="AO49" s="76" t="str">
        <f t="shared" si="41"/>
        <v/>
      </c>
      <c r="AS49" s="69">
        <f t="shared" si="42"/>
        <v>400000</v>
      </c>
      <c r="AT49" s="70"/>
      <c r="AU49" s="77">
        <f t="shared" si="43"/>
        <v>1333.3333333333333</v>
      </c>
      <c r="AV49" s="70"/>
      <c r="AW49" s="72">
        <f t="shared" si="44"/>
        <v>4.3787629994526548E-3</v>
      </c>
      <c r="AX49" s="73"/>
      <c r="AY49" s="73"/>
      <c r="BA49" s="101"/>
      <c r="BC49" s="99"/>
      <c r="BD49" s="56"/>
      <c r="BE49" s="37"/>
      <c r="BF49" s="14"/>
      <c r="BG49" s="100"/>
      <c r="BH49" s="14"/>
      <c r="BI49" s="76"/>
    </row>
    <row r="50" spans="2:61" s="108" customFormat="1" ht="16" customHeight="1">
      <c r="B50" s="120" t="s">
        <v>343</v>
      </c>
      <c r="C50" s="120"/>
      <c r="E50" s="98">
        <v>300000</v>
      </c>
      <c r="F50" s="70"/>
      <c r="G50" s="77">
        <f t="shared" si="30"/>
        <v>1000</v>
      </c>
      <c r="H50" s="70"/>
      <c r="I50" s="72">
        <f t="shared" si="31"/>
        <v>6.688963210702341E-3</v>
      </c>
      <c r="J50" s="73"/>
      <c r="K50" s="73"/>
      <c r="M50" s="71"/>
      <c r="O50" s="99" t="str">
        <f t="shared" si="32"/>
        <v/>
      </c>
      <c r="P50" s="56"/>
      <c r="Q50" s="37" t="str">
        <f t="shared" si="33"/>
        <v/>
      </c>
      <c r="R50" s="14"/>
      <c r="S50" s="100" t="str">
        <f t="shared" si="34"/>
        <v/>
      </c>
      <c r="T50" s="14"/>
      <c r="U50" s="76" t="str">
        <f t="shared" si="35"/>
        <v/>
      </c>
      <c r="Y50" s="98">
        <v>300000</v>
      </c>
      <c r="Z50" s="70"/>
      <c r="AA50" s="77">
        <f t="shared" si="36"/>
        <v>1000</v>
      </c>
      <c r="AB50" s="70"/>
      <c r="AC50" s="72">
        <f t="shared" si="37"/>
        <v>6.4516129032258064E-3</v>
      </c>
      <c r="AD50" s="73"/>
      <c r="AE50" s="73"/>
      <c r="AG50" s="71"/>
      <c r="AI50" s="99" t="str">
        <f t="shared" si="38"/>
        <v/>
      </c>
      <c r="AJ50" s="56"/>
      <c r="AK50" s="37" t="str">
        <f t="shared" si="39"/>
        <v/>
      </c>
      <c r="AL50" s="14"/>
      <c r="AM50" s="100" t="str">
        <f t="shared" si="40"/>
        <v/>
      </c>
      <c r="AN50" s="14"/>
      <c r="AO50" s="76" t="str">
        <f t="shared" si="41"/>
        <v/>
      </c>
      <c r="AS50" s="69">
        <f t="shared" si="42"/>
        <v>600000</v>
      </c>
      <c r="AT50" s="70"/>
      <c r="AU50" s="77">
        <f t="shared" si="43"/>
        <v>2000</v>
      </c>
      <c r="AV50" s="70"/>
      <c r="AW50" s="72">
        <f t="shared" si="44"/>
        <v>6.5681444991789817E-3</v>
      </c>
      <c r="AX50" s="73"/>
      <c r="AY50" s="73"/>
      <c r="BA50" s="101"/>
      <c r="BC50" s="99"/>
      <c r="BD50" s="56"/>
      <c r="BE50" s="37"/>
      <c r="BF50" s="14"/>
      <c r="BG50" s="100"/>
      <c r="BH50" s="14"/>
      <c r="BI50" s="76"/>
    </row>
    <row r="51" spans="2:61" s="35" customFormat="1" ht="16" customHeight="1" thickBot="1">
      <c r="B51" s="79" t="s">
        <v>341</v>
      </c>
      <c r="C51" s="118"/>
      <c r="E51" s="80">
        <f>SUM(E45:E50)</f>
        <v>2300000</v>
      </c>
      <c r="F51" s="108"/>
      <c r="G51" s="81">
        <f>SUM(G45:G50)</f>
        <v>7666.666666666667</v>
      </c>
      <c r="H51" s="82"/>
      <c r="I51" s="83">
        <f>SUM(I45:I50)</f>
        <v>5.1282051282051294E-2</v>
      </c>
      <c r="J51" s="84"/>
      <c r="K51" s="85">
        <f>G51/G$69</f>
        <v>4.5872017072368099E-2</v>
      </c>
      <c r="M51" s="81">
        <f>SUM(M45:M50)</f>
        <v>0</v>
      </c>
      <c r="N51" s="108"/>
      <c r="O51" s="81">
        <f>SUM(O45:O50)</f>
        <v>0</v>
      </c>
      <c r="P51" s="82"/>
      <c r="Q51" s="86">
        <f>SUM(Q45:Q50)</f>
        <v>0</v>
      </c>
      <c r="S51" s="87">
        <f>SUM(S45:S50)</f>
        <v>0</v>
      </c>
      <c r="U51" s="88" t="str">
        <f>IF(COUNT(M45:M50)=6,((M51-E51)/E51),"")</f>
        <v/>
      </c>
      <c r="Y51" s="80">
        <f>SUM(Y45:Y50)</f>
        <v>2300000</v>
      </c>
      <c r="Z51" s="108"/>
      <c r="AA51" s="81">
        <f>SUM(AA45:AA50)</f>
        <v>7666.666666666667</v>
      </c>
      <c r="AB51" s="82"/>
      <c r="AC51" s="83">
        <f>SUM(AC45:AC50)</f>
        <v>4.9462365591397855E-2</v>
      </c>
      <c r="AD51" s="84"/>
      <c r="AE51" s="85">
        <f>AA51/AA$69</f>
        <v>3.7856966504814425E-2</v>
      </c>
      <c r="AG51" s="81">
        <f>SUM(AG45:AG50)</f>
        <v>0</v>
      </c>
      <c r="AH51" s="108"/>
      <c r="AI51" s="81">
        <f>SUM(AI45:AI50)</f>
        <v>0</v>
      </c>
      <c r="AJ51" s="82"/>
      <c r="AK51" s="86">
        <f>SUM(AK45:AK50)</f>
        <v>0</v>
      </c>
      <c r="AM51" s="87">
        <f>SUM(AM45:AM50)</f>
        <v>0</v>
      </c>
      <c r="AO51" s="88" t="str">
        <f>IF(COUNT(AG45:AG50)=6,((AG51-Y51)/Y51),"")</f>
        <v/>
      </c>
      <c r="AS51" s="80">
        <f>SUM(AS45:AS50)</f>
        <v>4600000</v>
      </c>
      <c r="AT51" s="108"/>
      <c r="AU51" s="81">
        <f>SUM(AU45:AU50)</f>
        <v>15333.333333333334</v>
      </c>
      <c r="AV51" s="82"/>
      <c r="AW51" s="83">
        <f>SUM(AW45:AW50)</f>
        <v>5.0355774493705527E-2</v>
      </c>
      <c r="AX51" s="84"/>
      <c r="AY51" s="85">
        <f>AU51/AU$69</f>
        <v>4.1480866950119259E-2</v>
      </c>
      <c r="BA51" s="117">
        <f>SUM(BA45:BA50)</f>
        <v>0</v>
      </c>
      <c r="BB51" s="108"/>
      <c r="BC51" s="81">
        <f>SUM(BC45:BC50)</f>
        <v>0</v>
      </c>
      <c r="BD51" s="82"/>
      <c r="BE51" s="86">
        <f>SUM(BE45:BE50)</f>
        <v>0</v>
      </c>
      <c r="BG51" s="87">
        <f>SUM(BG45:BG50)</f>
        <v>0</v>
      </c>
      <c r="BI51" s="88" t="str">
        <f>IF(COUNT(BA45:BA50)=6,((BA51-AS51)/AS51),"")</f>
        <v/>
      </c>
    </row>
    <row r="52" spans="2:61" s="35" customFormat="1" ht="16" customHeight="1">
      <c r="B52" s="118"/>
      <c r="C52" s="118"/>
      <c r="E52" s="107"/>
      <c r="F52" s="108"/>
      <c r="G52" s="108"/>
      <c r="H52" s="108"/>
      <c r="I52" s="109"/>
      <c r="M52" s="99"/>
      <c r="N52" s="108"/>
      <c r="O52" s="99"/>
      <c r="P52" s="108"/>
      <c r="Q52" s="110"/>
      <c r="S52" s="111"/>
      <c r="U52" s="112"/>
      <c r="Y52" s="107"/>
      <c r="Z52" s="108"/>
      <c r="AA52" s="108"/>
      <c r="AB52" s="108"/>
      <c r="AC52" s="109"/>
      <c r="AG52" s="99"/>
      <c r="AH52" s="108"/>
      <c r="AI52" s="99"/>
      <c r="AJ52" s="108"/>
      <c r="AK52" s="110"/>
      <c r="AM52" s="111"/>
      <c r="AO52" s="112"/>
      <c r="AS52" s="107"/>
      <c r="AT52" s="108"/>
      <c r="AU52" s="108"/>
      <c r="AV52" s="108"/>
      <c r="AW52" s="109"/>
      <c r="BA52" s="99"/>
      <c r="BB52" s="108"/>
      <c r="BC52" s="99"/>
      <c r="BD52" s="108"/>
      <c r="BE52" s="110"/>
      <c r="BG52" s="111"/>
      <c r="BI52" s="112"/>
    </row>
    <row r="53" spans="2:61" ht="16" customHeight="1" thickBot="1">
      <c r="B53" s="121" t="s">
        <v>382</v>
      </c>
      <c r="C53" s="139"/>
      <c r="E53" s="122">
        <f>SUM(E33+E42+E51)</f>
        <v>27230000</v>
      </c>
      <c r="F53" s="77"/>
      <c r="G53" s="123">
        <f>SUM(G18+G33+G42+G51)</f>
        <v>131131.66666666666</v>
      </c>
      <c r="H53" s="124"/>
      <c r="I53" s="125">
        <f>SUM(I18+I33+I42+I51)</f>
        <v>0.87713489409141587</v>
      </c>
      <c r="J53" s="126"/>
      <c r="K53" s="85">
        <f>G53/G$69</f>
        <v>0.78460096331235851</v>
      </c>
      <c r="M53" s="127">
        <f>SUM(M33+M42+M51)</f>
        <v>0</v>
      </c>
      <c r="N53" s="77"/>
      <c r="O53" s="123">
        <f>SUM(O18+O33+O42+O51)</f>
        <v>40230</v>
      </c>
      <c r="P53" s="124"/>
      <c r="Q53" s="128">
        <f>SUM(Q18+Q33+Q42+Q51)</f>
        <v>0.26909698996655518</v>
      </c>
      <c r="S53" s="129">
        <f>SUM(S33+S42+S51)</f>
        <v>0</v>
      </c>
      <c r="U53" s="88" t="str">
        <f>IF(COUNT(M21:M51)=27,((M53-E53)/E53),"")</f>
        <v/>
      </c>
      <c r="W53" s="14"/>
      <c r="Y53" s="122">
        <f>SUM(Y33+Y42+Y51)</f>
        <v>32900000</v>
      </c>
      <c r="Z53" s="77"/>
      <c r="AA53" s="123">
        <f>SUM(AA18+AA33+AA42+AA51)</f>
        <v>151516.66666666666</v>
      </c>
      <c r="AB53" s="124"/>
      <c r="AC53" s="125">
        <f>SUM(AC18+AC33+AC42+AC51)</f>
        <v>0.97752688172043001</v>
      </c>
      <c r="AD53" s="126"/>
      <c r="AE53" s="85">
        <f>AA53/AA$69</f>
        <v>0.74816887498971274</v>
      </c>
      <c r="AG53" s="127">
        <f>SUM(AG33+AG42+AG51)</f>
        <v>0</v>
      </c>
      <c r="AH53" s="77"/>
      <c r="AI53" s="123">
        <f>SUM(AI18+AI33+AI42+AI51)</f>
        <v>2835</v>
      </c>
      <c r="AJ53" s="124"/>
      <c r="AK53" s="128">
        <f>SUM(AK18+AK33+AK42+AK51)</f>
        <v>1.8963210702341138E-2</v>
      </c>
      <c r="AM53" s="129">
        <f>SUM(AM33+AM42+AM51)</f>
        <v>0</v>
      </c>
      <c r="AO53" s="88" t="str">
        <f>IF(COUNT(AG21:AG51)=27,((AG53-Y53)/Y53),"")</f>
        <v/>
      </c>
      <c r="AS53" s="122">
        <f>SUM(AS33+AS42+AS51)</f>
        <v>60130000</v>
      </c>
      <c r="AT53" s="77"/>
      <c r="AU53" s="123">
        <f>SUM(AU18+AU33+AU42+AU51)</f>
        <v>282648.33333333331</v>
      </c>
      <c r="AV53" s="124"/>
      <c r="AW53" s="125">
        <f>SUM(AW18+AW33+AW42+AW51)</f>
        <v>0.9282375478927205</v>
      </c>
      <c r="AX53" s="126"/>
      <c r="AY53" s="85">
        <f>AU53/AU$69</f>
        <v>0.76464116795693204</v>
      </c>
      <c r="BA53" s="130">
        <f>SUM(BA33+BA42+BA51)</f>
        <v>0</v>
      </c>
      <c r="BB53" s="77"/>
      <c r="BC53" s="123">
        <f>SUM(BC18+BC33+BC42+BC51)</f>
        <v>0</v>
      </c>
      <c r="BD53" s="124"/>
      <c r="BE53" s="128">
        <f>SUM(BE18+BE33+BE42+BE51)</f>
        <v>0</v>
      </c>
      <c r="BG53" s="129">
        <f>SUM(BG33+BG42+BG51)</f>
        <v>0</v>
      </c>
      <c r="BI53" s="88" t="str">
        <f>IF(COUNT(BA21:BA51)=27,((BA53-AS53)/AS53),"")</f>
        <v/>
      </c>
    </row>
    <row r="54" spans="2:61" ht="16" customHeight="1">
      <c r="B54" s="68"/>
      <c r="C54" s="68"/>
      <c r="E54" s="96"/>
      <c r="F54" s="56"/>
      <c r="G54" s="56"/>
      <c r="H54" s="56"/>
      <c r="I54" s="97"/>
      <c r="M54" s="77"/>
      <c r="N54" s="56"/>
      <c r="O54" s="77"/>
      <c r="P54" s="56"/>
      <c r="Q54" s="93"/>
      <c r="S54" s="75"/>
      <c r="U54" s="94"/>
      <c r="W54" s="14"/>
      <c r="Y54" s="96"/>
      <c r="Z54" s="56"/>
      <c r="AA54" s="56"/>
      <c r="AB54" s="56"/>
      <c r="AC54" s="97"/>
      <c r="AG54" s="77"/>
      <c r="AH54" s="56"/>
      <c r="AI54" s="77"/>
      <c r="AJ54" s="56"/>
      <c r="AK54" s="93"/>
      <c r="AM54" s="75"/>
      <c r="AO54" s="94"/>
      <c r="AS54" s="96"/>
      <c r="AT54" s="56"/>
      <c r="AU54" s="56"/>
      <c r="AV54" s="56"/>
      <c r="AW54" s="97"/>
      <c r="BA54" s="99"/>
      <c r="BB54" s="56"/>
      <c r="BC54" s="77"/>
      <c r="BD54" s="56"/>
      <c r="BE54" s="93"/>
      <c r="BG54" s="75"/>
      <c r="BI54" s="94"/>
    </row>
    <row r="55" spans="2:61" s="35" customFormat="1" ht="16" customHeight="1">
      <c r="B55" s="118" t="s">
        <v>383</v>
      </c>
      <c r="C55" s="118"/>
      <c r="E55" s="98">
        <v>1675000</v>
      </c>
      <c r="F55" s="70"/>
      <c r="G55" s="77">
        <f t="shared" ref="G55:G56" si="45">E55/G$5</f>
        <v>5583.333333333333</v>
      </c>
      <c r="H55" s="70"/>
      <c r="I55" s="72">
        <f t="shared" ref="I55:I56" si="46">G55/$G$7</f>
        <v>3.7346711259754736E-2</v>
      </c>
      <c r="J55" s="73"/>
      <c r="K55" s="73"/>
      <c r="M55" s="71"/>
      <c r="N55" s="108"/>
      <c r="O55" s="99" t="str">
        <f t="shared" ref="O55:O56" si="47">IF(M55=0,"",M55/G$5)</f>
        <v/>
      </c>
      <c r="P55" s="56"/>
      <c r="Q55" s="37" t="str">
        <f t="shared" ref="Q55:Q56" si="48">IF(O55="","",O55/G$7)</f>
        <v/>
      </c>
      <c r="R55" s="14"/>
      <c r="S55" s="100" t="str">
        <f t="shared" ref="S55:S56" si="49">IF(M55=0,"",M55-E55)</f>
        <v/>
      </c>
      <c r="T55" s="14"/>
      <c r="U55" s="76" t="str">
        <f t="shared" ref="U55:U56" si="50">IF(M55=0,"",((M55-E55)/E55))</f>
        <v/>
      </c>
      <c r="Y55" s="98">
        <v>2425000</v>
      </c>
      <c r="Z55" s="70"/>
      <c r="AA55" s="77">
        <f t="shared" ref="AA55:AA56" si="51">Y55/AA$5</f>
        <v>8083.333333333333</v>
      </c>
      <c r="AB55" s="70"/>
      <c r="AC55" s="72">
        <f t="shared" ref="AC55:AC56" si="52">AA55/$AA$7</f>
        <v>5.2150537634408599E-2</v>
      </c>
      <c r="AD55" s="73"/>
      <c r="AE55" s="73"/>
      <c r="AG55" s="71"/>
      <c r="AH55" s="108"/>
      <c r="AI55" s="99" t="str">
        <f t="shared" ref="AI55:AI56" si="53">IF(AG55=0,"",AG55/AA$5)</f>
        <v/>
      </c>
      <c r="AJ55" s="56"/>
      <c r="AK55" s="37" t="str">
        <f t="shared" ref="AK55:AK56" si="54">IF(AI55="","",AI55/AA$7)</f>
        <v/>
      </c>
      <c r="AL55" s="14"/>
      <c r="AM55" s="100" t="str">
        <f t="shared" ref="AM55:AM56" si="55">IF(AG55=0,"",AG55-Y55)</f>
        <v/>
      </c>
      <c r="AN55" s="14"/>
      <c r="AO55" s="76" t="str">
        <f t="shared" ref="AO55:AO56" si="56">IF(AG55=0,"",((AG55-Y55)/Y55))</f>
        <v/>
      </c>
      <c r="AS55" s="69">
        <f>Y55+E55</f>
        <v>4100000</v>
      </c>
      <c r="AT55" s="70"/>
      <c r="AU55" s="77">
        <f>AA55+G55</f>
        <v>13666.666666666666</v>
      </c>
      <c r="AV55" s="70"/>
      <c r="AW55" s="72">
        <f>AU55/$AU$7</f>
        <v>4.4882320744389706E-2</v>
      </c>
      <c r="AX55" s="73"/>
      <c r="AY55" s="73"/>
      <c r="BA55" s="101"/>
      <c r="BB55" s="108"/>
      <c r="BC55" s="99"/>
      <c r="BD55" s="56"/>
      <c r="BE55" s="37"/>
      <c r="BF55" s="14"/>
      <c r="BG55" s="100"/>
      <c r="BH55" s="14"/>
      <c r="BI55" s="76"/>
    </row>
    <row r="56" spans="2:61" s="35" customFormat="1" ht="16" customHeight="1">
      <c r="B56" s="118" t="s">
        <v>384</v>
      </c>
      <c r="C56" s="118"/>
      <c r="E56" s="98">
        <v>1725000</v>
      </c>
      <c r="F56" s="70"/>
      <c r="G56" s="77">
        <f t="shared" si="45"/>
        <v>5750</v>
      </c>
      <c r="H56" s="70"/>
      <c r="I56" s="72">
        <f t="shared" si="46"/>
        <v>3.8461538461538464E-2</v>
      </c>
      <c r="J56" s="73"/>
      <c r="K56" s="73"/>
      <c r="M56" s="71"/>
      <c r="N56" s="108"/>
      <c r="O56" s="99" t="str">
        <f t="shared" si="47"/>
        <v/>
      </c>
      <c r="P56" s="56"/>
      <c r="Q56" s="37" t="str">
        <f t="shared" si="48"/>
        <v/>
      </c>
      <c r="R56" s="14"/>
      <c r="S56" s="100" t="str">
        <f t="shared" si="49"/>
        <v/>
      </c>
      <c r="T56" s="14"/>
      <c r="U56" s="76" t="str">
        <f t="shared" si="50"/>
        <v/>
      </c>
      <c r="Y56" s="98">
        <v>2475000</v>
      </c>
      <c r="Z56" s="70"/>
      <c r="AA56" s="77">
        <f t="shared" si="51"/>
        <v>8250</v>
      </c>
      <c r="AB56" s="70"/>
      <c r="AC56" s="72">
        <f t="shared" si="52"/>
        <v>5.32258064516129E-2</v>
      </c>
      <c r="AD56" s="73"/>
      <c r="AE56" s="73"/>
      <c r="AG56" s="71"/>
      <c r="AH56" s="108"/>
      <c r="AI56" s="99" t="str">
        <f t="shared" si="53"/>
        <v/>
      </c>
      <c r="AJ56" s="56"/>
      <c r="AK56" s="37" t="str">
        <f t="shared" si="54"/>
        <v/>
      </c>
      <c r="AL56" s="14"/>
      <c r="AM56" s="100" t="str">
        <f t="shared" si="55"/>
        <v/>
      </c>
      <c r="AN56" s="14"/>
      <c r="AO56" s="76" t="str">
        <f t="shared" si="56"/>
        <v/>
      </c>
      <c r="AS56" s="69">
        <f>Y56+E56</f>
        <v>4200000</v>
      </c>
      <c r="AT56" s="70"/>
      <c r="AU56" s="77">
        <f>AA56+G56</f>
        <v>14000</v>
      </c>
      <c r="AV56" s="70"/>
      <c r="AW56" s="72">
        <f>AU56/$AU$7</f>
        <v>4.5977011494252873E-2</v>
      </c>
      <c r="AX56" s="73"/>
      <c r="AY56" s="73"/>
      <c r="BA56" s="101"/>
      <c r="BB56" s="108"/>
      <c r="BC56" s="99"/>
      <c r="BD56" s="56"/>
      <c r="BE56" s="37"/>
      <c r="BF56" s="14"/>
      <c r="BG56" s="100"/>
      <c r="BH56" s="14"/>
      <c r="BI56" s="76"/>
    </row>
    <row r="57" spans="2:61" s="35" customFormat="1" ht="16" customHeight="1" thickBot="1">
      <c r="B57" s="121" t="s">
        <v>385</v>
      </c>
      <c r="C57" s="139"/>
      <c r="E57" s="131">
        <f>SUM(E55:E56)</f>
        <v>3400000</v>
      </c>
      <c r="F57" s="108"/>
      <c r="G57" s="130">
        <f>SUM(G55:G56)</f>
        <v>11333.333333333332</v>
      </c>
      <c r="H57" s="132"/>
      <c r="I57" s="133">
        <f>SUM(I55:I56)</f>
        <v>7.58082497212932E-2</v>
      </c>
      <c r="J57" s="134"/>
      <c r="K57" s="85">
        <f>G57/G$69</f>
        <v>6.781080784610935E-2</v>
      </c>
      <c r="M57" s="130">
        <f>SUM(M55:M56)</f>
        <v>0</v>
      </c>
      <c r="N57" s="108"/>
      <c r="O57" s="130">
        <f>SUM(O55:O56)</f>
        <v>0</v>
      </c>
      <c r="P57" s="132"/>
      <c r="Q57" s="135">
        <f>SUM(Q55:Q56)</f>
        <v>0</v>
      </c>
      <c r="S57" s="136">
        <f>SUM(S55:S56)</f>
        <v>0</v>
      </c>
      <c r="U57" s="88" t="str">
        <f>IF(COUNT(M55:M56)=2,((M57-E57)/E57),"")</f>
        <v/>
      </c>
      <c r="Y57" s="131">
        <f>SUM(Y55:Y56)</f>
        <v>4900000</v>
      </c>
      <c r="Z57" s="108"/>
      <c r="AA57" s="130">
        <f>SUM(AA55:AA56)</f>
        <v>16333.333333333332</v>
      </c>
      <c r="AB57" s="132"/>
      <c r="AC57" s="133">
        <f>SUM(AC55:AC56)</f>
        <v>0.10537634408602151</v>
      </c>
      <c r="AD57" s="134"/>
      <c r="AE57" s="85">
        <f>AA57/AA$69</f>
        <v>8.0651798205908981E-2</v>
      </c>
      <c r="AG57" s="130">
        <f>SUM(AG55:AG56)</f>
        <v>0</v>
      </c>
      <c r="AH57" s="108"/>
      <c r="AI57" s="130">
        <f>SUM(AI55:AI56)</f>
        <v>0</v>
      </c>
      <c r="AJ57" s="132"/>
      <c r="AK57" s="135">
        <f>SUM(AK55:AK56)</f>
        <v>0</v>
      </c>
      <c r="AM57" s="136">
        <f>SUM(AM55:AM56)</f>
        <v>0</v>
      </c>
      <c r="AO57" s="88" t="str">
        <f>IF(COUNT(AG55:AG56)=2,((AG57-Y57)/Y57),"")</f>
        <v/>
      </c>
      <c r="AS57" s="131">
        <f>SUM(AS55:AS56)</f>
        <v>8300000</v>
      </c>
      <c r="AT57" s="108"/>
      <c r="AU57" s="130">
        <f>SUM(AU55:AU56)</f>
        <v>27666.666666666664</v>
      </c>
      <c r="AV57" s="132"/>
      <c r="AW57" s="133">
        <f>SUM(AW55:AW56)</f>
        <v>9.0859332238642579E-2</v>
      </c>
      <c r="AX57" s="134"/>
      <c r="AY57" s="85">
        <f>AU57/AU$69</f>
        <v>7.4845912105649962E-2</v>
      </c>
      <c r="BA57" s="130">
        <f>SUM(BA55:BA56)</f>
        <v>0</v>
      </c>
      <c r="BB57" s="108"/>
      <c r="BC57" s="130">
        <f>SUM(BC55:BC56)</f>
        <v>0</v>
      </c>
      <c r="BD57" s="132"/>
      <c r="BE57" s="135">
        <f>SUM(BE55:BE56)</f>
        <v>0</v>
      </c>
      <c r="BG57" s="136">
        <f>SUM(BG55:BG56)</f>
        <v>0</v>
      </c>
      <c r="BI57" s="88" t="str">
        <f>IF(COUNT(BA55:BA56)=2,((BA57-AS57)/AS57),"")</f>
        <v/>
      </c>
    </row>
    <row r="58" spans="2:61" s="35" customFormat="1" ht="16" customHeight="1">
      <c r="B58" s="118"/>
      <c r="C58" s="118"/>
      <c r="E58" s="137"/>
      <c r="F58" s="132"/>
      <c r="G58" s="132"/>
      <c r="H58" s="132"/>
      <c r="I58" s="138"/>
      <c r="J58" s="132"/>
      <c r="K58" s="132"/>
      <c r="M58" s="99"/>
      <c r="N58" s="108"/>
      <c r="O58" s="99"/>
      <c r="P58" s="108"/>
      <c r="Q58" s="110"/>
      <c r="S58" s="111"/>
      <c r="U58" s="112"/>
      <c r="Y58" s="137"/>
      <c r="Z58" s="132"/>
      <c r="AA58" s="132"/>
      <c r="AB58" s="132"/>
      <c r="AC58" s="138"/>
      <c r="AD58" s="132"/>
      <c r="AE58" s="132"/>
      <c r="AG58" s="99"/>
      <c r="AH58" s="108"/>
      <c r="AI58" s="99"/>
      <c r="AJ58" s="108"/>
      <c r="AK58" s="110"/>
      <c r="AM58" s="111"/>
      <c r="AO58" s="112"/>
      <c r="AS58" s="137"/>
      <c r="AT58" s="132"/>
      <c r="AU58" s="132"/>
      <c r="AV58" s="132"/>
      <c r="AW58" s="138"/>
      <c r="AX58" s="132"/>
      <c r="AY58" s="132"/>
      <c r="BA58" s="99"/>
      <c r="BB58" s="108"/>
      <c r="BC58" s="99"/>
      <c r="BD58" s="108"/>
      <c r="BE58" s="110"/>
      <c r="BG58" s="111"/>
      <c r="BI58" s="112"/>
    </row>
    <row r="59" spans="2:61" s="35" customFormat="1" ht="16" customHeight="1">
      <c r="B59" s="118" t="s">
        <v>386</v>
      </c>
      <c r="C59" s="118"/>
      <c r="E59" s="98">
        <v>1775000</v>
      </c>
      <c r="F59" s="70"/>
      <c r="G59" s="77">
        <f t="shared" ref="G59:G60" si="57">E59/G$5</f>
        <v>5916.666666666667</v>
      </c>
      <c r="H59" s="70"/>
      <c r="I59" s="72">
        <f t="shared" ref="I59:I60" si="58">G59/$G$7</f>
        <v>3.9576365663322184E-2</v>
      </c>
      <c r="J59" s="73"/>
      <c r="K59" s="73"/>
      <c r="M59" s="71"/>
      <c r="N59" s="108"/>
      <c r="O59" s="99" t="str">
        <f t="shared" ref="O59:O60" si="59">IF(M59=0,"",M59/G$5)</f>
        <v/>
      </c>
      <c r="P59" s="56"/>
      <c r="Q59" s="37" t="str">
        <f t="shared" ref="Q59:Q60" si="60">IF(O59="","",O59/G$7)</f>
        <v/>
      </c>
      <c r="R59" s="14"/>
      <c r="S59" s="100" t="str">
        <f t="shared" ref="S59:S60" si="61">IF(M59=0,"",M59-E59)</f>
        <v/>
      </c>
      <c r="T59" s="14"/>
      <c r="U59" s="76" t="str">
        <f t="shared" ref="U59:U60" si="62">IF(M59=0,"",((M59-E59)/E59))</f>
        <v/>
      </c>
      <c r="Y59" s="98">
        <v>2525000</v>
      </c>
      <c r="Z59" s="70"/>
      <c r="AA59" s="77">
        <f t="shared" ref="AA59:AA60" si="63">Y59/AA$5</f>
        <v>8416.6666666666661</v>
      </c>
      <c r="AB59" s="70"/>
      <c r="AC59" s="72">
        <f t="shared" ref="AC59:AC60" si="64">AA59/$AA$7</f>
        <v>5.4301075268817202E-2</v>
      </c>
      <c r="AD59" s="73"/>
      <c r="AE59" s="73"/>
      <c r="AG59" s="71"/>
      <c r="AH59" s="108"/>
      <c r="AI59" s="99" t="str">
        <f t="shared" ref="AI59:AI60" si="65">IF(AG59=0,"",AG59/AA$5)</f>
        <v/>
      </c>
      <c r="AJ59" s="56"/>
      <c r="AK59" s="37" t="str">
        <f t="shared" ref="AK59:AK60" si="66">IF(AI59="","",AI59/AA$7)</f>
        <v/>
      </c>
      <c r="AL59" s="14"/>
      <c r="AM59" s="100" t="str">
        <f t="shared" ref="AM59:AM60" si="67">IF(AG59=0,"",AG59-Y59)</f>
        <v/>
      </c>
      <c r="AN59" s="14"/>
      <c r="AO59" s="76" t="str">
        <f t="shared" ref="AO59:AO60" si="68">IF(AG59=0,"",((AG59-Y59)/Y59))</f>
        <v/>
      </c>
      <c r="AS59" s="69">
        <f>Y59+E59</f>
        <v>4300000</v>
      </c>
      <c r="AT59" s="70"/>
      <c r="AU59" s="77">
        <f>AA59+G59</f>
        <v>14333.333333333332</v>
      </c>
      <c r="AV59" s="70"/>
      <c r="AW59" s="72">
        <f>AU59/$AU$7</f>
        <v>4.7071702244116033E-2</v>
      </c>
      <c r="AX59" s="73"/>
      <c r="AY59" s="73"/>
      <c r="BA59" s="101"/>
      <c r="BB59" s="108"/>
      <c r="BC59" s="99"/>
      <c r="BD59" s="56"/>
      <c r="BE59" s="37"/>
      <c r="BF59" s="14"/>
      <c r="BG59" s="100"/>
      <c r="BH59" s="14"/>
      <c r="BI59" s="76"/>
    </row>
    <row r="60" spans="2:61" s="35" customFormat="1" ht="16" customHeight="1">
      <c r="B60" s="118" t="s">
        <v>387</v>
      </c>
      <c r="C60" s="118"/>
      <c r="E60" s="98">
        <v>1825000</v>
      </c>
      <c r="F60" s="70"/>
      <c r="G60" s="77">
        <f t="shared" si="57"/>
        <v>6083.333333333333</v>
      </c>
      <c r="H60" s="70"/>
      <c r="I60" s="72">
        <f t="shared" si="58"/>
        <v>4.0691192865105905E-2</v>
      </c>
      <c r="J60" s="73"/>
      <c r="K60" s="73"/>
      <c r="M60" s="71"/>
      <c r="N60" s="108"/>
      <c r="O60" s="99" t="str">
        <f t="shared" si="59"/>
        <v/>
      </c>
      <c r="P60" s="56"/>
      <c r="Q60" s="37" t="str">
        <f t="shared" si="60"/>
        <v/>
      </c>
      <c r="R60" s="14"/>
      <c r="S60" s="100" t="str">
        <f t="shared" si="61"/>
        <v/>
      </c>
      <c r="T60" s="14"/>
      <c r="U60" s="76" t="str">
        <f t="shared" si="62"/>
        <v/>
      </c>
      <c r="Y60" s="98">
        <v>2575000</v>
      </c>
      <c r="Z60" s="70"/>
      <c r="AA60" s="77">
        <f t="shared" si="63"/>
        <v>8583.3333333333339</v>
      </c>
      <c r="AB60" s="70"/>
      <c r="AC60" s="72">
        <f t="shared" si="64"/>
        <v>5.537634408602151E-2</v>
      </c>
      <c r="AD60" s="73"/>
      <c r="AE60" s="73"/>
      <c r="AG60" s="71"/>
      <c r="AH60" s="108"/>
      <c r="AI60" s="99" t="str">
        <f t="shared" si="65"/>
        <v/>
      </c>
      <c r="AJ60" s="56"/>
      <c r="AK60" s="37" t="str">
        <f t="shared" si="66"/>
        <v/>
      </c>
      <c r="AL60" s="14"/>
      <c r="AM60" s="100" t="str">
        <f t="shared" si="67"/>
        <v/>
      </c>
      <c r="AN60" s="14"/>
      <c r="AO60" s="76" t="str">
        <f t="shared" si="68"/>
        <v/>
      </c>
      <c r="AS60" s="69">
        <f>Y60+E60</f>
        <v>4400000</v>
      </c>
      <c r="AT60" s="70"/>
      <c r="AU60" s="77">
        <f>AA60+G60</f>
        <v>14666.666666666668</v>
      </c>
      <c r="AV60" s="70"/>
      <c r="AW60" s="72">
        <f>AU60/$AU$7</f>
        <v>4.8166392993979207E-2</v>
      </c>
      <c r="AX60" s="73"/>
      <c r="AY60" s="73"/>
      <c r="BA60" s="101"/>
      <c r="BB60" s="108"/>
      <c r="BC60" s="99"/>
      <c r="BD60" s="56"/>
      <c r="BE60" s="37"/>
      <c r="BF60" s="14"/>
      <c r="BG60" s="100"/>
      <c r="BH60" s="14"/>
      <c r="BI60" s="76"/>
    </row>
    <row r="61" spans="2:61" s="35" customFormat="1" ht="16" customHeight="1" thickBot="1">
      <c r="B61" s="121" t="s">
        <v>388</v>
      </c>
      <c r="C61" s="139"/>
      <c r="E61" s="131">
        <f>SUM(E59:E60)</f>
        <v>3600000</v>
      </c>
      <c r="F61" s="108"/>
      <c r="G61" s="130">
        <f>SUM(G59:G60)</f>
        <v>12000</v>
      </c>
      <c r="H61" s="132"/>
      <c r="I61" s="133">
        <f>SUM(I59:I60)</f>
        <v>8.0267558528428096E-2</v>
      </c>
      <c r="J61" s="134"/>
      <c r="K61" s="85">
        <f>G61/G$69</f>
        <v>7.17996788958805E-2</v>
      </c>
      <c r="M61" s="130">
        <f>SUM(M59:M60)</f>
        <v>0</v>
      </c>
      <c r="N61" s="108"/>
      <c r="O61" s="130">
        <f>SUM(O59:O60)</f>
        <v>0</v>
      </c>
      <c r="P61" s="132"/>
      <c r="Q61" s="135">
        <f>SUM(Q59:Q60)</f>
        <v>0</v>
      </c>
      <c r="S61" s="136">
        <f>SUM(S59:S60)</f>
        <v>0</v>
      </c>
      <c r="U61" s="88" t="str">
        <f>IF(COUNT(M59:M60)=2,((M61-E61)/E61),"")</f>
        <v/>
      </c>
      <c r="Y61" s="131">
        <f>SUM(Y59:Y60)</f>
        <v>5100000</v>
      </c>
      <c r="Z61" s="108"/>
      <c r="AA61" s="130">
        <f>SUM(AA59:AA60)</f>
        <v>17000</v>
      </c>
      <c r="AB61" s="132"/>
      <c r="AC61" s="133">
        <f>SUM(AC59:AC60)</f>
        <v>0.10967741935483871</v>
      </c>
      <c r="AD61" s="134"/>
      <c r="AE61" s="85">
        <f>AA61/AA$69</f>
        <v>8.3943708336762415E-2</v>
      </c>
      <c r="AG61" s="130">
        <f>SUM(AG59:AG60)</f>
        <v>0</v>
      </c>
      <c r="AH61" s="108"/>
      <c r="AI61" s="130">
        <f>SUM(AI59:AI60)</f>
        <v>0</v>
      </c>
      <c r="AJ61" s="132"/>
      <c r="AK61" s="135">
        <f>SUM(AK59:AK60)</f>
        <v>0</v>
      </c>
      <c r="AM61" s="136">
        <f>SUM(AM59:AM60)</f>
        <v>0</v>
      </c>
      <c r="AO61" s="88" t="str">
        <f>IF(COUNT(AG59:AG60)=2,((AG61-Y61)/Y61),"")</f>
        <v/>
      </c>
      <c r="AS61" s="131">
        <f>SUM(AS59:AS60)</f>
        <v>8700000</v>
      </c>
      <c r="AT61" s="108"/>
      <c r="AU61" s="130">
        <f>SUM(AU59:AU60)</f>
        <v>29000</v>
      </c>
      <c r="AV61" s="132"/>
      <c r="AW61" s="133">
        <f>SUM(AW59:AW60)</f>
        <v>9.5238095238095233E-2</v>
      </c>
      <c r="AX61" s="134"/>
      <c r="AY61" s="85">
        <f>AU61/AU$69</f>
        <v>7.8452944014355985E-2</v>
      </c>
      <c r="BA61" s="130">
        <f>SUM(BA59:BA60)</f>
        <v>0</v>
      </c>
      <c r="BB61" s="108"/>
      <c r="BC61" s="130">
        <f>SUM(BC59:BC60)</f>
        <v>0</v>
      </c>
      <c r="BD61" s="132"/>
      <c r="BE61" s="135">
        <f>SUM(BE59:BE60)</f>
        <v>0</v>
      </c>
      <c r="BG61" s="136">
        <f>SUM(BG59:BG60)</f>
        <v>0</v>
      </c>
      <c r="BI61" s="88" t="str">
        <f>IF(COUNT(BA59:BA60)=2,((BA61-AS61)/AS61),"")</f>
        <v/>
      </c>
    </row>
    <row r="62" spans="2:61" s="35" customFormat="1" ht="16" customHeight="1">
      <c r="B62" s="118"/>
      <c r="C62" s="118"/>
      <c r="E62" s="137"/>
      <c r="F62" s="132"/>
      <c r="G62" s="132"/>
      <c r="H62" s="132"/>
      <c r="I62" s="138"/>
      <c r="J62" s="132"/>
      <c r="K62" s="132"/>
      <c r="M62" s="99"/>
      <c r="N62" s="108"/>
      <c r="O62" s="99"/>
      <c r="P62" s="108"/>
      <c r="Q62" s="110"/>
      <c r="S62" s="111"/>
      <c r="U62" s="112"/>
      <c r="Y62" s="137"/>
      <c r="Z62" s="132"/>
      <c r="AA62" s="132"/>
      <c r="AB62" s="132"/>
      <c r="AC62" s="138"/>
      <c r="AD62" s="132"/>
      <c r="AE62" s="132"/>
      <c r="AG62" s="99"/>
      <c r="AH62" s="108"/>
      <c r="AI62" s="99"/>
      <c r="AJ62" s="108"/>
      <c r="AK62" s="110"/>
      <c r="AM62" s="111"/>
      <c r="AO62" s="112"/>
      <c r="AS62" s="137"/>
      <c r="AT62" s="132"/>
      <c r="AU62" s="132"/>
      <c r="AV62" s="132"/>
      <c r="AW62" s="138"/>
      <c r="AX62" s="132"/>
      <c r="AY62" s="132"/>
      <c r="BA62" s="99"/>
      <c r="BB62" s="108"/>
      <c r="BC62" s="99"/>
      <c r="BD62" s="108"/>
      <c r="BE62" s="110"/>
      <c r="BG62" s="111"/>
      <c r="BI62" s="112"/>
    </row>
    <row r="63" spans="2:61" s="35" customFormat="1" ht="16" customHeight="1">
      <c r="B63" s="118" t="s">
        <v>389</v>
      </c>
      <c r="C63" s="118"/>
      <c r="E63" s="98">
        <v>1875000</v>
      </c>
      <c r="F63" s="70"/>
      <c r="G63" s="77">
        <f t="shared" ref="G63:G64" si="69">E63/G$5</f>
        <v>6250</v>
      </c>
      <c r="H63" s="70"/>
      <c r="I63" s="72">
        <f t="shared" ref="I63:I64" si="70">G63/$G$7</f>
        <v>4.1806020066889632E-2</v>
      </c>
      <c r="J63" s="73"/>
      <c r="K63" s="73"/>
      <c r="M63" s="71"/>
      <c r="N63" s="108"/>
      <c r="O63" s="99" t="str">
        <f t="shared" ref="O63:O64" si="71">IF(M63=0,"",M63/G$5)</f>
        <v/>
      </c>
      <c r="P63" s="56"/>
      <c r="Q63" s="37" t="str">
        <f t="shared" ref="Q63:Q64" si="72">IF(O63="","",O63/G$7)</f>
        <v/>
      </c>
      <c r="R63" s="14"/>
      <c r="S63" s="100" t="str">
        <f t="shared" ref="S63:S64" si="73">IF(M63=0,"",M63-E63)</f>
        <v/>
      </c>
      <c r="T63" s="14"/>
      <c r="U63" s="76" t="str">
        <f t="shared" ref="U63:U64" si="74">IF(M63=0,"",((M63-E63)/E63))</f>
        <v/>
      </c>
      <c r="Y63" s="98">
        <v>2625000</v>
      </c>
      <c r="Z63" s="70"/>
      <c r="AA63" s="77">
        <f t="shared" ref="AA63:AA64" si="75">Y63/AA$5</f>
        <v>8750</v>
      </c>
      <c r="AB63" s="70"/>
      <c r="AC63" s="72">
        <f t="shared" ref="AC63:AC64" si="76">AA63/$AA$7</f>
        <v>5.6451612903225805E-2</v>
      </c>
      <c r="AD63" s="73"/>
      <c r="AE63" s="73"/>
      <c r="AG63" s="71"/>
      <c r="AH63" s="108"/>
      <c r="AI63" s="99" t="str">
        <f t="shared" ref="AI63:AI64" si="77">IF(AG63=0,"",AG63/AA$5)</f>
        <v/>
      </c>
      <c r="AJ63" s="56"/>
      <c r="AK63" s="37" t="str">
        <f t="shared" ref="AK63:AK64" si="78">IF(AI63="","",AI63/AA$7)</f>
        <v/>
      </c>
      <c r="AL63" s="14"/>
      <c r="AM63" s="100" t="str">
        <f t="shared" ref="AM63:AM64" si="79">IF(AG63=0,"",AG63-Y63)</f>
        <v/>
      </c>
      <c r="AN63" s="14"/>
      <c r="AO63" s="76" t="str">
        <f t="shared" ref="AO63:AO64" si="80">IF(AG63=0,"",((AG63-Y63)/Y63))</f>
        <v/>
      </c>
      <c r="AS63" s="69">
        <f>Y63+E63</f>
        <v>4500000</v>
      </c>
      <c r="AT63" s="70"/>
      <c r="AU63" s="77">
        <f>AA63+G63</f>
        <v>15000</v>
      </c>
      <c r="AV63" s="70"/>
      <c r="AW63" s="72">
        <f>AU63/$AU$7</f>
        <v>4.9261083743842367E-2</v>
      </c>
      <c r="AX63" s="73"/>
      <c r="AY63" s="73"/>
      <c r="BA63" s="101"/>
      <c r="BB63" s="108"/>
      <c r="BC63" s="99"/>
      <c r="BD63" s="56"/>
      <c r="BE63" s="37"/>
      <c r="BF63" s="14"/>
      <c r="BG63" s="100"/>
      <c r="BH63" s="14"/>
      <c r="BI63" s="76"/>
    </row>
    <row r="64" spans="2:61" s="35" customFormat="1" ht="16" customHeight="1">
      <c r="B64" s="118" t="s">
        <v>390</v>
      </c>
      <c r="C64" s="118"/>
      <c r="E64" s="98">
        <v>1925000</v>
      </c>
      <c r="F64" s="70"/>
      <c r="G64" s="77">
        <f t="shared" si="69"/>
        <v>6416.666666666667</v>
      </c>
      <c r="H64" s="70"/>
      <c r="I64" s="72">
        <f t="shared" si="70"/>
        <v>4.2920847268673359E-2</v>
      </c>
      <c r="J64" s="73"/>
      <c r="K64" s="73"/>
      <c r="M64" s="71"/>
      <c r="N64" s="108"/>
      <c r="O64" s="99" t="str">
        <f t="shared" si="71"/>
        <v/>
      </c>
      <c r="P64" s="56"/>
      <c r="Q64" s="37" t="str">
        <f t="shared" si="72"/>
        <v/>
      </c>
      <c r="R64" s="14"/>
      <c r="S64" s="100" t="str">
        <f t="shared" si="73"/>
        <v/>
      </c>
      <c r="T64" s="14"/>
      <c r="U64" s="76" t="str">
        <f t="shared" si="74"/>
        <v/>
      </c>
      <c r="Y64" s="98">
        <v>2675000</v>
      </c>
      <c r="Z64" s="70"/>
      <c r="AA64" s="77">
        <f t="shared" si="75"/>
        <v>8916.6666666666661</v>
      </c>
      <c r="AB64" s="70"/>
      <c r="AC64" s="72">
        <f t="shared" si="76"/>
        <v>5.7526881720430106E-2</v>
      </c>
      <c r="AD64" s="73"/>
      <c r="AE64" s="73"/>
      <c r="AG64" s="71"/>
      <c r="AH64" s="108"/>
      <c r="AI64" s="99" t="str">
        <f t="shared" si="77"/>
        <v/>
      </c>
      <c r="AJ64" s="56"/>
      <c r="AK64" s="37" t="str">
        <f t="shared" si="78"/>
        <v/>
      </c>
      <c r="AL64" s="14"/>
      <c r="AM64" s="100" t="str">
        <f t="shared" si="79"/>
        <v/>
      </c>
      <c r="AN64" s="14"/>
      <c r="AO64" s="76" t="str">
        <f t="shared" si="80"/>
        <v/>
      </c>
      <c r="AS64" s="69">
        <f>Y64+E64</f>
        <v>4600000</v>
      </c>
      <c r="AT64" s="70"/>
      <c r="AU64" s="77">
        <f>AA64+G64</f>
        <v>15333.333333333332</v>
      </c>
      <c r="AV64" s="70"/>
      <c r="AW64" s="72">
        <f>AU64/$AU$7</f>
        <v>5.0355774493705527E-2</v>
      </c>
      <c r="AX64" s="73"/>
      <c r="AY64" s="73"/>
      <c r="BA64" s="101"/>
      <c r="BB64" s="108"/>
      <c r="BC64" s="99"/>
      <c r="BD64" s="56"/>
      <c r="BE64" s="37"/>
      <c r="BF64" s="14"/>
      <c r="BG64" s="100"/>
      <c r="BH64" s="14"/>
      <c r="BI64" s="76"/>
    </row>
    <row r="65" spans="2:61" s="35" customFormat="1" ht="16" customHeight="1" thickBot="1">
      <c r="B65" s="121" t="s">
        <v>391</v>
      </c>
      <c r="C65" s="139"/>
      <c r="E65" s="131">
        <f>SUM(E63:E64)</f>
        <v>3800000</v>
      </c>
      <c r="F65" s="108"/>
      <c r="G65" s="130">
        <f>SUM(G63:G64)</f>
        <v>12666.666666666668</v>
      </c>
      <c r="H65" s="132"/>
      <c r="I65" s="133">
        <f>SUM(I63:I64)</f>
        <v>8.4726867335562991E-2</v>
      </c>
      <c r="J65" s="134"/>
      <c r="K65" s="85">
        <f>G65/G$69</f>
        <v>7.5788549945651637E-2</v>
      </c>
      <c r="M65" s="130">
        <f>SUM(M63:M64)</f>
        <v>0</v>
      </c>
      <c r="N65" s="108"/>
      <c r="O65" s="130">
        <f>SUM(O63:O64)</f>
        <v>0</v>
      </c>
      <c r="P65" s="132"/>
      <c r="Q65" s="135">
        <f>SUM(Q63:Q64)</f>
        <v>0</v>
      </c>
      <c r="S65" s="136">
        <f>SUM(S63:S64)</f>
        <v>0</v>
      </c>
      <c r="U65" s="88" t="str">
        <f>IF(COUNT(M63:M64)=2,((M65-E65)/E65),"")</f>
        <v/>
      </c>
      <c r="Y65" s="131">
        <f>SUM(Y63:Y64)</f>
        <v>5300000</v>
      </c>
      <c r="Z65" s="108"/>
      <c r="AA65" s="130">
        <f>SUM(AA63:AA64)</f>
        <v>17666.666666666664</v>
      </c>
      <c r="AB65" s="132"/>
      <c r="AC65" s="133">
        <f>SUM(AC63:AC64)</f>
        <v>0.11397849462365592</v>
      </c>
      <c r="AD65" s="134"/>
      <c r="AE65" s="85">
        <f>AA65/AA$69</f>
        <v>8.7235618467615822E-2</v>
      </c>
      <c r="AG65" s="130">
        <f>SUM(AG63:AG64)</f>
        <v>0</v>
      </c>
      <c r="AH65" s="108"/>
      <c r="AI65" s="130">
        <f>SUM(AI63:AI64)</f>
        <v>0</v>
      </c>
      <c r="AJ65" s="132"/>
      <c r="AK65" s="135">
        <f>SUM(AK63:AK64)</f>
        <v>0</v>
      </c>
      <c r="AM65" s="136">
        <f>SUM(AM63:AM64)</f>
        <v>0</v>
      </c>
      <c r="AO65" s="88" t="str">
        <f>IF(COUNT(AG63:AG64)=2,((AG65-Y65)/Y65),"")</f>
        <v/>
      </c>
      <c r="AS65" s="131">
        <f>SUM(AS63:AS64)</f>
        <v>9100000</v>
      </c>
      <c r="AT65" s="108"/>
      <c r="AU65" s="130">
        <f>SUM(AU63:AU64)</f>
        <v>30333.333333333332</v>
      </c>
      <c r="AV65" s="132"/>
      <c r="AW65" s="133">
        <f>SUM(AW63:AW64)</f>
        <v>9.9616858237547901E-2</v>
      </c>
      <c r="AX65" s="134"/>
      <c r="AY65" s="85">
        <f>AU65/AU$69</f>
        <v>8.2059975923062009E-2</v>
      </c>
      <c r="BA65" s="130">
        <f>SUM(BA63:BA64)</f>
        <v>0</v>
      </c>
      <c r="BB65" s="108"/>
      <c r="BC65" s="130">
        <f>SUM(BC63:BC64)</f>
        <v>0</v>
      </c>
      <c r="BD65" s="132"/>
      <c r="BE65" s="135">
        <f>SUM(BE63:BE64)</f>
        <v>0</v>
      </c>
      <c r="BG65" s="136">
        <f>SUM(BG63:BG64)</f>
        <v>0</v>
      </c>
      <c r="BI65" s="88" t="str">
        <f>IF(COUNT(BA63:BA64)=2,((BA65-AS65)/AS65),"")</f>
        <v/>
      </c>
    </row>
    <row r="66" spans="2:61" s="35" customFormat="1" ht="16" customHeight="1">
      <c r="B66" s="139"/>
      <c r="C66" s="139"/>
      <c r="E66" s="137"/>
      <c r="F66" s="108"/>
      <c r="G66" s="132"/>
      <c r="H66" s="132"/>
      <c r="I66" s="140"/>
      <c r="J66" s="134"/>
      <c r="K66" s="92"/>
      <c r="M66" s="99"/>
      <c r="N66" s="108"/>
      <c r="O66" s="99"/>
      <c r="P66" s="108"/>
      <c r="Q66" s="110"/>
      <c r="S66" s="141"/>
      <c r="U66" s="112"/>
      <c r="Y66" s="137"/>
      <c r="Z66" s="108"/>
      <c r="AA66" s="132"/>
      <c r="AB66" s="132"/>
      <c r="AC66" s="140"/>
      <c r="AD66" s="134"/>
      <c r="AE66" s="92"/>
      <c r="AG66" s="99"/>
      <c r="AH66" s="108"/>
      <c r="AI66" s="99"/>
      <c r="AJ66" s="108"/>
      <c r="AK66" s="110"/>
      <c r="AM66" s="141"/>
      <c r="AO66" s="112"/>
      <c r="AS66" s="137"/>
      <c r="AT66" s="108"/>
      <c r="AU66" s="132"/>
      <c r="AV66" s="132"/>
      <c r="AW66" s="140"/>
      <c r="AX66" s="134"/>
      <c r="AY66" s="92"/>
      <c r="BA66" s="99"/>
      <c r="BB66" s="108"/>
      <c r="BC66" s="99"/>
      <c r="BD66" s="108"/>
      <c r="BE66" s="110"/>
      <c r="BG66" s="141"/>
      <c r="BI66" s="112"/>
    </row>
    <row r="67" spans="2:61" s="35" customFormat="1" ht="16" customHeight="1" thickBot="1">
      <c r="B67" s="121" t="s">
        <v>392</v>
      </c>
      <c r="C67" s="139"/>
      <c r="E67" s="131">
        <f>E65+E61+E57+E51</f>
        <v>13100000</v>
      </c>
      <c r="F67" s="108"/>
      <c r="G67" s="130">
        <f>G65+G61+G57+G51</f>
        <v>43666.666666666664</v>
      </c>
      <c r="H67" s="132"/>
      <c r="I67" s="133">
        <f>I65+I61+I57+I51</f>
        <v>0.29208472686733555</v>
      </c>
      <c r="J67" s="134"/>
      <c r="K67" s="85">
        <f>G67/G$69</f>
        <v>0.26127105376000959</v>
      </c>
      <c r="M67" s="130">
        <f>M65+M61+M57+M51</f>
        <v>0</v>
      </c>
      <c r="N67" s="108"/>
      <c r="O67" s="130">
        <f>O65+O61+O57+O51</f>
        <v>0</v>
      </c>
      <c r="P67" s="132"/>
      <c r="Q67" s="135">
        <f>Q65+Q61+Q57+Q51</f>
        <v>0</v>
      </c>
      <c r="S67" s="136">
        <f>S65+S61+S57+S51</f>
        <v>0</v>
      </c>
      <c r="U67" s="88" t="str">
        <f>IF(COUNT(M55:M65)=9,((M67-E67)/E67),"")</f>
        <v/>
      </c>
      <c r="Y67" s="131">
        <f>Y65+Y61+Y57+Y51</f>
        <v>17600000</v>
      </c>
      <c r="Z67" s="108"/>
      <c r="AA67" s="130">
        <f>AA65+AA61+AA57+AA51</f>
        <v>58666.666666666664</v>
      </c>
      <c r="AB67" s="132"/>
      <c r="AC67" s="133">
        <f>AC65+AC61+AC57+AC51</f>
        <v>0.37849462365591402</v>
      </c>
      <c r="AD67" s="134"/>
      <c r="AE67" s="85">
        <f>AA67/AA$69</f>
        <v>0.28968809151510166</v>
      </c>
      <c r="AG67" s="130">
        <f>AG65+AG61+AG57+AG51</f>
        <v>0</v>
      </c>
      <c r="AH67" s="108"/>
      <c r="AI67" s="130">
        <f>AI65+AI61+AI57+AI51</f>
        <v>0</v>
      </c>
      <c r="AJ67" s="132"/>
      <c r="AK67" s="135">
        <f>AK65+AK61+AK57+AK51</f>
        <v>0</v>
      </c>
      <c r="AM67" s="136">
        <f>AM65+AM61+AM57+AM51</f>
        <v>0</v>
      </c>
      <c r="AO67" s="88" t="str">
        <f>IF(COUNT(AG55:AG65)=9,((AG67-Y67)/Y67),"")</f>
        <v/>
      </c>
      <c r="AS67" s="131">
        <f>AS65+AS61+AS57+AS51</f>
        <v>30700000</v>
      </c>
      <c r="AT67" s="108"/>
      <c r="AU67" s="130">
        <f>AU65+AU61+AU57+AU51</f>
        <v>102333.33333333333</v>
      </c>
      <c r="AV67" s="132"/>
      <c r="AW67" s="133">
        <f>AW65+AW61+AW57+AW51</f>
        <v>0.33607006020799124</v>
      </c>
      <c r="AX67" s="134"/>
      <c r="AY67" s="85">
        <f>AU67/AU$69</f>
        <v>0.27683969899318722</v>
      </c>
      <c r="BA67" s="130">
        <f>BA65+BA61+BA57+BA51</f>
        <v>0</v>
      </c>
      <c r="BB67" s="108"/>
      <c r="BC67" s="130">
        <f>BC65+BC61+BC57+BC51</f>
        <v>0</v>
      </c>
      <c r="BD67" s="132"/>
      <c r="BE67" s="135">
        <f>BE65+BE61+BE57+BE51</f>
        <v>0</v>
      </c>
      <c r="BG67" s="136">
        <f>BG65+BG61+BG57+BG51</f>
        <v>0</v>
      </c>
      <c r="BI67" s="88" t="str">
        <f>IF(COUNT(BA55:BA65)=9,((BA67-AS67)/AS67),"")</f>
        <v/>
      </c>
    </row>
    <row r="68" spans="2:61" s="35" customFormat="1" ht="16" customHeight="1">
      <c r="B68" s="118"/>
      <c r="C68" s="118"/>
      <c r="E68" s="107"/>
      <c r="F68" s="108"/>
      <c r="G68" s="132"/>
      <c r="H68" s="132"/>
      <c r="I68" s="138"/>
      <c r="J68" s="132"/>
      <c r="K68" s="132"/>
      <c r="M68" s="99"/>
      <c r="N68" s="108"/>
      <c r="O68" s="99"/>
      <c r="P68" s="108"/>
      <c r="Q68" s="110"/>
      <c r="S68" s="141"/>
      <c r="U68" s="112"/>
      <c r="Y68" s="107"/>
      <c r="Z68" s="108"/>
      <c r="AA68" s="132"/>
      <c r="AB68" s="132"/>
      <c r="AC68" s="138"/>
      <c r="AD68" s="132"/>
      <c r="AE68" s="132"/>
      <c r="AG68" s="99"/>
      <c r="AH68" s="108"/>
      <c r="AI68" s="99"/>
      <c r="AJ68" s="108"/>
      <c r="AK68" s="110"/>
      <c r="AM68" s="141"/>
      <c r="AO68" s="112"/>
      <c r="AS68" s="107"/>
      <c r="AT68" s="108"/>
      <c r="AU68" s="132"/>
      <c r="AV68" s="132"/>
      <c r="AW68" s="138"/>
      <c r="AX68" s="132"/>
      <c r="AY68" s="132"/>
      <c r="BA68" s="99"/>
      <c r="BB68" s="108"/>
      <c r="BC68" s="99"/>
      <c r="BD68" s="108"/>
      <c r="BE68" s="110"/>
      <c r="BG68" s="141"/>
      <c r="BI68" s="112"/>
    </row>
    <row r="69" spans="2:61" ht="16" customHeight="1" thickBot="1">
      <c r="B69" s="142" t="s">
        <v>322</v>
      </c>
      <c r="C69" s="118"/>
      <c r="E69" s="80">
        <f>E65+E61+E57+E53</f>
        <v>38030000</v>
      </c>
      <c r="F69" s="56"/>
      <c r="G69" s="81">
        <f>G65+G61+G57+G53</f>
        <v>167131.66666666666</v>
      </c>
      <c r="H69" s="82"/>
      <c r="I69" s="83">
        <f>I65+I61+I57+I53</f>
        <v>1.1179375696767002</v>
      </c>
      <c r="J69" s="84"/>
      <c r="K69" s="85">
        <f>G69/G$69</f>
        <v>1</v>
      </c>
      <c r="M69" s="81">
        <f>M65+M61+M57+M53</f>
        <v>0</v>
      </c>
      <c r="N69" s="56"/>
      <c r="O69" s="81">
        <f>O65+O61+O57+O53</f>
        <v>40230</v>
      </c>
      <c r="P69" s="82"/>
      <c r="Q69" s="86">
        <f>Q65+Q61+Q57+Q53</f>
        <v>0.26909698996655518</v>
      </c>
      <c r="S69" s="87">
        <f>S65+S61+S57+S53</f>
        <v>0</v>
      </c>
      <c r="U69" s="88" t="str">
        <f>IF(COUNT(M21:N67)=38,((M69-E69)/E69),"")</f>
        <v/>
      </c>
      <c r="W69" s="14"/>
      <c r="Y69" s="80">
        <f>Y65+Y61+Y57+Y53</f>
        <v>48200000</v>
      </c>
      <c r="Z69" s="56"/>
      <c r="AA69" s="81">
        <f>AA65+AA61+AA57+AA53</f>
        <v>202516.66666666666</v>
      </c>
      <c r="AB69" s="82"/>
      <c r="AC69" s="83">
        <f>AC65+AC61+AC57+AC53</f>
        <v>1.3065591397849461</v>
      </c>
      <c r="AD69" s="84"/>
      <c r="AE69" s="85">
        <f>AA69/AA$69</f>
        <v>1</v>
      </c>
      <c r="AG69" s="81">
        <f>AG65+AG61+AG57+AG53</f>
        <v>0</v>
      </c>
      <c r="AH69" s="56"/>
      <c r="AI69" s="81">
        <f>AI65+AI61+AI57+AI53</f>
        <v>2835</v>
      </c>
      <c r="AJ69" s="82"/>
      <c r="AK69" s="86">
        <f>AK65+AK61+AK57+AK53</f>
        <v>1.8963210702341138E-2</v>
      </c>
      <c r="AM69" s="87">
        <f>AM65+AM61+AM57+AM53</f>
        <v>0</v>
      </c>
      <c r="AO69" s="88" t="str">
        <f>IF(COUNT(AG21:AH67)=38,((AG69-Y69)/Y69),"")</f>
        <v/>
      </c>
      <c r="AS69" s="80">
        <f>AS65+AS61+AS57+AS53</f>
        <v>86230000</v>
      </c>
      <c r="AT69" s="56"/>
      <c r="AU69" s="81">
        <f>AU65+AU61+AU57+AU53</f>
        <v>369648.33333333331</v>
      </c>
      <c r="AV69" s="82"/>
      <c r="AW69" s="83">
        <f>AW65+AW61+AW57+AW53</f>
        <v>1.2139518336070063</v>
      </c>
      <c r="AX69" s="84"/>
      <c r="AY69" s="85">
        <f>AU69/AU$69</f>
        <v>1</v>
      </c>
      <c r="BA69" s="81">
        <f>BA65+BA61+BA57+BA53</f>
        <v>0</v>
      </c>
      <c r="BB69" s="56"/>
      <c r="BC69" s="81">
        <f>BC65+BC61+BC57+BC53</f>
        <v>0</v>
      </c>
      <c r="BD69" s="82"/>
      <c r="BE69" s="86">
        <f>BE65+BE61+BE57+BE53</f>
        <v>0</v>
      </c>
      <c r="BG69" s="87">
        <f>BG65+BG61+BG57+BG53</f>
        <v>0</v>
      </c>
      <c r="BI69" s="88" t="str">
        <f>IF(COUNT(BA21:BB67)=38,((BA69-AS69)/AS69),"")</f>
        <v/>
      </c>
    </row>
    <row r="70" spans="2:61" ht="16" customHeight="1">
      <c r="E70" s="143"/>
      <c r="F70" s="144"/>
      <c r="G70" s="144"/>
      <c r="H70" s="144"/>
      <c r="I70" s="145"/>
      <c r="W70" s="14"/>
      <c r="Y70" s="143"/>
      <c r="Z70" s="144"/>
      <c r="AA70" s="144"/>
      <c r="AB70" s="144"/>
      <c r="AC70" s="145"/>
      <c r="AS70" s="143"/>
      <c r="AT70" s="144"/>
      <c r="AU70" s="144"/>
      <c r="AV70" s="144"/>
      <c r="AW70" s="145"/>
    </row>
    <row r="71" spans="2:61" ht="16" customHeight="1">
      <c r="W71" s="14"/>
    </row>
    <row r="72" spans="2:61" ht="16" customHeight="1">
      <c r="B72" s="23" t="s">
        <v>393</v>
      </c>
      <c r="C72" s="23"/>
      <c r="G72" s="21">
        <f>G53-G17</f>
        <v>90766.666666666657</v>
      </c>
      <c r="W72" s="14"/>
      <c r="AA72" s="21">
        <f>AA53-AA17</f>
        <v>109666.66666666666</v>
      </c>
      <c r="AS72" s="146"/>
      <c r="AT72" s="56"/>
      <c r="AU72" s="56"/>
      <c r="AV72" s="56"/>
      <c r="AW72" s="56"/>
      <c r="AX72" s="56"/>
    </row>
    <row r="73" spans="2:61" ht="16" customHeight="1">
      <c r="W73" s="14"/>
      <c r="AS73" s="147"/>
      <c r="AT73" s="56"/>
      <c r="AU73" s="56"/>
      <c r="AV73" s="56"/>
      <c r="AW73" s="56"/>
      <c r="AX73" s="56"/>
    </row>
    <row r="74" spans="2:61" ht="16" customHeight="1">
      <c r="W74" s="14"/>
      <c r="AS74" s="146"/>
      <c r="AT74" s="56"/>
      <c r="AU74" s="56"/>
      <c r="AV74" s="56"/>
      <c r="AW74" s="56"/>
      <c r="AX74" s="56"/>
    </row>
    <row r="75" spans="2:61" ht="16" customHeight="1">
      <c r="W75" s="14"/>
      <c r="AS75" s="146"/>
      <c r="AT75" s="56"/>
      <c r="AU75" s="56"/>
      <c r="AV75" s="56"/>
      <c r="AW75" s="56"/>
      <c r="AX75" s="56"/>
    </row>
    <row r="76" spans="2:61" ht="16" customHeight="1">
      <c r="W76" s="14"/>
      <c r="AS76" s="146"/>
      <c r="AT76" s="56"/>
      <c r="AU76" s="56"/>
      <c r="AV76" s="56"/>
      <c r="AW76" s="56"/>
      <c r="AX76" s="56"/>
    </row>
    <row r="77" spans="2:61" ht="16" customHeight="1">
      <c r="W77" s="14"/>
      <c r="AS77" s="56"/>
      <c r="AT77" s="56"/>
      <c r="AU77" s="56"/>
      <c r="AV77" s="56"/>
      <c r="AW77" s="56"/>
      <c r="AX77" s="56"/>
    </row>
    <row r="78" spans="2:61" ht="16" customHeight="1">
      <c r="AS78" s="56"/>
      <c r="AT78" s="56"/>
      <c r="AU78" s="56"/>
      <c r="AV78" s="56"/>
      <c r="AW78" s="56"/>
      <c r="AX78" s="56"/>
    </row>
    <row r="79" spans="2:61" ht="16" customHeight="1">
      <c r="AS79" s="56"/>
      <c r="AT79" s="56"/>
      <c r="AU79" s="56"/>
      <c r="AV79" s="56"/>
      <c r="AW79" s="56"/>
      <c r="AX79" s="56"/>
    </row>
    <row r="80" spans="2:61" ht="16" customHeight="1">
      <c r="AS80" s="146"/>
      <c r="AT80" s="56"/>
      <c r="AU80" s="56"/>
      <c r="AV80" s="56"/>
      <c r="AW80" s="56"/>
      <c r="AX80" s="56"/>
    </row>
    <row r="81" spans="45:50" s="14" customFormat="1" ht="15">
      <c r="AS81" s="56"/>
      <c r="AT81" s="56"/>
      <c r="AU81" s="56"/>
      <c r="AV81" s="56"/>
      <c r="AW81" s="56"/>
      <c r="AX81" s="56"/>
    </row>
    <row r="82" spans="45:50" s="14" customFormat="1" ht="15">
      <c r="AS82" s="146"/>
      <c r="AT82" s="56"/>
      <c r="AU82" s="56"/>
      <c r="AV82" s="56"/>
      <c r="AW82" s="56"/>
      <c r="AX82" s="56"/>
    </row>
    <row r="83" spans="45:50" s="14" customFormat="1" ht="15">
      <c r="AS83" s="56"/>
      <c r="AT83" s="56"/>
      <c r="AU83" s="56"/>
      <c r="AV83" s="56"/>
      <c r="AW83" s="56"/>
      <c r="AX83" s="56"/>
    </row>
    <row r="84" spans="45:50" s="14" customFormat="1" ht="15">
      <c r="AS84" s="148"/>
      <c r="AT84" s="56"/>
      <c r="AU84" s="56"/>
      <c r="AV84" s="56"/>
      <c r="AW84" s="148"/>
      <c r="AX84" s="56"/>
    </row>
    <row r="85" spans="45:50" s="14" customFormat="1" ht="15">
      <c r="AS85" s="56"/>
      <c r="AT85" s="56"/>
      <c r="AU85" s="56"/>
      <c r="AV85" s="56"/>
      <c r="AW85" s="56"/>
      <c r="AX85" s="56"/>
    </row>
    <row r="86" spans="45:50" s="14" customFormat="1" ht="15">
      <c r="AS86" s="146"/>
      <c r="AT86" s="56"/>
      <c r="AU86" s="146"/>
      <c r="AV86" s="56"/>
      <c r="AW86" s="56"/>
      <c r="AX86" s="56"/>
    </row>
    <row r="87" spans="45:50" s="14" customFormat="1" ht="15">
      <c r="AS87" s="147"/>
      <c r="AT87" s="56"/>
      <c r="AU87" s="56"/>
      <c r="AV87" s="56"/>
      <c r="AW87" s="56"/>
      <c r="AX87" s="56"/>
    </row>
    <row r="88" spans="45:50" s="14" customFormat="1" ht="15">
      <c r="AS88" s="149"/>
      <c r="AT88" s="56"/>
      <c r="AU88" s="56"/>
      <c r="AV88" s="56"/>
      <c r="AW88" s="56"/>
      <c r="AX88" s="56"/>
    </row>
    <row r="89" spans="45:50" s="14" customFormat="1" ht="15">
      <c r="AS89" s="56"/>
      <c r="AT89" s="56"/>
      <c r="AU89" s="56"/>
      <c r="AV89" s="56"/>
      <c r="AW89" s="56"/>
      <c r="AX89" s="56"/>
    </row>
    <row r="90" spans="45:50" s="14" customFormat="1" ht="15">
      <c r="AS90" s="56"/>
      <c r="AT90" s="56"/>
      <c r="AU90" s="56"/>
      <c r="AV90" s="56"/>
      <c r="AW90" s="56"/>
      <c r="AX90" s="56"/>
    </row>
    <row r="91" spans="45:50" s="14" customFormat="1" ht="15">
      <c r="AS91" s="56"/>
      <c r="AT91" s="56"/>
      <c r="AU91" s="56"/>
      <c r="AV91" s="56"/>
      <c r="AW91" s="56"/>
      <c r="AX91" s="56"/>
    </row>
    <row r="92" spans="45:50" s="14" customFormat="1" ht="15">
      <c r="AS92" s="146"/>
      <c r="AT92" s="56"/>
      <c r="AU92" s="56"/>
      <c r="AV92" s="56"/>
      <c r="AW92" s="56"/>
      <c r="AX92" s="56"/>
    </row>
    <row r="93" spans="45:50" s="14" customFormat="1" ht="15">
      <c r="AS93" s="56"/>
      <c r="AT93" s="56"/>
      <c r="AU93" s="56"/>
      <c r="AV93" s="56"/>
      <c r="AW93" s="56"/>
      <c r="AX93" s="56"/>
    </row>
    <row r="94" spans="45:50" s="14" customFormat="1" ht="15">
      <c r="AS94" s="146"/>
      <c r="AT94" s="56"/>
      <c r="AU94" s="56"/>
      <c r="AV94" s="56"/>
      <c r="AW94" s="56"/>
      <c r="AX94" s="56"/>
    </row>
    <row r="95" spans="45:50" s="14" customFormat="1" ht="15">
      <c r="AS95" s="56"/>
      <c r="AT95" s="56"/>
      <c r="AU95" s="56"/>
      <c r="AV95" s="56"/>
      <c r="AW95" s="56"/>
      <c r="AX95" s="56"/>
    </row>
    <row r="96" spans="45:50" s="14" customFormat="1" ht="15">
      <c r="AS96" s="148"/>
      <c r="AT96" s="56"/>
      <c r="AU96" s="56"/>
      <c r="AV96" s="56"/>
      <c r="AW96" s="148"/>
      <c r="AX96" s="56"/>
    </row>
    <row r="97" spans="45:50" s="14" customFormat="1" ht="15">
      <c r="AS97" s="147"/>
      <c r="AT97" s="56"/>
      <c r="AU97" s="56"/>
      <c r="AV97" s="56"/>
      <c r="AW97" s="56"/>
      <c r="AX97" s="56"/>
    </row>
    <row r="98" spans="45:50" s="14" customFormat="1" ht="15">
      <c r="AS98" s="146"/>
      <c r="AT98" s="56"/>
      <c r="AU98" s="146"/>
      <c r="AV98" s="56"/>
      <c r="AW98" s="56"/>
      <c r="AX98" s="56"/>
    </row>
    <row r="99" spans="45:50" s="14" customFormat="1" ht="15">
      <c r="AS99" s="56"/>
      <c r="AT99" s="56"/>
      <c r="AU99" s="56"/>
      <c r="AV99" s="56"/>
      <c r="AW99" s="56"/>
      <c r="AX99" s="56"/>
    </row>
    <row r="100" spans="45:50" s="14" customFormat="1" ht="15">
      <c r="AS100" s="149"/>
      <c r="AT100" s="56"/>
      <c r="AU100" s="56"/>
      <c r="AV100" s="56"/>
      <c r="AW100" s="56"/>
      <c r="AX100" s="56"/>
    </row>
    <row r="101" spans="45:50" s="14" customFormat="1" ht="15">
      <c r="AS101" s="56"/>
      <c r="AT101" s="56"/>
      <c r="AU101" s="56"/>
      <c r="AV101" s="56"/>
      <c r="AW101" s="56"/>
      <c r="AX101" s="56"/>
    </row>
    <row r="102" spans="45:50" s="14" customFormat="1" ht="15">
      <c r="AS102" s="56"/>
      <c r="AT102" s="56"/>
      <c r="AU102" s="146"/>
      <c r="AV102" s="56"/>
      <c r="AW102" s="148"/>
      <c r="AX102" s="56"/>
    </row>
    <row r="103" spans="45:50" s="14" customFormat="1" ht="15">
      <c r="AS103" s="56"/>
      <c r="AT103" s="56"/>
      <c r="AU103" s="56"/>
      <c r="AV103" s="56"/>
      <c r="AW103" s="56"/>
      <c r="AX103" s="56"/>
    </row>
    <row r="104" spans="45:50" s="14" customFormat="1" ht="15">
      <c r="AS104" s="146"/>
      <c r="AT104" s="56"/>
      <c r="AU104" s="56"/>
      <c r="AV104" s="56"/>
      <c r="AW104" s="56"/>
      <c r="AX104" s="56"/>
    </row>
    <row r="105" spans="45:50" s="14" customFormat="1" ht="15">
      <c r="AS105" s="56"/>
      <c r="AT105" s="56"/>
      <c r="AU105" s="56"/>
      <c r="AV105" s="56"/>
      <c r="AW105" s="56"/>
      <c r="AX105" s="56"/>
    </row>
    <row r="106" spans="45:50" s="14" customFormat="1" ht="15">
      <c r="AS106" s="146"/>
      <c r="AT106" s="56"/>
      <c r="AU106" s="56"/>
      <c r="AV106" s="56"/>
      <c r="AW106" s="56"/>
      <c r="AX106" s="56"/>
    </row>
    <row r="107" spans="45:50" s="14" customFormat="1" ht="15">
      <c r="AS107" s="56"/>
      <c r="AT107" s="56"/>
      <c r="AU107" s="56"/>
      <c r="AV107" s="56"/>
      <c r="AW107" s="56"/>
      <c r="AX107" s="56"/>
    </row>
    <row r="108" spans="45:50" s="14" customFormat="1" ht="15">
      <c r="AS108" s="146"/>
      <c r="AT108" s="56"/>
      <c r="AU108" s="56"/>
      <c r="AV108" s="56"/>
      <c r="AW108" s="56"/>
      <c r="AX108" s="56"/>
    </row>
    <row r="109" spans="45:50" s="14" customFormat="1" ht="15">
      <c r="AS109" s="56"/>
      <c r="AT109" s="56"/>
      <c r="AU109" s="56"/>
      <c r="AV109" s="56"/>
      <c r="AW109" s="56"/>
      <c r="AX109" s="56"/>
    </row>
    <row r="110" spans="45:50" s="14" customFormat="1" ht="15">
      <c r="AS110" s="56"/>
      <c r="AT110" s="56"/>
      <c r="AU110" s="56"/>
      <c r="AV110" s="56"/>
      <c r="AW110" s="56"/>
      <c r="AX110" s="56"/>
    </row>
    <row r="111" spans="45:50" s="14" customFormat="1" ht="15">
      <c r="AS111" s="56"/>
      <c r="AT111" s="56"/>
      <c r="AU111" s="56"/>
      <c r="AV111" s="56"/>
      <c r="AW111" s="56"/>
      <c r="AX111" s="56"/>
    </row>
  </sheetData>
  <mergeCells count="3">
    <mergeCell ref="E9:I10"/>
    <mergeCell ref="Y9:AC10"/>
    <mergeCell ref="AS9:AW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D17" sqref="D17"/>
    </sheetView>
  </sheetViews>
  <sheetFormatPr baseColWidth="10" defaultRowHeight="15" x14ac:dyDescent="0"/>
  <cols>
    <col min="1" max="1" width="50" customWidth="1"/>
    <col min="2" max="2" width="16.1640625" customWidth="1"/>
    <col min="3" max="3" width="14.83203125" customWidth="1"/>
  </cols>
  <sheetData>
    <row r="1" spans="1:3">
      <c r="A1" t="s">
        <v>436</v>
      </c>
    </row>
    <row r="3" spans="1:3" ht="30">
      <c r="A3" s="167"/>
      <c r="B3" s="171" t="s">
        <v>434</v>
      </c>
      <c r="C3" s="176" t="s">
        <v>426</v>
      </c>
    </row>
    <row r="4" spans="1:3">
      <c r="A4" s="167"/>
      <c r="B4" s="168"/>
      <c r="C4" s="153"/>
    </row>
    <row r="5" spans="1:3" ht="30">
      <c r="A5" s="169" t="s">
        <v>425</v>
      </c>
      <c r="B5" s="172"/>
      <c r="C5" s="153"/>
    </row>
    <row r="6" spans="1:3" ht="30">
      <c r="A6" s="170" t="s">
        <v>427</v>
      </c>
      <c r="B6" s="173">
        <v>2956.521739130435</v>
      </c>
      <c r="C6" s="153"/>
    </row>
    <row r="7" spans="1:3" ht="30">
      <c r="A7" s="170" t="s">
        <v>421</v>
      </c>
      <c r="B7" s="173">
        <v>1086.9565217391305</v>
      </c>
      <c r="C7" s="153"/>
    </row>
    <row r="8" spans="1:3">
      <c r="A8" s="170" t="s">
        <v>428</v>
      </c>
      <c r="B8" s="173">
        <v>1043.4782608695652</v>
      </c>
      <c r="C8" s="153"/>
    </row>
    <row r="9" spans="1:3">
      <c r="A9" s="170"/>
      <c r="B9" s="173"/>
      <c r="C9" s="153"/>
    </row>
    <row r="10" spans="1:3" ht="30">
      <c r="A10" s="169" t="s">
        <v>422</v>
      </c>
      <c r="B10" s="173"/>
      <c r="C10" s="153"/>
    </row>
    <row r="11" spans="1:3" ht="135">
      <c r="A11" s="170" t="s">
        <v>423</v>
      </c>
      <c r="B11" s="173">
        <v>17190.630434782608</v>
      </c>
      <c r="C11" s="153"/>
    </row>
    <row r="12" spans="1:3" ht="34" customHeight="1">
      <c r="A12" s="170" t="s">
        <v>424</v>
      </c>
      <c r="B12" s="173">
        <v>5000</v>
      </c>
      <c r="C12" s="153"/>
    </row>
    <row r="13" spans="1:3">
      <c r="A13" s="166"/>
      <c r="B13" s="172"/>
    </row>
    <row r="14" spans="1:3">
      <c r="B14" s="174">
        <f>SUM(B5:B12)</f>
        <v>27277.58695652174</v>
      </c>
    </row>
    <row r="16" spans="1:3">
      <c r="A16" t="s">
        <v>435</v>
      </c>
      <c r="B16" s="36">
        <v>268294</v>
      </c>
    </row>
    <row r="17" spans="1:3">
      <c r="A17" t="s">
        <v>324</v>
      </c>
      <c r="B17" s="175">
        <f>B14/B16</f>
        <v>0.10167050681909301</v>
      </c>
      <c r="C17" s="16">
        <f>B17*'Exchange rates'!B24</f>
        <v>0.13428640540665804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Summary</vt:lpstr>
      <vt:lpstr>Distributions as of Jun 4, '14</vt:lpstr>
      <vt:lpstr>AMF organizational costs</vt:lpstr>
      <vt:lpstr>Exchange rates</vt:lpstr>
      <vt:lpstr>Balaka and Dedza non-net budget</vt:lpstr>
      <vt:lpstr>CU non-monetary costs Ntcheu</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2014-04-14T17:56:03Z</dcterms:created>
  <dcterms:modified xsi:type="dcterms:W3CDTF">2014-06-30T22:18:29Z</dcterms:modified>
</cp:coreProperties>
</file>