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<sst xmlns="http://schemas.openxmlformats.org/spreadsheetml/2006/main" count="88" uniqueCount="58">
  <si>
    <t>1199SEIU Home Care Industry Bill Michelson Education Fund</t>
  </si>
  <si>
    <t>Total Budget</t>
  </si>
  <si>
    <t>Robin Hood</t>
  </si>
  <si>
    <t>Homecare Fund</t>
  </si>
  <si>
    <t>Personnel and Training Program Costs</t>
  </si>
  <si>
    <t>Hours /FTE</t>
  </si>
  <si>
    <t>Salary / Rate</t>
  </si>
  <si>
    <t>Nurse Educator</t>
  </si>
  <si>
    <t>Program Specialist</t>
  </si>
  <si>
    <t>Counselor</t>
  </si>
  <si>
    <t>Program Coordinator</t>
  </si>
  <si>
    <t>Member Service / Outreach</t>
  </si>
  <si>
    <t>Contextualized ESL class</t>
  </si>
  <si>
    <t>140 hours / 2 classes</t>
  </si>
  <si>
    <t>Contextualized ESL stipend</t>
  </si>
  <si>
    <t>20 students</t>
  </si>
  <si>
    <t>CNA Training Costs</t>
  </si>
  <si>
    <t>100 students</t>
  </si>
  <si>
    <t>PCA Training Cost</t>
  </si>
  <si>
    <t>60 students</t>
  </si>
  <si>
    <t>Nursing Home Clinical placement</t>
  </si>
  <si>
    <t>$42/hour per instructor/ per 8 students</t>
  </si>
  <si>
    <t xml:space="preserve"> </t>
  </si>
  <si>
    <t>Hospital Clinical placement</t>
  </si>
  <si>
    <t>State Test and Certification per trainee</t>
  </si>
  <si>
    <t>80 students</t>
  </si>
  <si>
    <t xml:space="preserve">Translation / Evaluation (diploma, other credentials) </t>
  </si>
  <si>
    <t>avg $145/ document</t>
  </si>
  <si>
    <t>Participant CNA Stipends / Work Release</t>
  </si>
  <si>
    <t>avg $1800  per student</t>
  </si>
  <si>
    <t xml:space="preserve">     Subtotal Personnel and Training Costs</t>
  </si>
  <si>
    <t xml:space="preserve">Fringe Benefits @ rate of 37%          </t>
  </si>
  <si>
    <t>Continuation of participant benefits</t>
  </si>
  <si>
    <t>avg $255 for 80 students</t>
  </si>
  <si>
    <t xml:space="preserve">     Subtotal Fringe Benefits</t>
  </si>
  <si>
    <t>Total Personnel, Fringe and Program Costs</t>
  </si>
  <si>
    <t>OTPS / ADMIN @ 10%</t>
  </si>
  <si>
    <t>Rent</t>
  </si>
  <si>
    <t>Office Space (private for interviewing and counseling)</t>
  </si>
  <si>
    <t>48 sessions</t>
  </si>
  <si>
    <t>$100 per          half-day</t>
  </si>
  <si>
    <t>Office Supplies (paper, printing, photocopying, film)</t>
  </si>
  <si>
    <t>Database upgrade &amp; software</t>
  </si>
  <si>
    <t>Legal services / Accounting Fees</t>
  </si>
  <si>
    <t>Telephone, fax, conference calls</t>
  </si>
  <si>
    <t>Postage</t>
  </si>
  <si>
    <t>Travel (4 staff)</t>
  </si>
  <si>
    <t>Utilities</t>
  </si>
  <si>
    <t xml:space="preserve">     Subtotal OTPS</t>
  </si>
  <si>
    <t>TOTAL PROGRAM COSTS</t>
  </si>
  <si>
    <t>Total Project</t>
  </si>
  <si>
    <t>Cost Per Number Certificed and Placed = 80 People</t>
  </si>
  <si>
    <t>While we anticipate nearly 100% job retention for 1 year, more conservative estimates are shown above.</t>
  </si>
  <si>
    <t>Cost Per 6 months Retention = 72 People  (assumes 90% retention)</t>
  </si>
  <si>
    <t>Cost Per 1 year Retention = 64 People (assumes 80% retention)</t>
  </si>
  <si>
    <t>Clear Fund</t>
  </si>
  <si>
    <t>Januray 1 to December 31, 2007</t>
  </si>
  <si>
    <t>CNA~ PCT Training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</si>
</sst>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2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42" fontId="0" fillId="0" borderId="5" xfId="0" applyNumberFormat="1" applyFont="1" applyFill="1" applyBorder="1" applyAlignment="1">
      <alignment/>
    </xf>
    <xf numFmtId="165" fontId="0" fillId="0" borderId="5" xfId="17" applyNumberFormat="1" applyFill="1" applyBorder="1" applyAlignment="1">
      <alignment/>
    </xf>
    <xf numFmtId="42" fontId="0" fillId="0" borderId="5" xfId="0" applyNumberFormat="1" applyFont="1" applyBorder="1" applyAlignment="1">
      <alignment/>
    </xf>
    <xf numFmtId="165" fontId="0" fillId="0" borderId="5" xfId="17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17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5" xfId="17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5" xfId="17" applyNumberFormat="1" applyFont="1" applyBorder="1" applyAlignment="1">
      <alignment/>
    </xf>
    <xf numFmtId="165" fontId="0" fillId="0" borderId="5" xfId="17" applyNumberFormat="1" applyFont="1" applyBorder="1" applyAlignment="1">
      <alignment horizontal="center"/>
    </xf>
    <xf numFmtId="165" fontId="0" fillId="0" borderId="0" xfId="0" applyNumberFormat="1" applyAlignment="1">
      <alignment/>
    </xf>
    <xf numFmtId="42" fontId="0" fillId="0" borderId="5" xfId="0" applyNumberFormat="1" applyFont="1" applyBorder="1" applyAlignment="1">
      <alignment wrapText="1"/>
    </xf>
    <xf numFmtId="0" fontId="3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65" fontId="0" fillId="0" borderId="5" xfId="17" applyNumberFormat="1" applyFont="1" applyBorder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42" fontId="0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42" fontId="1" fillId="0" borderId="12" xfId="0" applyNumberFormat="1" applyFont="1" applyBorder="1" applyAlignment="1">
      <alignment/>
    </xf>
    <xf numFmtId="165" fontId="1" fillId="0" borderId="13" xfId="1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2" fontId="1" fillId="0" borderId="1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4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2" fontId="1" fillId="0" borderId="24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65" fontId="1" fillId="0" borderId="0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165" fontId="1" fillId="0" borderId="25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center"/>
    </xf>
    <xf numFmtId="165" fontId="0" fillId="2" borderId="14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2" fontId="1" fillId="0" borderId="19" xfId="0" applyNumberFormat="1" applyFont="1" applyBorder="1" applyAlignment="1">
      <alignment horizontal="center" vertical="top" wrapText="1"/>
    </xf>
    <xf numFmtId="42" fontId="1" fillId="0" borderId="17" xfId="0" applyNumberFormat="1" applyFont="1" applyBorder="1" applyAlignment="1">
      <alignment horizontal="center" vertical="top" wrapText="1"/>
    </xf>
    <xf numFmtId="42" fontId="1" fillId="0" borderId="2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25">
      <selection activeCell="I27" sqref="I27"/>
    </sheetView>
  </sheetViews>
  <sheetFormatPr defaultColWidth="9.140625" defaultRowHeight="12.75"/>
  <cols>
    <col min="1" max="1" width="57.28125" style="0" customWidth="1"/>
    <col min="2" max="2" width="20.7109375" style="0" hidden="1" customWidth="1"/>
    <col min="3" max="3" width="12.140625" style="0" hidden="1" customWidth="1"/>
    <col min="4" max="4" width="11.57421875" style="0" customWidth="1"/>
    <col min="5" max="6" width="15.28125" style="0" customWidth="1"/>
    <col min="7" max="7" width="13.00390625" style="0" customWidth="1"/>
    <col min="14" max="14" width="11.8515625" style="0" customWidth="1"/>
  </cols>
  <sheetData>
    <row r="1" spans="1:7" ht="12.75">
      <c r="A1" s="70" t="s">
        <v>0</v>
      </c>
      <c r="B1" s="70"/>
      <c r="C1" s="70"/>
      <c r="D1" s="70"/>
      <c r="E1" s="70"/>
      <c r="F1" s="70"/>
      <c r="G1" s="70"/>
    </row>
    <row r="2" spans="1:7" ht="15.75">
      <c r="A2" s="71" t="s">
        <v>57</v>
      </c>
      <c r="B2" s="71"/>
      <c r="C2" s="71"/>
      <c r="D2" s="71"/>
      <c r="E2" s="71"/>
      <c r="F2" s="71"/>
      <c r="G2" s="71"/>
    </row>
    <row r="3" spans="1:7" ht="12.75">
      <c r="A3" s="72" t="s">
        <v>56</v>
      </c>
      <c r="B3" s="72"/>
      <c r="C3" s="72"/>
      <c r="D3" s="72"/>
      <c r="E3" s="72"/>
      <c r="F3" s="72"/>
      <c r="G3" s="72"/>
    </row>
    <row r="4" ht="13.5" thickBot="1">
      <c r="A4" s="1"/>
    </row>
    <row r="5" spans="1:11" ht="26.25" thickBot="1">
      <c r="A5" s="86"/>
      <c r="B5" s="87"/>
      <c r="C5" s="88"/>
      <c r="D5" s="3" t="s">
        <v>1</v>
      </c>
      <c r="E5" s="3" t="s">
        <v>2</v>
      </c>
      <c r="F5" s="3" t="s">
        <v>55</v>
      </c>
      <c r="G5" s="3" t="s">
        <v>3</v>
      </c>
      <c r="H5" s="4"/>
      <c r="I5" s="4"/>
      <c r="J5" s="4"/>
      <c r="K5" s="4"/>
    </row>
    <row r="6" spans="1:11" ht="12.75">
      <c r="A6" s="5" t="s">
        <v>4</v>
      </c>
      <c r="B6" s="6" t="s">
        <v>5</v>
      </c>
      <c r="C6" s="6" t="s">
        <v>6</v>
      </c>
      <c r="D6" s="73"/>
      <c r="E6" s="74"/>
      <c r="F6" s="74"/>
      <c r="G6" s="74"/>
      <c r="H6" s="7"/>
      <c r="I6" s="7"/>
      <c r="J6" s="7"/>
      <c r="K6" s="7"/>
    </row>
    <row r="7" spans="1:11" ht="12.75">
      <c r="A7" s="8" t="s">
        <v>7</v>
      </c>
      <c r="B7" s="2">
        <v>0.25</v>
      </c>
      <c r="C7" s="9">
        <v>88952.11</v>
      </c>
      <c r="D7" s="10">
        <f>C7*B7</f>
        <v>22238.0275</v>
      </c>
      <c r="E7" s="11">
        <v>19194</v>
      </c>
      <c r="F7" s="11"/>
      <c r="G7" s="12">
        <v>3044</v>
      </c>
      <c r="H7" s="4"/>
      <c r="I7" s="4"/>
      <c r="J7" s="14"/>
      <c r="K7" s="4"/>
    </row>
    <row r="8" spans="1:15" ht="12.75">
      <c r="A8" s="8" t="s">
        <v>8</v>
      </c>
      <c r="B8" s="15">
        <v>0.25</v>
      </c>
      <c r="C8" s="9">
        <v>53047.81</v>
      </c>
      <c r="D8" s="10">
        <f>C8*B8</f>
        <v>13261.9525</v>
      </c>
      <c r="E8" s="11">
        <f>+B8*C8</f>
        <v>13261.9525</v>
      </c>
      <c r="F8" s="11"/>
      <c r="G8" s="12">
        <f>+D8-E8</f>
        <v>0</v>
      </c>
      <c r="H8" s="4"/>
      <c r="I8" s="4"/>
      <c r="J8" s="14"/>
      <c r="K8" s="4"/>
      <c r="L8" s="4"/>
      <c r="M8" s="4"/>
      <c r="N8" s="4"/>
      <c r="O8" s="4"/>
    </row>
    <row r="9" spans="1:15" ht="12.75">
      <c r="A9" s="8" t="s">
        <v>9</v>
      </c>
      <c r="B9" s="15">
        <v>0.25</v>
      </c>
      <c r="C9" s="9">
        <v>51145.09</v>
      </c>
      <c r="D9" s="10">
        <f>C9*B9</f>
        <v>12786.2725</v>
      </c>
      <c r="E9" s="11">
        <f>+D9-G9</f>
        <v>10229</v>
      </c>
      <c r="F9" s="11"/>
      <c r="G9" s="12">
        <f>+D9-10229</f>
        <v>2557.272499999999</v>
      </c>
      <c r="H9" s="4"/>
      <c r="I9" s="4"/>
      <c r="J9" s="14"/>
      <c r="K9" s="4"/>
      <c r="L9" s="4"/>
      <c r="M9" s="4"/>
      <c r="N9" s="4"/>
      <c r="O9" s="4"/>
    </row>
    <row r="10" spans="1:15" ht="12.75">
      <c r="A10" s="8" t="s">
        <v>10</v>
      </c>
      <c r="B10" s="15">
        <v>0.25</v>
      </c>
      <c r="C10" s="9">
        <v>57662.7</v>
      </c>
      <c r="D10" s="10">
        <f>C10*B10</f>
        <v>14415.675</v>
      </c>
      <c r="E10" s="11">
        <f>+B10*C10</f>
        <v>14415.675</v>
      </c>
      <c r="F10" s="11"/>
      <c r="G10" s="12">
        <f aca="true" t="shared" si="0" ref="G10:G17">+D10-E10</f>
        <v>0</v>
      </c>
      <c r="H10" s="4"/>
      <c r="I10" s="4"/>
      <c r="J10" s="14"/>
      <c r="K10" s="4"/>
      <c r="L10" s="4"/>
      <c r="M10" s="4"/>
      <c r="N10" s="4"/>
      <c r="O10" s="4"/>
    </row>
    <row r="11" spans="1:15" ht="12.75">
      <c r="A11" s="8" t="s">
        <v>11</v>
      </c>
      <c r="B11" s="16">
        <v>0.25</v>
      </c>
      <c r="C11" s="17">
        <v>35143</v>
      </c>
      <c r="D11" s="10">
        <f>C11*B11</f>
        <v>8785.75</v>
      </c>
      <c r="E11" s="12">
        <v>0</v>
      </c>
      <c r="F11" s="12"/>
      <c r="G11" s="12">
        <f t="shared" si="0"/>
        <v>8785.75</v>
      </c>
      <c r="H11" s="4"/>
      <c r="I11" s="4"/>
      <c r="J11" s="75"/>
      <c r="K11" s="75"/>
      <c r="L11" s="75"/>
      <c r="M11" s="75"/>
      <c r="N11" s="75"/>
      <c r="O11" s="4"/>
    </row>
    <row r="12" spans="1:15" ht="12.75">
      <c r="A12" s="8" t="s">
        <v>12</v>
      </c>
      <c r="B12" s="18" t="s">
        <v>13</v>
      </c>
      <c r="C12" s="19">
        <v>45</v>
      </c>
      <c r="D12" s="11">
        <f>140*45*2</f>
        <v>12600</v>
      </c>
      <c r="E12" s="12">
        <v>0</v>
      </c>
      <c r="F12" s="19" t="s">
        <v>22</v>
      </c>
      <c r="G12" s="12">
        <v>12600</v>
      </c>
      <c r="I12" s="4"/>
      <c r="J12" s="4"/>
      <c r="K12" s="4"/>
      <c r="L12" s="4"/>
      <c r="M12" s="4"/>
      <c r="N12" s="4"/>
      <c r="O12" s="4"/>
    </row>
    <row r="13" spans="1:15" ht="12.75">
      <c r="A13" s="8" t="s">
        <v>14</v>
      </c>
      <c r="B13" s="16" t="s">
        <v>15</v>
      </c>
      <c r="C13" s="20">
        <v>180</v>
      </c>
      <c r="D13" s="12">
        <f>180*10*10*2</f>
        <v>36000</v>
      </c>
      <c r="E13" s="12">
        <v>0</v>
      </c>
      <c r="F13" s="12"/>
      <c r="G13" s="12">
        <f t="shared" si="0"/>
        <v>36000</v>
      </c>
      <c r="H13" s="4"/>
      <c r="I13" s="4"/>
      <c r="J13" s="14"/>
      <c r="K13" s="4"/>
      <c r="L13" s="4"/>
      <c r="M13" s="4"/>
      <c r="N13" s="4"/>
      <c r="O13" s="4"/>
    </row>
    <row r="14" spans="1:15" ht="12.75">
      <c r="A14" s="8" t="s">
        <v>16</v>
      </c>
      <c r="B14" s="16" t="s">
        <v>17</v>
      </c>
      <c r="C14" s="20">
        <v>1350</v>
      </c>
      <c r="D14" s="12">
        <f>1350*100</f>
        <v>135000</v>
      </c>
      <c r="E14" s="12">
        <f>+D14</f>
        <v>135000</v>
      </c>
      <c r="F14" s="12"/>
      <c r="G14" s="12">
        <f t="shared" si="0"/>
        <v>0</v>
      </c>
      <c r="H14" s="4"/>
      <c r="I14" s="4"/>
      <c r="J14" s="14"/>
      <c r="K14" s="4"/>
      <c r="L14" s="4"/>
      <c r="M14" s="4"/>
      <c r="N14" s="33"/>
      <c r="O14" s="4"/>
    </row>
    <row r="15" spans="1:15" ht="12.75">
      <c r="A15" s="8" t="s">
        <v>18</v>
      </c>
      <c r="B15" s="16" t="s">
        <v>19</v>
      </c>
      <c r="C15" s="20">
        <v>800</v>
      </c>
      <c r="D15" s="12">
        <f>+C15*60</f>
        <v>48000</v>
      </c>
      <c r="E15" s="12">
        <f>+D15</f>
        <v>48000</v>
      </c>
      <c r="F15" s="12"/>
      <c r="G15" s="12">
        <f t="shared" si="0"/>
        <v>0</v>
      </c>
      <c r="H15" s="4"/>
      <c r="I15" s="4"/>
      <c r="J15" s="14"/>
      <c r="K15" s="4"/>
      <c r="L15" s="4"/>
      <c r="M15" s="4"/>
      <c r="N15" s="33"/>
      <c r="O15" s="4"/>
    </row>
    <row r="16" spans="1:15" ht="51">
      <c r="A16" s="8" t="s">
        <v>20</v>
      </c>
      <c r="B16" s="16">
        <f>21*6*2</f>
        <v>252</v>
      </c>
      <c r="C16" s="22" t="s">
        <v>21</v>
      </c>
      <c r="D16" s="12">
        <v>10584</v>
      </c>
      <c r="E16" s="11">
        <v>0</v>
      </c>
      <c r="F16" s="11">
        <v>10584</v>
      </c>
      <c r="G16" s="12">
        <v>0</v>
      </c>
      <c r="H16" s="4" t="s">
        <v>22</v>
      </c>
      <c r="I16" s="33" t="s">
        <v>22</v>
      </c>
      <c r="J16" s="14"/>
      <c r="K16" s="4"/>
      <c r="L16" s="4"/>
      <c r="M16" s="4"/>
      <c r="N16" s="33"/>
      <c r="O16" s="4"/>
    </row>
    <row r="17" spans="1:15" ht="51">
      <c r="A17" s="23" t="s">
        <v>23</v>
      </c>
      <c r="B17" s="16">
        <f>30*6*2</f>
        <v>360</v>
      </c>
      <c r="C17" s="22" t="s">
        <v>21</v>
      </c>
      <c r="D17" s="12">
        <v>15120</v>
      </c>
      <c r="E17" s="12">
        <v>0</v>
      </c>
      <c r="F17" s="12"/>
      <c r="G17" s="12">
        <f t="shared" si="0"/>
        <v>15120</v>
      </c>
      <c r="I17" s="69" t="s">
        <v>22</v>
      </c>
      <c r="J17" s="4"/>
      <c r="K17" s="4"/>
      <c r="L17" s="4"/>
      <c r="M17" s="4"/>
      <c r="N17" s="33"/>
      <c r="O17" s="4"/>
    </row>
    <row r="18" spans="1:14" ht="12.75">
      <c r="A18" s="8" t="s">
        <v>24</v>
      </c>
      <c r="B18" s="24" t="s">
        <v>25</v>
      </c>
      <c r="C18" s="12">
        <v>115</v>
      </c>
      <c r="D18" s="11">
        <f>115*80</f>
        <v>9200</v>
      </c>
      <c r="E18" s="12">
        <f>+D18-G18</f>
        <v>8772</v>
      </c>
      <c r="F18" s="12"/>
      <c r="G18" s="12">
        <v>428</v>
      </c>
      <c r="J18" s="25"/>
      <c r="N18" s="21"/>
    </row>
    <row r="19" spans="1:14" ht="25.5">
      <c r="A19" s="8" t="s">
        <v>26</v>
      </c>
      <c r="B19" s="26" t="s">
        <v>17</v>
      </c>
      <c r="C19" s="27" t="s">
        <v>27</v>
      </c>
      <c r="D19" s="9">
        <f>145*100</f>
        <v>14500</v>
      </c>
      <c r="E19" s="9">
        <v>0</v>
      </c>
      <c r="F19" s="9"/>
      <c r="G19" s="12">
        <f>+D19-E19</f>
        <v>14500</v>
      </c>
      <c r="J19" s="21"/>
      <c r="K19" s="21"/>
      <c r="L19" s="21"/>
      <c r="M19" s="21"/>
      <c r="N19" s="21"/>
    </row>
    <row r="20" spans="1:15" ht="12.75">
      <c r="A20" s="76"/>
      <c r="B20" s="77"/>
      <c r="C20" s="77"/>
      <c r="D20" s="77"/>
      <c r="E20" s="77"/>
      <c r="F20" s="77"/>
      <c r="G20" s="77"/>
      <c r="H20" s="28"/>
      <c r="I20" s="28"/>
      <c r="J20" s="28"/>
      <c r="K20" s="28"/>
      <c r="L20" s="29"/>
      <c r="M20" s="28"/>
      <c r="N20" s="28"/>
      <c r="O20" s="28"/>
    </row>
    <row r="21" spans="1:11" ht="12.75">
      <c r="A21" s="30" t="s">
        <v>28</v>
      </c>
      <c r="B21" s="31" t="s">
        <v>29</v>
      </c>
      <c r="C21" s="12"/>
      <c r="D21" s="32">
        <f>1800*100</f>
        <v>180000</v>
      </c>
      <c r="E21" s="32">
        <v>0</v>
      </c>
      <c r="F21" s="11">
        <v>11916</v>
      </c>
      <c r="G21" s="12">
        <f>+D21-F21</f>
        <v>168084</v>
      </c>
      <c r="H21" s="4" t="s">
        <v>22</v>
      </c>
      <c r="I21" s="4"/>
      <c r="J21" s="14"/>
      <c r="K21" s="4"/>
    </row>
    <row r="22" spans="1:11" ht="13.5" thickBot="1">
      <c r="A22" s="34" t="s">
        <v>30</v>
      </c>
      <c r="B22" s="35" t="s">
        <v>22</v>
      </c>
      <c r="C22" s="35"/>
      <c r="D22" s="36">
        <f>SUM(D7:D21)</f>
        <v>532491.6775</v>
      </c>
      <c r="E22" s="36">
        <f>SUM(E7:E21)</f>
        <v>248872.6275</v>
      </c>
      <c r="F22" s="62">
        <f>+F16+F21</f>
        <v>22500</v>
      </c>
      <c r="G22" s="37">
        <f>SUM(G7:G21)</f>
        <v>261119.0225</v>
      </c>
      <c r="H22" s="4"/>
      <c r="I22" s="4"/>
      <c r="J22" s="4"/>
      <c r="K22" s="4"/>
    </row>
    <row r="23" spans="1:11" ht="13.5" thickBot="1">
      <c r="A23" s="38"/>
      <c r="B23" s="39"/>
      <c r="C23" s="39"/>
      <c r="D23" s="40"/>
      <c r="E23" s="40"/>
      <c r="F23" s="40"/>
      <c r="G23" s="41"/>
      <c r="H23" s="4"/>
      <c r="I23" s="4"/>
      <c r="J23" s="4"/>
      <c r="K23" s="4"/>
    </row>
    <row r="24" spans="1:11" ht="12.75">
      <c r="A24" s="78" t="s">
        <v>31</v>
      </c>
      <c r="B24" s="79"/>
      <c r="C24" s="79"/>
      <c r="D24" s="79"/>
      <c r="E24" s="79"/>
      <c r="F24" s="79"/>
      <c r="G24" s="79"/>
      <c r="H24" s="4"/>
      <c r="I24" s="4"/>
      <c r="J24" s="4"/>
      <c r="K24" s="4"/>
    </row>
    <row r="25" spans="1:11" ht="12.75">
      <c r="A25" s="8" t="s">
        <v>7</v>
      </c>
      <c r="B25" s="2"/>
      <c r="C25" s="10"/>
      <c r="D25" s="12">
        <f>+D7*0.37</f>
        <v>8228.070175</v>
      </c>
      <c r="E25" s="12">
        <f>+E7*0.37</f>
        <v>7101.78</v>
      </c>
      <c r="F25" s="12"/>
      <c r="G25" s="12">
        <f>+D25-E25</f>
        <v>1126.290175000001</v>
      </c>
      <c r="H25" s="4"/>
      <c r="I25" s="4"/>
      <c r="J25" s="4"/>
      <c r="K25" s="4"/>
    </row>
    <row r="26" spans="1:11" ht="12.75">
      <c r="A26" s="8" t="s">
        <v>8</v>
      </c>
      <c r="B26" s="15"/>
      <c r="C26" s="10"/>
      <c r="D26" s="12">
        <f aca="true" t="shared" si="1" ref="D26:E29">+D8*0.37</f>
        <v>4906.922425</v>
      </c>
      <c r="E26" s="12">
        <f>+E8*0.37</f>
        <v>4906.922425</v>
      </c>
      <c r="F26" s="12"/>
      <c r="G26" s="12">
        <f>+D26-E26</f>
        <v>0</v>
      </c>
      <c r="H26" s="4"/>
      <c r="I26" s="4"/>
      <c r="J26" s="4"/>
      <c r="K26" s="4"/>
    </row>
    <row r="27" spans="1:7" ht="12.75">
      <c r="A27" s="8" t="s">
        <v>9</v>
      </c>
      <c r="B27" s="15"/>
      <c r="C27" s="10"/>
      <c r="D27" s="12">
        <f t="shared" si="1"/>
        <v>4730.920824999999</v>
      </c>
      <c r="E27" s="12">
        <f t="shared" si="1"/>
        <v>3784.73</v>
      </c>
      <c r="F27" s="12"/>
      <c r="G27" s="12">
        <f>+D27-E27</f>
        <v>946.1908249999992</v>
      </c>
    </row>
    <row r="28" spans="1:7" ht="12.75">
      <c r="A28" s="8" t="s">
        <v>10</v>
      </c>
      <c r="B28" s="15"/>
      <c r="C28" s="10"/>
      <c r="D28" s="12">
        <f t="shared" si="1"/>
        <v>5333.799749999999</v>
      </c>
      <c r="E28" s="12">
        <f t="shared" si="1"/>
        <v>5333.799749999999</v>
      </c>
      <c r="F28" s="12"/>
      <c r="G28" s="11">
        <f>+D28</f>
        <v>5333.799749999999</v>
      </c>
    </row>
    <row r="29" spans="1:7" ht="12.75">
      <c r="A29" s="8" t="s">
        <v>11</v>
      </c>
      <c r="B29" s="16"/>
      <c r="C29" s="10"/>
      <c r="D29" s="12">
        <f t="shared" si="1"/>
        <v>3250.7275</v>
      </c>
      <c r="E29" s="12">
        <f t="shared" si="1"/>
        <v>0</v>
      </c>
      <c r="F29" s="12"/>
      <c r="G29" s="11">
        <f>+D29</f>
        <v>3250.7275</v>
      </c>
    </row>
    <row r="30" spans="1:7" ht="12.75">
      <c r="A30" s="8" t="s">
        <v>32</v>
      </c>
      <c r="B30" s="15" t="s">
        <v>33</v>
      </c>
      <c r="C30" s="12">
        <f>255*80</f>
        <v>20400</v>
      </c>
      <c r="D30" s="12">
        <f>+C30</f>
        <v>20400</v>
      </c>
      <c r="E30" s="12">
        <v>0</v>
      </c>
      <c r="F30" s="12"/>
      <c r="G30" s="11">
        <f>+D30</f>
        <v>20400</v>
      </c>
    </row>
    <row r="31" spans="1:7" ht="13.5" thickBot="1">
      <c r="A31" s="42" t="s">
        <v>34</v>
      </c>
      <c r="B31" s="35" t="s">
        <v>22</v>
      </c>
      <c r="C31" s="35" t="s">
        <v>22</v>
      </c>
      <c r="D31" s="36">
        <f>SUM(D25:D30)</f>
        <v>46850.440675</v>
      </c>
      <c r="E31" s="36">
        <f>SUM(E25:E30)</f>
        <v>21127.232174999997</v>
      </c>
      <c r="F31" s="36">
        <v>0</v>
      </c>
      <c r="G31" s="36">
        <f>SUM(G25:G30)</f>
        <v>31057.00825</v>
      </c>
    </row>
    <row r="32" spans="1:7" ht="13.5" thickBot="1">
      <c r="A32" s="43"/>
      <c r="B32" s="7"/>
      <c r="C32" s="7"/>
      <c r="D32" s="44"/>
      <c r="E32" s="44"/>
      <c r="F32" s="44"/>
      <c r="G32" s="45"/>
    </row>
    <row r="33" spans="1:7" ht="13.5" thickBot="1">
      <c r="A33" s="46" t="s">
        <v>35</v>
      </c>
      <c r="B33" s="47"/>
      <c r="C33" s="47"/>
      <c r="D33" s="48">
        <f>SUM(E33:G33)</f>
        <v>584675.890425</v>
      </c>
      <c r="E33" s="48">
        <f>+E31+E22</f>
        <v>269999.859675</v>
      </c>
      <c r="F33" s="48">
        <f>+F22+F31</f>
        <v>22500</v>
      </c>
      <c r="G33" s="48">
        <f>+G31+G22</f>
        <v>292176.03075</v>
      </c>
    </row>
    <row r="34" spans="1:7" ht="12.75">
      <c r="A34" s="49"/>
      <c r="B34" s="7"/>
      <c r="C34" s="7"/>
      <c r="D34" s="44"/>
      <c r="E34" s="44"/>
      <c r="F34" s="44"/>
      <c r="G34" s="41"/>
    </row>
    <row r="35" spans="1:7" ht="12.75">
      <c r="A35" s="80" t="s">
        <v>36</v>
      </c>
      <c r="B35" s="81"/>
      <c r="C35" s="81"/>
      <c r="D35" s="81"/>
      <c r="E35" s="81"/>
      <c r="F35" s="81"/>
      <c r="G35" s="81"/>
    </row>
    <row r="36" spans="1:7" ht="12.75">
      <c r="A36" s="8" t="s">
        <v>37</v>
      </c>
      <c r="B36" s="4"/>
      <c r="C36" s="27"/>
      <c r="D36" s="9">
        <v>5000</v>
      </c>
      <c r="E36" s="9">
        <v>5000</v>
      </c>
      <c r="F36" s="9"/>
      <c r="G36" s="12">
        <v>0</v>
      </c>
    </row>
    <row r="37" spans="1:7" ht="25.5">
      <c r="A37" s="8" t="s">
        <v>38</v>
      </c>
      <c r="B37" s="4" t="s">
        <v>39</v>
      </c>
      <c r="C37" s="27" t="s">
        <v>40</v>
      </c>
      <c r="D37" s="9">
        <f>100*48</f>
        <v>4800</v>
      </c>
      <c r="E37" s="9">
        <f>+D37</f>
        <v>4800</v>
      </c>
      <c r="F37" s="9"/>
      <c r="G37" s="12">
        <f aca="true" t="shared" si="2" ref="G37:G43">+D37-E37</f>
        <v>0</v>
      </c>
    </row>
    <row r="38" spans="1:7" ht="12.75">
      <c r="A38" s="8" t="s">
        <v>41</v>
      </c>
      <c r="B38" s="4" t="s">
        <v>22</v>
      </c>
      <c r="C38" s="19" t="s">
        <v>22</v>
      </c>
      <c r="D38" s="9">
        <f>2500+1500+500</f>
        <v>4500</v>
      </c>
      <c r="E38" s="9">
        <f>+D38</f>
        <v>4500</v>
      </c>
      <c r="F38" s="9"/>
      <c r="G38" s="12">
        <f t="shared" si="2"/>
        <v>0</v>
      </c>
    </row>
    <row r="39" spans="1:15" ht="12.75">
      <c r="A39" s="8" t="s">
        <v>42</v>
      </c>
      <c r="B39" s="26" t="s">
        <v>22</v>
      </c>
      <c r="C39" s="12"/>
      <c r="D39" s="9">
        <v>8000</v>
      </c>
      <c r="E39" s="9">
        <f>+D39/2</f>
        <v>4000</v>
      </c>
      <c r="F39" s="9">
        <v>2500</v>
      </c>
      <c r="G39" s="12">
        <v>1500</v>
      </c>
      <c r="H39" s="28"/>
      <c r="I39" s="28"/>
      <c r="J39" s="28"/>
      <c r="K39" s="28"/>
      <c r="L39" s="28"/>
      <c r="M39" s="28"/>
      <c r="N39" s="28"/>
      <c r="O39" s="28"/>
    </row>
    <row r="40" spans="1:15" ht="12.75">
      <c r="A40" s="8" t="s">
        <v>43</v>
      </c>
      <c r="B40" s="26"/>
      <c r="C40" s="12"/>
      <c r="D40" s="9">
        <v>2250</v>
      </c>
      <c r="E40" s="9">
        <v>2250</v>
      </c>
      <c r="F40" s="9"/>
      <c r="G40" s="12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8" t="s">
        <v>44</v>
      </c>
      <c r="B41" s="26" t="s">
        <v>22</v>
      </c>
      <c r="C41" s="12"/>
      <c r="D41" s="9">
        <v>2750</v>
      </c>
      <c r="E41" s="9">
        <f>+D41</f>
        <v>2750</v>
      </c>
      <c r="F41" s="9"/>
      <c r="G41" s="12">
        <f t="shared" si="2"/>
        <v>0</v>
      </c>
      <c r="H41" s="28"/>
      <c r="I41" s="28"/>
      <c r="J41" s="28"/>
      <c r="K41" s="28"/>
      <c r="L41" s="28"/>
      <c r="M41" s="28"/>
      <c r="N41" s="28"/>
      <c r="O41" s="28"/>
    </row>
    <row r="42" spans="1:15" ht="12.75">
      <c r="A42" s="23" t="s">
        <v>45</v>
      </c>
      <c r="B42" s="26" t="s">
        <v>22</v>
      </c>
      <c r="C42" s="12"/>
      <c r="D42" s="9">
        <v>2600</v>
      </c>
      <c r="E42" s="9">
        <f>+D42</f>
        <v>2600</v>
      </c>
      <c r="F42" s="9"/>
      <c r="G42" s="12">
        <f t="shared" si="2"/>
        <v>0</v>
      </c>
      <c r="H42" s="28"/>
      <c r="I42" s="28"/>
      <c r="J42" s="28"/>
      <c r="K42" s="28"/>
      <c r="L42" s="28"/>
      <c r="M42" s="28"/>
      <c r="N42" s="28"/>
      <c r="O42" s="28"/>
    </row>
    <row r="43" spans="1:15" ht="12.75">
      <c r="A43" s="8" t="s">
        <v>46</v>
      </c>
      <c r="B43" s="26" t="s">
        <v>22</v>
      </c>
      <c r="C43" s="12"/>
      <c r="D43" s="9">
        <f>4*150</f>
        <v>600</v>
      </c>
      <c r="E43" s="9">
        <f>+D43</f>
        <v>600</v>
      </c>
      <c r="F43" s="9"/>
      <c r="G43" s="12">
        <f t="shared" si="2"/>
        <v>0</v>
      </c>
      <c r="H43" s="28"/>
      <c r="I43" s="28"/>
      <c r="J43" s="28"/>
      <c r="K43" s="28"/>
      <c r="L43" s="28"/>
      <c r="M43" s="28"/>
      <c r="N43" s="28"/>
      <c r="O43" s="28"/>
    </row>
    <row r="44" spans="1:15" ht="12.75">
      <c r="A44" s="23" t="s">
        <v>47</v>
      </c>
      <c r="B44" s="39"/>
      <c r="C44" s="12"/>
      <c r="D44" s="9">
        <v>3500</v>
      </c>
      <c r="E44" s="40">
        <f>+D44</f>
        <v>3500</v>
      </c>
      <c r="F44" s="40"/>
      <c r="G44" s="50"/>
      <c r="H44" s="28"/>
      <c r="I44" s="28"/>
      <c r="J44" s="28"/>
      <c r="K44" s="28"/>
      <c r="L44" s="28"/>
      <c r="M44" s="28"/>
      <c r="N44" s="28"/>
      <c r="O44" s="28"/>
    </row>
    <row r="45" spans="1:7" ht="13.5" thickBot="1">
      <c r="A45" s="51" t="s">
        <v>48</v>
      </c>
      <c r="B45" s="36"/>
      <c r="C45" s="36"/>
      <c r="D45" s="36">
        <f>SUM(D36:D44)</f>
        <v>34000</v>
      </c>
      <c r="E45" s="36">
        <f>SUM(E36:E44)</f>
        <v>30000</v>
      </c>
      <c r="F45" s="36">
        <v>2500</v>
      </c>
      <c r="G45" s="36">
        <f>SUM(G36:G44)</f>
        <v>1500</v>
      </c>
    </row>
    <row r="46" spans="1:7" ht="13.5" thickBot="1">
      <c r="A46" s="38"/>
      <c r="B46" s="39"/>
      <c r="C46" s="39"/>
      <c r="D46" s="40"/>
      <c r="E46" s="40"/>
      <c r="F46" s="40"/>
      <c r="G46" s="4"/>
    </row>
    <row r="47" spans="1:7" ht="13.5" thickBot="1">
      <c r="A47" s="52" t="s">
        <v>49</v>
      </c>
      <c r="B47" s="53"/>
      <c r="C47" s="53"/>
      <c r="D47" s="48">
        <f>SUM(E47:G47)</f>
        <v>618675.890425</v>
      </c>
      <c r="E47" s="48">
        <f>+E45+E33</f>
        <v>299999.859675</v>
      </c>
      <c r="F47" s="48">
        <f>+F45+F33</f>
        <v>25000</v>
      </c>
      <c r="G47" s="48">
        <f>+G45+G33</f>
        <v>293676.03075</v>
      </c>
    </row>
    <row r="48" spans="1:7" ht="12.75">
      <c r="A48" s="38"/>
      <c r="B48" s="4"/>
      <c r="C48" s="4"/>
      <c r="D48" s="4"/>
      <c r="E48" s="4"/>
      <c r="F48" s="4"/>
      <c r="G48" s="4"/>
    </row>
    <row r="49" spans="1:7" ht="13.5" thickBot="1">
      <c r="A49" s="38"/>
      <c r="B49" s="4"/>
      <c r="C49" s="4"/>
      <c r="D49" s="4"/>
      <c r="E49" s="4" t="s">
        <v>22</v>
      </c>
      <c r="F49" s="4"/>
      <c r="G49" s="4"/>
    </row>
    <row r="50" spans="1:7" ht="13.5" thickBot="1">
      <c r="A50" s="54" t="s">
        <v>22</v>
      </c>
      <c r="B50" s="55"/>
      <c r="C50" s="56"/>
      <c r="D50" s="65" t="s">
        <v>50</v>
      </c>
      <c r="E50" s="63" t="s">
        <v>22</v>
      </c>
      <c r="F50" s="63"/>
      <c r="G50" s="4"/>
    </row>
    <row r="51" spans="1:7" ht="12.75">
      <c r="A51" s="82" t="s">
        <v>51</v>
      </c>
      <c r="B51" s="83"/>
      <c r="C51" s="57"/>
      <c r="D51" s="66">
        <f>D47/80</f>
        <v>7733.4486303124995</v>
      </c>
      <c r="E51" s="64" t="s">
        <v>22</v>
      </c>
      <c r="F51" s="64"/>
      <c r="G51" s="4"/>
    </row>
    <row r="52" spans="1:7" ht="12.75">
      <c r="A52" s="82" t="s">
        <v>53</v>
      </c>
      <c r="B52" s="83"/>
      <c r="C52" s="13"/>
      <c r="D52" s="67">
        <f>D47/72</f>
        <v>8592.720700347221</v>
      </c>
      <c r="E52" s="64" t="s">
        <v>22</v>
      </c>
      <c r="F52" s="64"/>
      <c r="G52" s="4"/>
    </row>
    <row r="53" spans="1:7" ht="13.5" thickBot="1">
      <c r="A53" s="84" t="s">
        <v>54</v>
      </c>
      <c r="B53" s="85"/>
      <c r="C53" s="58"/>
      <c r="D53" s="68">
        <f>D47/64</f>
        <v>9666.810787890625</v>
      </c>
      <c r="E53" s="64" t="s">
        <v>22</v>
      </c>
      <c r="F53" s="64"/>
      <c r="G53" s="4"/>
    </row>
    <row r="54" spans="1:7" ht="12.75">
      <c r="A54" s="38"/>
      <c r="B54" s="4"/>
      <c r="C54" s="4"/>
      <c r="D54" s="4"/>
      <c r="E54" s="4"/>
      <c r="F54" s="4"/>
      <c r="G54" s="4"/>
    </row>
    <row r="55" spans="1:7" ht="12.75">
      <c r="A55" s="38" t="s">
        <v>52</v>
      </c>
      <c r="B55" s="4"/>
      <c r="C55" s="4"/>
      <c r="D55" s="4"/>
      <c r="E55" s="4"/>
      <c r="F55" s="4"/>
      <c r="G55" s="4"/>
    </row>
    <row r="56" spans="1:7" ht="12.75">
      <c r="A56" s="38"/>
      <c r="B56" s="4"/>
      <c r="C56" s="4"/>
      <c r="D56" s="4"/>
      <c r="E56" s="4"/>
      <c r="F56" s="4"/>
      <c r="G56" s="4"/>
    </row>
    <row r="57" spans="1:7" ht="13.5" thickBot="1">
      <c r="A57" s="59" t="s">
        <v>22</v>
      </c>
      <c r="B57" s="60" t="s">
        <v>22</v>
      </c>
      <c r="C57" s="61"/>
      <c r="D57" s="61"/>
      <c r="E57" s="61"/>
      <c r="F57" s="61"/>
      <c r="G57" s="61"/>
    </row>
    <row r="62" ht="12.75">
      <c r="B62" t="s">
        <v>22</v>
      </c>
    </row>
    <row r="63" ht="12.75">
      <c r="B63" t="s">
        <v>22</v>
      </c>
    </row>
  </sheetData>
  <mergeCells count="12">
    <mergeCell ref="A51:B51"/>
    <mergeCell ref="A52:B52"/>
    <mergeCell ref="A53:B53"/>
    <mergeCell ref="A5:C5"/>
    <mergeCell ref="J11:N11"/>
    <mergeCell ref="A20:G20"/>
    <mergeCell ref="A24:G24"/>
    <mergeCell ref="A35:G35"/>
    <mergeCell ref="A1:G1"/>
    <mergeCell ref="A2:G2"/>
    <mergeCell ref="A3:G3"/>
    <mergeCell ref="D6:G6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1199etjsp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Aishah Miller</cp:lastModifiedBy>
  <cp:lastPrinted>2007-07-27T20:41:12Z</cp:lastPrinted>
  <dcterms:created xsi:type="dcterms:W3CDTF">2007-07-27T20:34:26Z</dcterms:created>
  <dcterms:modified xsi:type="dcterms:W3CDTF">2007-08-03T19:01:00Z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