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120" windowHeight="9120" activeTab="0"/>
  </bookViews>
  <sheets>
    <sheet name="FY08budg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<sst xmlns="http://schemas.openxmlformats.org/spreadsheetml/2006/main" count="91" uniqueCount="85">
  <si>
    <t>REVENUE</t>
  </si>
  <si>
    <t>Total 
Funding</t>
  </si>
  <si>
    <t>FY 04
Annual Budget</t>
  </si>
  <si>
    <t>FY04 
Actuals</t>
  </si>
  <si>
    <t xml:space="preserve"> Variance</t>
  </si>
  <si>
    <t>Dinner</t>
  </si>
  <si>
    <t>Total Revenue</t>
  </si>
  <si>
    <t>EXPENSES</t>
  </si>
  <si>
    <t>Budget</t>
  </si>
  <si>
    <t>FY04
Total 
Expenses</t>
  </si>
  <si>
    <t xml:space="preserve">Personnel Services </t>
  </si>
  <si>
    <t>Staff Benefits</t>
  </si>
  <si>
    <t>Total PS</t>
  </si>
  <si>
    <t>OTPS</t>
  </si>
  <si>
    <t>Office Equipment.</t>
  </si>
  <si>
    <t>Subtotal Office Equipment</t>
  </si>
  <si>
    <t>Direct Client Services</t>
  </si>
  <si>
    <t>Client Transportation</t>
  </si>
  <si>
    <t>Subtotal Direct Client Services</t>
  </si>
  <si>
    <t>Utilities</t>
  </si>
  <si>
    <t>Subtotal Utilities</t>
  </si>
  <si>
    <t>Office Expense</t>
  </si>
  <si>
    <t>Office supplies</t>
  </si>
  <si>
    <t>Postage</t>
  </si>
  <si>
    <t>Insurance-general</t>
  </si>
  <si>
    <t>Recruitment &amp; Advertising-Staff</t>
  </si>
  <si>
    <t>Staff Training</t>
  </si>
  <si>
    <t>Staff Transportation</t>
  </si>
  <si>
    <t>Subtotal Office Expense</t>
  </si>
  <si>
    <t>Professional Costs</t>
  </si>
  <si>
    <t>Subtotal Professional Costs.</t>
  </si>
  <si>
    <t>Miscellaneous Operating Expenses</t>
  </si>
  <si>
    <t>Misc. Expenses</t>
  </si>
  <si>
    <t>Subtotal Miscellaneous Operating Expenses.</t>
  </si>
  <si>
    <t>Subtotal OTPS</t>
  </si>
  <si>
    <t>Total PS &amp; OTPS</t>
  </si>
  <si>
    <t xml:space="preserve">Administrative O/H </t>
  </si>
  <si>
    <t>Total Operating Expenses</t>
  </si>
  <si>
    <t>Total Gain (Loss)</t>
  </si>
  <si>
    <t>FY05
Budget</t>
  </si>
  <si>
    <t>Please Note:</t>
  </si>
  <si>
    <t>These costs will not be charged to Mentoring in FY05, they will be included as part of the administrative overhead.</t>
  </si>
  <si>
    <t>Variance
FY04 Budget vs. FY04 Actuals</t>
  </si>
  <si>
    <t>The FY04 actuals will be decreased for the categories in the Telephone &amp; Copier section.</t>
  </si>
  <si>
    <t>Foundation
Grants</t>
  </si>
  <si>
    <t>Individuals &amp;
Corportions</t>
  </si>
  <si>
    <t>DYCD</t>
  </si>
  <si>
    <t>FY 06
Annual
Budget</t>
  </si>
  <si>
    <t>DOE</t>
  </si>
  <si>
    <t>Revenue Type</t>
  </si>
  <si>
    <t>Family Activities - Other</t>
  </si>
  <si>
    <t>Educational Supplies</t>
  </si>
  <si>
    <t>Client Meals</t>
  </si>
  <si>
    <t>Meeting Expense</t>
  </si>
  <si>
    <t>Conference Expense</t>
  </si>
  <si>
    <t>Copier Rental</t>
  </si>
  <si>
    <t>Stationary and Printing</t>
  </si>
  <si>
    <t>Softtware - New</t>
  </si>
  <si>
    <t>Software - Maintenance</t>
  </si>
  <si>
    <t>Hardware - New</t>
  </si>
  <si>
    <t>Hardware - Supplies and Maintenance</t>
  </si>
  <si>
    <t>MIS - Inhouse support</t>
  </si>
  <si>
    <t>Fares - Air/Rail/Bus</t>
  </si>
  <si>
    <t>Cab, Parking, Mileage, Tolls</t>
  </si>
  <si>
    <t>Entertainment</t>
  </si>
  <si>
    <t>Telephone</t>
  </si>
  <si>
    <t>Messenger and Delivery</t>
  </si>
  <si>
    <t>Audit Fees</t>
  </si>
  <si>
    <t>Payroll Processing Fees</t>
  </si>
  <si>
    <t>Other Consulting Fees</t>
  </si>
  <si>
    <t>Accounting and Legal</t>
  </si>
  <si>
    <t>Office Equipment Purchase/Lease</t>
  </si>
  <si>
    <t>Dues and Subs</t>
  </si>
  <si>
    <t>FY 07 Annual Budget</t>
  </si>
  <si>
    <t xml:space="preserve"> </t>
  </si>
  <si>
    <t>FY06 Budget</t>
  </si>
  <si>
    <t>FY 08 Annual Budget</t>
  </si>
  <si>
    <t>In-Kind -Rent provided</t>
  </si>
  <si>
    <t>Meals</t>
  </si>
  <si>
    <t>Lodging</t>
  </si>
  <si>
    <t>Rent- in kind</t>
  </si>
  <si>
    <t>FY08 Direct Care</t>
  </si>
  <si>
    <t>FY08 Administration</t>
  </si>
  <si>
    <t>Mgmt Consulting Fees</t>
  </si>
  <si>
    <t>Salaries &amp; Wages***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</si>
</sst>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;;;"/>
    <numFmt numFmtId="167" formatCode="0_)"/>
    <numFmt numFmtId="168" formatCode="_(* #,##0_);_(* \(#,##0\);_(* &quot;-&quot;??_);_(@_)"/>
    <numFmt numFmtId="169" formatCode="_(* #,##0.0_);_(* \(#,##0.0\);_(* &quot;-&quot;??_);_(@_)"/>
    <numFmt numFmtId="170" formatCode="mm/dd/yy"/>
    <numFmt numFmtId="171" formatCode="_(&quot;$&quot;* #,##0.0_);_(&quot;$&quot;* \(#,##0.0\);_(&quot;$&quot;* &quot;-&quot;??_);_(@_)"/>
    <numFmt numFmtId="172" formatCode="0.0"/>
    <numFmt numFmtId="173" formatCode="mmmm\-yy"/>
    <numFmt numFmtId="174" formatCode="&quot;$&quot;#,##0.00"/>
    <numFmt numFmtId="175" formatCode="&quot;$&quot;#,##0.0"/>
    <numFmt numFmtId="176" formatCode="&quot;$&quot;#,##0"/>
    <numFmt numFmtId="177" formatCode="0.000"/>
  </numFmts>
  <fonts count="8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5" fontId="1" fillId="0" borderId="0" xfId="17" applyNumberFormat="1" applyFont="1" applyBorder="1" applyAlignment="1">
      <alignment horizontal="left"/>
    </xf>
    <xf numFmtId="165" fontId="2" fillId="0" borderId="0" xfId="17" applyNumberFormat="1" applyFont="1" applyBorder="1" applyAlignment="1">
      <alignment horizontal="left"/>
    </xf>
    <xf numFmtId="165" fontId="0" fillId="0" borderId="0" xfId="17" applyNumberFormat="1" applyFont="1" applyBorder="1" applyAlignment="1">
      <alignment/>
    </xf>
    <xf numFmtId="165" fontId="3" fillId="0" borderId="0" xfId="17" applyNumberFormat="1" applyFont="1" applyBorder="1" applyAlignment="1">
      <alignment horizontal="center"/>
    </xf>
    <xf numFmtId="165" fontId="2" fillId="0" borderId="0" xfId="17" applyNumberFormat="1" applyFont="1" applyBorder="1" applyAlignment="1">
      <alignment horizontal="right"/>
    </xf>
    <xf numFmtId="165" fontId="0" fillId="0" borderId="0" xfId="17" applyNumberFormat="1" applyFont="1" applyAlignment="1">
      <alignment/>
    </xf>
    <xf numFmtId="165" fontId="0" fillId="0" borderId="0" xfId="17" applyNumberFormat="1" applyFont="1" applyAlignment="1">
      <alignment horizontal="right"/>
    </xf>
    <xf numFmtId="165" fontId="4" fillId="0" borderId="0" xfId="17" applyNumberFormat="1" applyFont="1" applyBorder="1" applyAlignment="1">
      <alignment/>
    </xf>
    <xf numFmtId="165" fontId="3" fillId="0" borderId="0" xfId="17" applyNumberFormat="1" applyFont="1" applyBorder="1" applyAlignment="1">
      <alignment horizontal="right"/>
    </xf>
    <xf numFmtId="165" fontId="5" fillId="0" borderId="0" xfId="17" applyNumberFormat="1" applyFont="1" applyBorder="1" applyAlignment="1">
      <alignment horizontal="left"/>
    </xf>
    <xf numFmtId="165" fontId="4" fillId="0" borderId="0" xfId="17" applyNumberFormat="1" applyFont="1" applyBorder="1" applyAlignment="1">
      <alignment horizontal="left"/>
    </xf>
    <xf numFmtId="165" fontId="3" fillId="0" borderId="0" xfId="17" applyNumberFormat="1" applyFont="1" applyBorder="1" applyAlignment="1">
      <alignment horizontal="center" wrapText="1"/>
    </xf>
    <xf numFmtId="165" fontId="3" fillId="0" borderId="0" xfId="17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165" fontId="0" fillId="0" borderId="0" xfId="17" applyNumberFormat="1" applyFont="1" applyBorder="1" applyAlignment="1">
      <alignment horizontal="center"/>
    </xf>
    <xf numFmtId="165" fontId="4" fillId="0" borderId="0" xfId="17" applyNumberFormat="1" applyFont="1" applyBorder="1" applyAlignment="1">
      <alignment horizontal="center"/>
    </xf>
    <xf numFmtId="165" fontId="4" fillId="0" borderId="0" xfId="17" applyNumberFormat="1" applyFont="1" applyBorder="1" applyAlignment="1">
      <alignment horizontal="right"/>
    </xf>
    <xf numFmtId="165" fontId="0" fillId="0" borderId="0" xfId="17" applyNumberFormat="1" applyFont="1" applyFill="1" applyBorder="1" applyAlignment="1">
      <alignment/>
    </xf>
    <xf numFmtId="165" fontId="0" fillId="0" borderId="0" xfId="17" applyNumberFormat="1" applyFont="1" applyBorder="1" applyAlignment="1">
      <alignment horizontal="right"/>
    </xf>
    <xf numFmtId="165" fontId="6" fillId="0" borderId="0" xfId="17" applyNumberFormat="1" applyFont="1" applyBorder="1" applyAlignment="1">
      <alignment/>
    </xf>
    <xf numFmtId="165" fontId="3" fillId="0" borderId="0" xfId="17" applyNumberFormat="1" applyFont="1" applyBorder="1" applyAlignment="1">
      <alignment/>
    </xf>
    <xf numFmtId="165" fontId="4" fillId="0" borderId="0" xfId="17" applyNumberFormat="1" applyFont="1" applyAlignment="1">
      <alignment horizontal="right"/>
    </xf>
    <xf numFmtId="165" fontId="5" fillId="0" borderId="0" xfId="17" applyNumberFormat="1" applyFont="1" applyBorder="1" applyAlignment="1">
      <alignment/>
    </xf>
    <xf numFmtId="165" fontId="0" fillId="0" borderId="0" xfId="17" applyNumberFormat="1" applyFont="1" applyAlignment="1">
      <alignment horizontal="left"/>
    </xf>
    <xf numFmtId="169" fontId="0" fillId="0" borderId="0" xfId="17" applyNumberFormat="1" applyFont="1" applyBorder="1" applyAlignment="1">
      <alignment horizontal="center"/>
    </xf>
    <xf numFmtId="165" fontId="4" fillId="0" borderId="0" xfId="17" applyNumberFormat="1" applyFont="1" applyAlignment="1">
      <alignment/>
    </xf>
    <xf numFmtId="165" fontId="4" fillId="0" borderId="0" xfId="17" applyNumberFormat="1" applyFont="1" applyFill="1" applyBorder="1" applyAlignment="1">
      <alignment/>
    </xf>
    <xf numFmtId="165" fontId="0" fillId="0" borderId="0" xfId="17" applyNumberFormat="1" applyAlignment="1">
      <alignment/>
    </xf>
    <xf numFmtId="165" fontId="3" fillId="0" borderId="0" xfId="17" applyNumberFormat="1" applyFont="1" applyFill="1" applyBorder="1" applyAlignment="1">
      <alignment/>
    </xf>
    <xf numFmtId="165" fontId="0" fillId="0" borderId="1" xfId="17" applyNumberFormat="1" applyFont="1" applyBorder="1" applyAlignment="1">
      <alignment/>
    </xf>
    <xf numFmtId="165" fontId="0" fillId="0" borderId="1" xfId="17" applyNumberFormat="1" applyFont="1" applyBorder="1" applyAlignment="1">
      <alignment horizontal="right"/>
    </xf>
    <xf numFmtId="165" fontId="4" fillId="0" borderId="2" xfId="17" applyNumberFormat="1" applyFont="1" applyBorder="1" applyAlignment="1">
      <alignment horizontal="center"/>
    </xf>
    <xf numFmtId="165" fontId="4" fillId="0" borderId="2" xfId="17" applyNumberFormat="1" applyFont="1" applyBorder="1" applyAlignment="1">
      <alignment horizontal="right"/>
    </xf>
    <xf numFmtId="165" fontId="4" fillId="0" borderId="3" xfId="17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165" fontId="4" fillId="0" borderId="0" xfId="17" applyNumberFormat="1" applyFont="1" applyBorder="1" applyAlignment="1">
      <alignment/>
    </xf>
    <xf numFmtId="43" fontId="0" fillId="0" borderId="0" xfId="17" applyNumberFormat="1" applyFont="1" applyAlignment="1">
      <alignment horizontal="right"/>
    </xf>
    <xf numFmtId="168" fontId="0" fillId="0" borderId="0" xfId="17" applyNumberFormat="1" applyFont="1" applyAlignment="1">
      <alignment horizontal="right"/>
    </xf>
    <xf numFmtId="10" fontId="0" fillId="0" borderId="0" xfId="19" applyNumberFormat="1" applyFont="1" applyBorder="1" applyAlignment="1">
      <alignment horizontal="right"/>
    </xf>
    <xf numFmtId="168" fontId="0" fillId="0" borderId="0" xfId="17" applyNumberFormat="1" applyFont="1" applyAlignment="1">
      <alignment/>
    </xf>
    <xf numFmtId="168" fontId="0" fillId="0" borderId="0" xfId="17" applyNumberFormat="1" applyFont="1" applyBorder="1" applyAlignment="1">
      <alignment horizontal="right"/>
    </xf>
    <xf numFmtId="165" fontId="0" fillId="0" borderId="0" xfId="17" applyNumberFormat="1" applyFont="1" applyAlignment="1">
      <alignment wrapText="1"/>
    </xf>
    <xf numFmtId="165" fontId="4" fillId="0" borderId="0" xfId="17" applyNumberFormat="1" applyFont="1" applyAlignment="1">
      <alignment wrapText="1"/>
    </xf>
    <xf numFmtId="165" fontId="7" fillId="0" borderId="0" xfId="17" applyNumberFormat="1" applyFont="1" applyAlignment="1">
      <alignment wrapText="1"/>
    </xf>
    <xf numFmtId="165" fontId="4" fillId="0" borderId="2" xfId="17" applyNumberFormat="1" applyFont="1" applyBorder="1" applyAlignment="1">
      <alignment wrapText="1"/>
    </xf>
    <xf numFmtId="165" fontId="4" fillId="0" borderId="4" xfId="17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Y03%20budgets\Mentoring%20USA\Mentoring%20USA%20FY03%20budgetv.6-3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hibit A"/>
      <sheetName val="Exhibit B"/>
      <sheetName val="Exhibit C"/>
      <sheetName val="Exhibit D"/>
      <sheetName val="PS detail"/>
      <sheetName val="otps detail"/>
    </sheetNames>
    <sheetDataSet>
      <sheetData sheetId="1">
        <row r="2">
          <cell r="A2" t="str">
            <v>Mentoring USA</v>
          </cell>
        </row>
        <row r="10">
          <cell r="F10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="75" zoomScaleNormal="75" workbookViewId="0" topLeftCell="A13">
      <selection activeCell="A13" sqref="A13"/>
    </sheetView>
  </sheetViews>
  <sheetFormatPr defaultColWidth="9.140625" defaultRowHeight="12.75"/>
  <cols>
    <col min="1" max="1" width="39.8515625" style="34" customWidth="1"/>
    <col min="2" max="2" width="5.140625" style="8" customWidth="1"/>
    <col min="3" max="3" width="8.57421875" style="3" hidden="1" customWidth="1"/>
    <col min="4" max="4" width="13.28125" style="3" hidden="1" customWidth="1"/>
    <col min="5" max="5" width="14.00390625" style="3" hidden="1" customWidth="1"/>
    <col min="6" max="6" width="16.57421875" style="19" hidden="1" customWidth="1"/>
    <col min="7" max="7" width="3.8515625" style="19" hidden="1" customWidth="1"/>
    <col min="8" max="8" width="16.57421875" style="19" hidden="1" customWidth="1"/>
    <col min="9" max="9" width="6.140625" style="6" hidden="1" customWidth="1"/>
    <col min="10" max="10" width="0.13671875" style="7" hidden="1" customWidth="1"/>
    <col min="11" max="12" width="12.421875" style="7" hidden="1" customWidth="1"/>
    <col min="13" max="13" width="12.8515625" style="19" hidden="1" customWidth="1"/>
    <col min="14" max="14" width="12.140625" style="7" hidden="1" customWidth="1"/>
    <col min="15" max="17" width="13.00390625" style="6" hidden="1" customWidth="1"/>
    <col min="18" max="18" width="11.57421875" style="42" hidden="1" customWidth="1"/>
    <col min="19" max="21" width="0" style="6" hidden="1" customWidth="1"/>
    <col min="22" max="22" width="9.8515625" style="6" hidden="1" customWidth="1"/>
    <col min="23" max="23" width="12.8515625" style="6" customWidth="1"/>
    <col min="24" max="25" width="9.140625" style="6" customWidth="1"/>
    <col min="26" max="26" width="17.28125" style="6" customWidth="1"/>
    <col min="27" max="27" width="9.8515625" style="6" bestFit="1" customWidth="1"/>
    <col min="28" max="16384" width="9.140625" style="6" customWidth="1"/>
  </cols>
  <sheetData>
    <row r="1" spans="1:13" ht="18">
      <c r="A1" s="1" t="str">
        <f>'[1]Exhibit A'!A2:F2</f>
        <v>Mentoring USA</v>
      </c>
      <c r="B1" s="2"/>
      <c r="D1" s="4"/>
      <c r="E1" s="4"/>
      <c r="F1" s="5"/>
      <c r="G1" s="5"/>
      <c r="H1" s="5"/>
      <c r="M1" s="5"/>
    </row>
    <row r="2" spans="1:23" ht="42.75" customHeight="1">
      <c r="A2" s="10" t="s">
        <v>0</v>
      </c>
      <c r="B2" s="11"/>
      <c r="C2" s="12"/>
      <c r="D2" s="12" t="s">
        <v>1</v>
      </c>
      <c r="E2" s="14" t="s">
        <v>2</v>
      </c>
      <c r="F2" s="13" t="s">
        <v>3</v>
      </c>
      <c r="G2" s="13"/>
      <c r="H2" s="13" t="s">
        <v>42</v>
      </c>
      <c r="J2" s="13" t="s">
        <v>4</v>
      </c>
      <c r="K2" s="35" t="s">
        <v>47</v>
      </c>
      <c r="L2" s="35" t="s">
        <v>48</v>
      </c>
      <c r="M2" s="35" t="s">
        <v>46</v>
      </c>
      <c r="N2" s="14" t="s">
        <v>44</v>
      </c>
      <c r="O2" s="35" t="s">
        <v>45</v>
      </c>
      <c r="P2" s="35" t="s">
        <v>5</v>
      </c>
      <c r="Q2" s="35"/>
      <c r="R2" s="44" t="s">
        <v>73</v>
      </c>
      <c r="U2" s="44" t="s">
        <v>81</v>
      </c>
      <c r="V2" s="44" t="s">
        <v>82</v>
      </c>
      <c r="W2" s="44" t="s">
        <v>76</v>
      </c>
    </row>
    <row r="3" spans="1:14" ht="13.5" customHeight="1">
      <c r="A3" s="10"/>
      <c r="B3" s="11"/>
      <c r="C3" s="12"/>
      <c r="D3" s="12"/>
      <c r="E3" s="4"/>
      <c r="F3" s="13"/>
      <c r="G3" s="13"/>
      <c r="H3" s="13"/>
      <c r="J3" s="13"/>
      <c r="K3" s="13"/>
      <c r="L3" s="13"/>
      <c r="M3" s="13"/>
      <c r="N3" s="13"/>
    </row>
    <row r="4" spans="1:23" ht="13.5" customHeight="1">
      <c r="A4" s="8" t="s">
        <v>49</v>
      </c>
      <c r="B4" s="3"/>
      <c r="C4" s="15"/>
      <c r="D4" s="16">
        <f>'[1]Exhibit A'!F10</f>
        <v>100000</v>
      </c>
      <c r="E4" s="16">
        <v>175000</v>
      </c>
      <c r="F4" s="17">
        <v>170000</v>
      </c>
      <c r="G4" s="17"/>
      <c r="H4" s="17">
        <f>F4-E4</f>
        <v>-5000</v>
      </c>
      <c r="J4" s="7">
        <f>F4-D4</f>
        <v>70000</v>
      </c>
      <c r="K4" s="22">
        <f>SUM(M4:P4)</f>
        <v>507800</v>
      </c>
      <c r="L4" s="22">
        <v>165000</v>
      </c>
      <c r="M4" s="17">
        <v>175000</v>
      </c>
      <c r="N4" s="22">
        <v>215000</v>
      </c>
      <c r="O4" s="26">
        <v>117800</v>
      </c>
      <c r="P4" s="26">
        <v>0</v>
      </c>
      <c r="Q4" s="26"/>
      <c r="R4" s="43">
        <v>646000</v>
      </c>
      <c r="V4" s="6">
        <v>647000</v>
      </c>
      <c r="W4" s="6">
        <f>U4+V4</f>
        <v>647000</v>
      </c>
    </row>
    <row r="5" spans="1:17" ht="12.75">
      <c r="A5" s="8"/>
      <c r="B5" s="3"/>
      <c r="C5" s="15"/>
      <c r="D5" s="16"/>
      <c r="E5" s="16"/>
      <c r="F5" s="17"/>
      <c r="G5" s="17"/>
      <c r="H5" s="17"/>
      <c r="K5" s="22"/>
      <c r="L5" s="22"/>
      <c r="M5" s="17"/>
      <c r="N5" s="22"/>
      <c r="O5" s="26"/>
      <c r="P5" s="26"/>
      <c r="Q5" s="26"/>
    </row>
    <row r="6" spans="1:23" ht="12.75">
      <c r="A6" s="8" t="s">
        <v>77</v>
      </c>
      <c r="B6" s="3"/>
      <c r="C6" s="15"/>
      <c r="D6" s="16"/>
      <c r="E6" s="16"/>
      <c r="F6" s="17"/>
      <c r="G6" s="17"/>
      <c r="H6" s="17"/>
      <c r="K6" s="22"/>
      <c r="L6" s="22"/>
      <c r="M6" s="17"/>
      <c r="N6" s="22"/>
      <c r="O6" s="26"/>
      <c r="P6" s="26"/>
      <c r="Q6" s="26"/>
      <c r="W6" s="6">
        <v>13000</v>
      </c>
    </row>
    <row r="7" spans="1:17" ht="12.75">
      <c r="A7" s="8"/>
      <c r="B7" s="18"/>
      <c r="C7" s="15"/>
      <c r="D7" s="16"/>
      <c r="E7" s="16"/>
      <c r="F7" s="17"/>
      <c r="G7" s="17"/>
      <c r="H7" s="17"/>
      <c r="K7" s="22"/>
      <c r="L7" s="22"/>
      <c r="M7" s="17"/>
      <c r="N7" s="22"/>
      <c r="O7" s="26"/>
      <c r="P7" s="26"/>
      <c r="Q7" s="26"/>
    </row>
    <row r="8" spans="1:17" ht="12.75">
      <c r="A8" s="8"/>
      <c r="B8" s="18"/>
      <c r="C8" s="15"/>
      <c r="D8" s="15"/>
      <c r="E8" s="16"/>
      <c r="N8" s="22"/>
      <c r="O8" s="26"/>
      <c r="P8" s="26"/>
      <c r="Q8" s="26"/>
    </row>
    <row r="9" spans="1:23" ht="15.75">
      <c r="A9" s="20" t="s">
        <v>6</v>
      </c>
      <c r="B9" s="21"/>
      <c r="C9" s="15"/>
      <c r="D9" s="16">
        <f>SUM(D4:D8)</f>
        <v>100000</v>
      </c>
      <c r="E9" s="17">
        <f>SUM(E4:E8)</f>
        <v>175000</v>
      </c>
      <c r="F9" s="17">
        <f>SUM(F4:F8)</f>
        <v>170000</v>
      </c>
      <c r="G9" s="17"/>
      <c r="H9" s="17">
        <f>SUM(H4:H8)</f>
        <v>-5000</v>
      </c>
      <c r="J9" s="22">
        <f>F9-D9</f>
        <v>70000</v>
      </c>
      <c r="K9" s="22">
        <f aca="true" t="shared" si="0" ref="K9:P9">SUM(K4:K7)</f>
        <v>507800</v>
      </c>
      <c r="L9" s="22">
        <f>SUM(L4:L7)</f>
        <v>165000</v>
      </c>
      <c r="M9" s="22">
        <f t="shared" si="0"/>
        <v>175000</v>
      </c>
      <c r="N9" s="22">
        <f t="shared" si="0"/>
        <v>215000</v>
      </c>
      <c r="O9" s="22">
        <f t="shared" si="0"/>
        <v>117800</v>
      </c>
      <c r="P9" s="26">
        <f t="shared" si="0"/>
        <v>0</v>
      </c>
      <c r="Q9" s="26"/>
      <c r="R9" s="43">
        <v>646000</v>
      </c>
      <c r="W9" s="26">
        <f>SUM(W4:W6)</f>
        <v>660000</v>
      </c>
    </row>
    <row r="10" spans="1:18" ht="42.75" customHeight="1">
      <c r="A10" s="23" t="s">
        <v>7</v>
      </c>
      <c r="B10" s="23"/>
      <c r="C10" s="15"/>
      <c r="D10" s="16" t="s">
        <v>8</v>
      </c>
      <c r="E10" s="14" t="s">
        <v>2</v>
      </c>
      <c r="F10" s="13" t="s">
        <v>9</v>
      </c>
      <c r="G10" s="13"/>
      <c r="H10" s="13" t="s">
        <v>42</v>
      </c>
      <c r="K10" s="13" t="s">
        <v>39</v>
      </c>
      <c r="L10" s="13" t="s">
        <v>48</v>
      </c>
      <c r="M10" s="35" t="str">
        <f>M2</f>
        <v>DYCD</v>
      </c>
      <c r="N10" s="14" t="str">
        <f>N2</f>
        <v>Foundation
Grants</v>
      </c>
      <c r="O10" s="35" t="str">
        <f>O2</f>
        <v>Individuals &amp;
Corportions</v>
      </c>
      <c r="P10" s="35" t="str">
        <f>P2</f>
        <v>Dinner</v>
      </c>
      <c r="Q10" s="35"/>
      <c r="R10" s="44" t="s">
        <v>75</v>
      </c>
    </row>
    <row r="11" spans="1:14" ht="29.25" customHeight="1">
      <c r="A11" s="21" t="s">
        <v>10</v>
      </c>
      <c r="B11" s="21"/>
      <c r="C11" s="12"/>
      <c r="D11" s="9"/>
      <c r="E11" s="9"/>
      <c r="F11" s="15"/>
      <c r="G11" s="15"/>
      <c r="H11" s="15"/>
      <c r="J11" s="13" t="s">
        <v>4</v>
      </c>
      <c r="K11" s="13"/>
      <c r="L11" s="13"/>
      <c r="M11" s="15"/>
      <c r="N11" s="13"/>
    </row>
    <row r="12" spans="1:23" ht="10.5" customHeight="1">
      <c r="A12" s="18" t="s">
        <v>84</v>
      </c>
      <c r="B12" s="18"/>
      <c r="D12" s="15" t="e">
        <f>SUM(#REF!)</f>
        <v>#REF!</v>
      </c>
      <c r="E12" s="3">
        <v>287105.45</v>
      </c>
      <c r="F12" s="15">
        <v>297848</v>
      </c>
      <c r="G12" s="15"/>
      <c r="H12" s="15">
        <f>E12-F12</f>
        <v>-10742.549999999988</v>
      </c>
      <c r="J12" s="7" t="e">
        <f>SUM(#REF!)</f>
        <v>#REF!</v>
      </c>
      <c r="K12" s="15">
        <v>223834</v>
      </c>
      <c r="L12" s="15"/>
      <c r="M12" s="15"/>
      <c r="N12" s="24"/>
      <c r="R12" s="42">
        <v>255038</v>
      </c>
      <c r="V12" s="6">
        <v>262460</v>
      </c>
      <c r="W12" s="6">
        <f>U12+V12</f>
        <v>262460</v>
      </c>
    </row>
    <row r="13" spans="1:14" ht="14.25" customHeight="1">
      <c r="A13" s="18"/>
      <c r="B13" s="18"/>
      <c r="D13" s="15"/>
      <c r="K13" s="25"/>
      <c r="L13" s="25"/>
      <c r="N13" s="24"/>
    </row>
    <row r="14" spans="1:23" ht="12.75">
      <c r="A14" s="3" t="s">
        <v>11</v>
      </c>
      <c r="B14" s="19"/>
      <c r="D14" s="15" t="e">
        <f>D12*0.28</f>
        <v>#REF!</v>
      </c>
      <c r="E14" s="3">
        <f>E12*0.28</f>
        <v>80389.52600000001</v>
      </c>
      <c r="F14" s="15">
        <f>F12*0.28</f>
        <v>83397.44</v>
      </c>
      <c r="G14" s="15"/>
      <c r="H14" s="15">
        <f>E14-F14</f>
        <v>-3007.9139999999898</v>
      </c>
      <c r="J14" s="7" t="e">
        <f>D14-F14</f>
        <v>#REF!</v>
      </c>
      <c r="K14" s="15">
        <f>K12*0.28</f>
        <v>62673.520000000004</v>
      </c>
      <c r="L14" s="15"/>
      <c r="M14" s="7"/>
      <c r="R14" s="42">
        <v>71410</v>
      </c>
      <c r="V14" s="6">
        <v>46345</v>
      </c>
      <c r="W14" s="6">
        <f>U14+V14</f>
        <v>46345</v>
      </c>
    </row>
    <row r="15" spans="1:23" ht="12.75">
      <c r="A15" s="21" t="s">
        <v>12</v>
      </c>
      <c r="B15" s="21"/>
      <c r="C15" s="8"/>
      <c r="D15" s="16" t="e">
        <f>D12+D14</f>
        <v>#REF!</v>
      </c>
      <c r="E15" s="8">
        <f>E12+E14</f>
        <v>367494.976</v>
      </c>
      <c r="F15" s="17">
        <f>F12+F14</f>
        <v>381245.44</v>
      </c>
      <c r="G15" s="17"/>
      <c r="H15" s="17">
        <f>SUM(H12:H14)</f>
        <v>-13750.463999999978</v>
      </c>
      <c r="J15" s="7" t="e">
        <f aca="true" t="shared" si="1" ref="J15:P15">J12+J14</f>
        <v>#REF!</v>
      </c>
      <c r="K15" s="22">
        <f t="shared" si="1"/>
        <v>286507.52</v>
      </c>
      <c r="L15" s="22"/>
      <c r="M15" s="22">
        <f t="shared" si="1"/>
        <v>0</v>
      </c>
      <c r="N15" s="22">
        <f t="shared" si="1"/>
        <v>0</v>
      </c>
      <c r="O15" s="22">
        <f t="shared" si="1"/>
        <v>0</v>
      </c>
      <c r="P15" s="22">
        <f t="shared" si="1"/>
        <v>0</v>
      </c>
      <c r="Q15" s="22"/>
      <c r="R15" s="43">
        <f>SUM(R12:R14)</f>
        <v>326448</v>
      </c>
      <c r="W15" s="43">
        <f>SUM(W12:W14)</f>
        <v>308805</v>
      </c>
    </row>
    <row r="16" spans="1:13" ht="12.75">
      <c r="A16" s="21"/>
      <c r="B16" s="21"/>
      <c r="C16" s="8"/>
      <c r="D16" s="8"/>
      <c r="E16" s="8"/>
      <c r="F16" s="17"/>
      <c r="G16" s="17"/>
      <c r="H16" s="17"/>
      <c r="M16" s="17"/>
    </row>
    <row r="17" spans="1:13" ht="12.75">
      <c r="A17" s="21" t="s">
        <v>13</v>
      </c>
      <c r="B17" s="21"/>
      <c r="F17" s="9"/>
      <c r="G17" s="9"/>
      <c r="H17" s="9"/>
      <c r="M17" s="9"/>
    </row>
    <row r="18" spans="1:13" ht="12.75">
      <c r="A18" s="21"/>
      <c r="B18" s="21"/>
      <c r="F18" s="9"/>
      <c r="G18" s="9"/>
      <c r="H18" s="9"/>
      <c r="M18" s="9"/>
    </row>
    <row r="19" spans="1:13" ht="12.75">
      <c r="A19" s="21" t="s">
        <v>14</v>
      </c>
      <c r="B19" s="21"/>
      <c r="F19" s="9"/>
      <c r="G19" s="9"/>
      <c r="H19" s="9"/>
      <c r="M19" s="9"/>
    </row>
    <row r="20" spans="1:23" ht="12.75">
      <c r="A20" s="3" t="s">
        <v>71</v>
      </c>
      <c r="B20" s="3"/>
      <c r="D20" s="3">
        <v>2000</v>
      </c>
      <c r="E20" s="3">
        <v>2000</v>
      </c>
      <c r="F20" s="15">
        <v>1027</v>
      </c>
      <c r="G20" s="15"/>
      <c r="H20" s="15">
        <f>E20-F20</f>
        <v>973</v>
      </c>
      <c r="J20" s="7">
        <f>D20-F20</f>
        <v>973</v>
      </c>
      <c r="K20" s="7">
        <v>1790</v>
      </c>
      <c r="M20" s="15"/>
      <c r="R20" s="42">
        <v>1000</v>
      </c>
      <c r="V20" s="6">
        <v>3648</v>
      </c>
      <c r="W20" s="6">
        <f>U20+V20</f>
        <v>3648</v>
      </c>
    </row>
    <row r="21" spans="1:23" ht="12.75">
      <c r="A21" s="3" t="s">
        <v>55</v>
      </c>
      <c r="B21" s="3"/>
      <c r="E21" s="3">
        <v>0</v>
      </c>
      <c r="F21" s="19">
        <v>9545</v>
      </c>
      <c r="H21" s="15">
        <f>E21-F21</f>
        <v>-9545</v>
      </c>
      <c r="K21" s="7">
        <v>9480</v>
      </c>
      <c r="R21" s="42">
        <v>6320</v>
      </c>
      <c r="W21" s="30"/>
    </row>
    <row r="22" spans="1:23" ht="12.75">
      <c r="A22" s="8" t="s">
        <v>15</v>
      </c>
      <c r="B22" s="18"/>
      <c r="D22" s="8">
        <f>SUM(D20:D21)</f>
        <v>2000</v>
      </c>
      <c r="E22" s="8" t="e">
        <f>E20+E21+#REF!</f>
        <v>#REF!</v>
      </c>
      <c r="F22" s="17">
        <f>SUM(F20:F21)</f>
        <v>10572</v>
      </c>
      <c r="G22" s="17"/>
      <c r="H22" s="17">
        <f>SUM(H20:H21)</f>
        <v>-8572</v>
      </c>
      <c r="J22" s="22">
        <f>SUM(J20:J21)</f>
        <v>973</v>
      </c>
      <c r="K22" s="22">
        <f>SUM(K20:K21)</f>
        <v>11270</v>
      </c>
      <c r="L22" s="22"/>
      <c r="M22" s="22">
        <f>SUM(M20:M21)</f>
        <v>0</v>
      </c>
      <c r="N22" s="22">
        <f>SUM(N20:N21)</f>
        <v>0</v>
      </c>
      <c r="O22" s="22">
        <f>SUM(O20:O21)</f>
        <v>0</v>
      </c>
      <c r="P22" s="22">
        <f>SUM(P20:P21)</f>
        <v>0</v>
      </c>
      <c r="Q22" s="22"/>
      <c r="R22" s="43">
        <f>SUM(R20:R21)</f>
        <v>7320</v>
      </c>
      <c r="W22" s="6">
        <f>SUM(W20:W21)</f>
        <v>3648</v>
      </c>
    </row>
    <row r="23" spans="1:2" ht="12.75">
      <c r="A23" s="21"/>
      <c r="B23" s="18"/>
    </row>
    <row r="24" spans="1:2" ht="12.75">
      <c r="A24" s="21" t="s">
        <v>16</v>
      </c>
      <c r="B24" s="18"/>
    </row>
    <row r="25" spans="1:23" ht="12.75">
      <c r="A25" s="3" t="s">
        <v>17</v>
      </c>
      <c r="B25" s="18"/>
      <c r="D25" s="3">
        <v>0</v>
      </c>
      <c r="F25" s="19">
        <v>120</v>
      </c>
      <c r="H25" s="15">
        <f>E25-F25</f>
        <v>-120</v>
      </c>
      <c r="J25" s="7">
        <f>D25-F25</f>
        <v>-120</v>
      </c>
      <c r="K25" s="7">
        <v>500</v>
      </c>
      <c r="R25" s="42">
        <v>1000</v>
      </c>
      <c r="U25" s="6">
        <v>636</v>
      </c>
      <c r="W25" s="6">
        <f>U25+V25</f>
        <v>636</v>
      </c>
    </row>
    <row r="26" spans="1:23" ht="12.75">
      <c r="A26" s="3" t="s">
        <v>50</v>
      </c>
      <c r="B26" s="18"/>
      <c r="H26" s="15"/>
      <c r="K26" s="7">
        <v>7500</v>
      </c>
      <c r="R26" s="42">
        <v>12904</v>
      </c>
      <c r="U26" s="6">
        <v>4907</v>
      </c>
      <c r="V26" s="6">
        <f>14462-U26</f>
        <v>9555</v>
      </c>
      <c r="W26" s="6">
        <f>U26+V26</f>
        <v>14462</v>
      </c>
    </row>
    <row r="27" spans="1:23" ht="12.75">
      <c r="A27" s="3" t="s">
        <v>51</v>
      </c>
      <c r="B27" s="18"/>
      <c r="H27" s="15"/>
      <c r="K27" s="7">
        <v>20000</v>
      </c>
      <c r="R27" s="42">
        <v>20000</v>
      </c>
      <c r="U27" s="6">
        <v>2000</v>
      </c>
      <c r="V27" s="6">
        <v>13000</v>
      </c>
      <c r="W27" s="6">
        <f>U27+V27</f>
        <v>15000</v>
      </c>
    </row>
    <row r="28" spans="1:23" ht="12.75">
      <c r="A28" s="3" t="s">
        <v>52</v>
      </c>
      <c r="B28" s="18"/>
      <c r="D28" s="3">
        <v>0</v>
      </c>
      <c r="E28" s="3">
        <v>0</v>
      </c>
      <c r="F28" s="19">
        <v>750</v>
      </c>
      <c r="H28" s="15">
        <f>E28-F28</f>
        <v>-750</v>
      </c>
      <c r="J28" s="7">
        <f>D28-F28</f>
        <v>-750</v>
      </c>
      <c r="K28" s="7">
        <v>4000</v>
      </c>
      <c r="R28" s="42">
        <v>8000</v>
      </c>
      <c r="W28" s="6">
        <v>0</v>
      </c>
    </row>
    <row r="29" spans="1:23" ht="12.75">
      <c r="A29" s="3" t="s">
        <v>53</v>
      </c>
      <c r="B29" s="18"/>
      <c r="H29" s="15"/>
      <c r="K29" s="7">
        <v>2000</v>
      </c>
      <c r="R29" s="42">
        <v>4000</v>
      </c>
      <c r="W29" s="6">
        <v>0</v>
      </c>
    </row>
    <row r="30" spans="1:23" ht="12.75">
      <c r="A30" s="3" t="s">
        <v>54</v>
      </c>
      <c r="B30" s="18"/>
      <c r="H30" s="15"/>
      <c r="K30" s="7">
        <v>500</v>
      </c>
      <c r="R30" s="42">
        <v>3000</v>
      </c>
      <c r="V30" s="6">
        <v>3000</v>
      </c>
      <c r="W30" s="6">
        <f>U30+V30</f>
        <v>3000</v>
      </c>
    </row>
    <row r="31" spans="1:18" ht="12.75">
      <c r="A31" s="3"/>
      <c r="B31" s="18"/>
      <c r="D31" s="3">
        <v>0</v>
      </c>
      <c r="E31" s="3">
        <f>1798+2500</f>
        <v>4298</v>
      </c>
      <c r="F31" s="19">
        <v>8524</v>
      </c>
      <c r="H31" s="15">
        <f>E31-F31</f>
        <v>-4226</v>
      </c>
      <c r="J31" s="7">
        <f>D31-F31</f>
        <v>-8524</v>
      </c>
      <c r="R31" s="42" t="s">
        <v>74</v>
      </c>
    </row>
    <row r="32" spans="1:23" s="26" customFormat="1" ht="12.75">
      <c r="A32" s="8" t="s">
        <v>18</v>
      </c>
      <c r="B32" s="27"/>
      <c r="C32" s="8"/>
      <c r="D32" s="8">
        <f>SUM(D25:D31)</f>
        <v>0</v>
      </c>
      <c r="E32" s="8" t="e">
        <f>E28+#REF!+E31</f>
        <v>#REF!</v>
      </c>
      <c r="F32" s="17">
        <f>SUM(F25:F31)</f>
        <v>9394</v>
      </c>
      <c r="G32" s="17"/>
      <c r="H32" s="17">
        <f>SUM(H25:H31)</f>
        <v>-5096</v>
      </c>
      <c r="J32" s="22">
        <f>SUM(J25:J31)</f>
        <v>-9394</v>
      </c>
      <c r="K32" s="17">
        <f>SUM(K25:K31)</f>
        <v>34500</v>
      </c>
      <c r="L32" s="17"/>
      <c r="M32" s="17">
        <v>0</v>
      </c>
      <c r="N32" s="17">
        <f>SUM(N25:N31)</f>
        <v>0</v>
      </c>
      <c r="O32" s="17">
        <f>SUM(O25:O31)</f>
        <v>0</v>
      </c>
      <c r="P32" s="17">
        <f>SUM(P25:P31)</f>
        <v>0</v>
      </c>
      <c r="Q32" s="17"/>
      <c r="R32" s="43">
        <f>SUM(R25:R31)</f>
        <v>48904</v>
      </c>
      <c r="W32" s="43">
        <f>SUM(W25:W31)</f>
        <v>33098</v>
      </c>
    </row>
    <row r="33" spans="1:2" ht="12.75">
      <c r="A33" s="3"/>
      <c r="B33" s="18"/>
    </row>
    <row r="34" spans="1:4" ht="12.75">
      <c r="A34" s="21" t="s">
        <v>19</v>
      </c>
      <c r="B34" s="18"/>
      <c r="D34" s="8"/>
    </row>
    <row r="35" spans="1:23" ht="12.75">
      <c r="A35" s="3" t="s">
        <v>65</v>
      </c>
      <c r="B35" s="18"/>
      <c r="D35" s="3">
        <v>12000</v>
      </c>
      <c r="E35" s="3">
        <v>12218</v>
      </c>
      <c r="F35" s="19">
        <v>22977</v>
      </c>
      <c r="H35" s="15">
        <f>E35-F35</f>
        <v>-10759</v>
      </c>
      <c r="J35" s="7">
        <f>D35-F35</f>
        <v>-10977</v>
      </c>
      <c r="K35" s="7">
        <v>4000</v>
      </c>
      <c r="N35" s="28"/>
      <c r="O35" s="28"/>
      <c r="P35" s="28"/>
      <c r="Q35" s="28"/>
      <c r="R35" s="42">
        <v>6000</v>
      </c>
      <c r="V35" s="6">
        <v>3000</v>
      </c>
      <c r="W35" s="6">
        <f>U35+V35</f>
        <v>3000</v>
      </c>
    </row>
    <row r="36" spans="1:23" ht="12.75">
      <c r="A36" s="8" t="s">
        <v>20</v>
      </c>
      <c r="B36" s="18"/>
      <c r="D36" s="8">
        <f>D35</f>
        <v>12000</v>
      </c>
      <c r="E36" s="8">
        <f>E35</f>
        <v>12218</v>
      </c>
      <c r="F36" s="17">
        <f>F35</f>
        <v>22977</v>
      </c>
      <c r="G36" s="17"/>
      <c r="H36" s="17">
        <f>H35</f>
        <v>-10759</v>
      </c>
      <c r="J36" s="22">
        <f>D36-F36</f>
        <v>-10977</v>
      </c>
      <c r="K36" s="22">
        <f>K35</f>
        <v>4000</v>
      </c>
      <c r="L36" s="22"/>
      <c r="M36" s="17">
        <v>0</v>
      </c>
      <c r="N36" s="28">
        <v>0</v>
      </c>
      <c r="O36" s="28">
        <v>0</v>
      </c>
      <c r="P36" s="28">
        <v>0</v>
      </c>
      <c r="Q36" s="28"/>
      <c r="R36" s="43">
        <v>6000</v>
      </c>
      <c r="W36" s="26">
        <f>SUM(W35)</f>
        <v>3000</v>
      </c>
    </row>
    <row r="37" spans="1:2" ht="12.75">
      <c r="A37" s="3"/>
      <c r="B37" s="18"/>
    </row>
    <row r="38" spans="1:2" ht="12.75">
      <c r="A38" s="29" t="s">
        <v>21</v>
      </c>
      <c r="B38" s="18"/>
    </row>
    <row r="39" spans="1:23" ht="12.75">
      <c r="A39" s="18" t="s">
        <v>21</v>
      </c>
      <c r="B39" s="18"/>
      <c r="K39" s="7">
        <v>120</v>
      </c>
      <c r="R39" s="42">
        <v>400</v>
      </c>
      <c r="V39" s="6">
        <v>2300</v>
      </c>
      <c r="W39" s="6">
        <f aca="true" t="shared" si="2" ref="W39:W48">U39+V39</f>
        <v>2300</v>
      </c>
    </row>
    <row r="40" spans="1:23" ht="12.75">
      <c r="A40" s="18" t="s">
        <v>22</v>
      </c>
      <c r="B40" s="18"/>
      <c r="D40" s="3">
        <v>20000</v>
      </c>
      <c r="E40" s="3">
        <f>10000+1000</f>
        <v>11000</v>
      </c>
      <c r="F40" s="19">
        <f>9057</f>
        <v>9057</v>
      </c>
      <c r="H40" s="15">
        <f>E40-F40</f>
        <v>1943</v>
      </c>
      <c r="J40" s="7">
        <f>D40-F40</f>
        <v>10943</v>
      </c>
      <c r="K40" s="7">
        <v>9891</v>
      </c>
      <c r="R40" s="42">
        <v>22084</v>
      </c>
      <c r="V40" s="6">
        <v>25000</v>
      </c>
      <c r="W40" s="6">
        <f t="shared" si="2"/>
        <v>25000</v>
      </c>
    </row>
    <row r="41" spans="1:23" ht="12.75">
      <c r="A41" s="18" t="s">
        <v>56</v>
      </c>
      <c r="B41" s="18"/>
      <c r="H41" s="15"/>
      <c r="K41" s="7">
        <v>5000</v>
      </c>
      <c r="R41" s="42">
        <v>7041</v>
      </c>
      <c r="V41" s="6">
        <v>700</v>
      </c>
      <c r="W41" s="6">
        <f t="shared" si="2"/>
        <v>700</v>
      </c>
    </row>
    <row r="42" spans="1:23" ht="12.75">
      <c r="A42" s="18" t="s">
        <v>57</v>
      </c>
      <c r="B42" s="18"/>
      <c r="H42" s="15"/>
      <c r="K42" s="7">
        <v>3000</v>
      </c>
      <c r="R42" s="42">
        <v>3000</v>
      </c>
      <c r="V42" s="6">
        <v>6000</v>
      </c>
      <c r="W42" s="6">
        <f t="shared" si="2"/>
        <v>6000</v>
      </c>
    </row>
    <row r="43" spans="1:23" ht="12.75">
      <c r="A43" s="18" t="s">
        <v>58</v>
      </c>
      <c r="B43" s="18"/>
      <c r="H43" s="15"/>
      <c r="K43" s="7">
        <v>2249</v>
      </c>
      <c r="R43" s="42">
        <v>2544</v>
      </c>
      <c r="V43" s="6">
        <v>3802</v>
      </c>
      <c r="W43" s="6">
        <f t="shared" si="2"/>
        <v>3802</v>
      </c>
    </row>
    <row r="44" spans="1:23" ht="12.75">
      <c r="A44" s="18" t="s">
        <v>59</v>
      </c>
      <c r="B44" s="18"/>
      <c r="H44" s="15"/>
      <c r="K44" s="7">
        <v>500</v>
      </c>
      <c r="R44" s="42">
        <v>2668</v>
      </c>
      <c r="V44" s="6">
        <v>3922</v>
      </c>
      <c r="W44" s="6">
        <f t="shared" si="2"/>
        <v>3922</v>
      </c>
    </row>
    <row r="45" spans="1:23" ht="12.75">
      <c r="A45" s="18" t="s">
        <v>60</v>
      </c>
      <c r="B45" s="18"/>
      <c r="H45" s="15"/>
      <c r="K45" s="7">
        <v>7500</v>
      </c>
      <c r="R45" s="42">
        <v>5000</v>
      </c>
      <c r="V45" s="6">
        <v>473</v>
      </c>
      <c r="W45" s="6">
        <f t="shared" si="2"/>
        <v>473</v>
      </c>
    </row>
    <row r="46" spans="1:23" ht="12.75">
      <c r="A46" s="18" t="s">
        <v>61</v>
      </c>
      <c r="B46" s="18"/>
      <c r="H46" s="15"/>
      <c r="K46" s="7">
        <v>9998</v>
      </c>
      <c r="R46" s="42">
        <v>9038</v>
      </c>
      <c r="V46" s="6">
        <v>6941</v>
      </c>
      <c r="W46" s="6">
        <f t="shared" si="2"/>
        <v>6941</v>
      </c>
    </row>
    <row r="47" spans="1:23" ht="12.75">
      <c r="A47" s="18" t="s">
        <v>63</v>
      </c>
      <c r="B47" s="18"/>
      <c r="H47" s="15"/>
      <c r="K47" s="7">
        <v>750</v>
      </c>
      <c r="R47" s="42">
        <v>788</v>
      </c>
      <c r="V47" s="6">
        <v>4288</v>
      </c>
      <c r="W47" s="6">
        <f t="shared" si="2"/>
        <v>4288</v>
      </c>
    </row>
    <row r="48" spans="1:23" ht="12.75">
      <c r="A48" s="18" t="s">
        <v>62</v>
      </c>
      <c r="B48" s="18"/>
      <c r="H48" s="15"/>
      <c r="K48" s="7">
        <v>250</v>
      </c>
      <c r="R48" s="42">
        <v>1500</v>
      </c>
      <c r="V48" s="6">
        <v>881</v>
      </c>
      <c r="W48" s="6">
        <f t="shared" si="2"/>
        <v>881</v>
      </c>
    </row>
    <row r="49" spans="1:23" ht="12.75">
      <c r="A49" s="18" t="s">
        <v>79</v>
      </c>
      <c r="B49" s="18"/>
      <c r="H49" s="15"/>
      <c r="V49" s="6">
        <v>250</v>
      </c>
      <c r="W49" s="6">
        <f aca="true" t="shared" si="3" ref="W49:W54">U49+V49</f>
        <v>250</v>
      </c>
    </row>
    <row r="50" spans="1:23" ht="12.75">
      <c r="A50" s="18" t="s">
        <v>78</v>
      </c>
      <c r="B50" s="18"/>
      <c r="H50" s="15"/>
      <c r="V50" s="6">
        <v>200</v>
      </c>
      <c r="W50" s="6">
        <f t="shared" si="3"/>
        <v>200</v>
      </c>
    </row>
    <row r="51" spans="1:23" ht="12.75">
      <c r="A51" s="18" t="s">
        <v>64</v>
      </c>
      <c r="B51" s="18"/>
      <c r="H51" s="15"/>
      <c r="K51" s="7">
        <v>500</v>
      </c>
      <c r="R51" s="42">
        <v>0</v>
      </c>
      <c r="W51" s="6">
        <f t="shared" si="3"/>
        <v>0</v>
      </c>
    </row>
    <row r="52" spans="1:23" ht="12.75">
      <c r="A52" s="3" t="s">
        <v>23</v>
      </c>
      <c r="B52" s="18"/>
      <c r="D52" s="3">
        <v>7000</v>
      </c>
      <c r="E52" s="3">
        <v>2000</v>
      </c>
      <c r="F52" s="19">
        <v>1659</v>
      </c>
      <c r="H52" s="15">
        <f>E52-F52</f>
        <v>341</v>
      </c>
      <c r="J52" s="7">
        <f>D52-F52</f>
        <v>5341</v>
      </c>
      <c r="K52" s="7">
        <v>1161</v>
      </c>
      <c r="R52" s="42">
        <v>3004</v>
      </c>
      <c r="V52" s="6">
        <v>1500</v>
      </c>
      <c r="W52" s="6">
        <f t="shared" si="3"/>
        <v>1500</v>
      </c>
    </row>
    <row r="53" spans="1:23" ht="12.75">
      <c r="A53" s="3" t="s">
        <v>66</v>
      </c>
      <c r="B53" s="18"/>
      <c r="H53" s="15"/>
      <c r="K53" s="7">
        <v>500</v>
      </c>
      <c r="R53" s="42">
        <v>800</v>
      </c>
      <c r="V53" s="6">
        <v>300</v>
      </c>
      <c r="W53" s="6">
        <f t="shared" si="3"/>
        <v>300</v>
      </c>
    </row>
    <row r="54" spans="1:23" ht="12.75">
      <c r="A54" s="3" t="s">
        <v>24</v>
      </c>
      <c r="B54" s="18"/>
      <c r="D54" s="3">
        <v>14788</v>
      </c>
      <c r="E54" s="3">
        <v>2687</v>
      </c>
      <c r="F54" s="19">
        <v>6083</v>
      </c>
      <c r="H54" s="15">
        <f>E54-F54</f>
        <v>-3396</v>
      </c>
      <c r="J54" s="7">
        <f>D54-F54</f>
        <v>8705</v>
      </c>
      <c r="K54" s="7">
        <v>8891</v>
      </c>
      <c r="R54" s="42">
        <v>9125</v>
      </c>
      <c r="V54" s="6">
        <v>9117</v>
      </c>
      <c r="W54" s="6">
        <f t="shared" si="3"/>
        <v>9117</v>
      </c>
    </row>
    <row r="55" spans="1:23" ht="12.75">
      <c r="A55" s="3" t="s">
        <v>25</v>
      </c>
      <c r="B55" s="18"/>
      <c r="D55" s="3">
        <v>30000</v>
      </c>
      <c r="E55" s="3">
        <v>5000</v>
      </c>
      <c r="F55" s="19">
        <v>29195</v>
      </c>
      <c r="H55" s="15">
        <f>E55-F55</f>
        <v>-24195</v>
      </c>
      <c r="J55" s="7">
        <f>D55-F55</f>
        <v>805</v>
      </c>
      <c r="K55" s="7">
        <v>1500</v>
      </c>
      <c r="N55" s="28"/>
      <c r="O55" s="28"/>
      <c r="P55" s="28"/>
      <c r="Q55" s="28"/>
      <c r="R55" s="42">
        <v>4360</v>
      </c>
      <c r="V55" s="6">
        <v>15000</v>
      </c>
      <c r="W55" s="6">
        <f>U55+V55</f>
        <v>15000</v>
      </c>
    </row>
    <row r="56" spans="1:23" ht="12.75">
      <c r="A56" s="3" t="s">
        <v>26</v>
      </c>
      <c r="B56" s="18"/>
      <c r="D56" s="3">
        <v>7000</v>
      </c>
      <c r="E56" s="3">
        <v>3500</v>
      </c>
      <c r="F56" s="19">
        <v>4010</v>
      </c>
      <c r="H56" s="15">
        <f>E56-F56</f>
        <v>-510</v>
      </c>
      <c r="J56" s="7">
        <f>D56-F56</f>
        <v>2990</v>
      </c>
      <c r="K56" s="7">
        <v>3000</v>
      </c>
      <c r="R56" s="42">
        <v>5000</v>
      </c>
      <c r="V56" s="6">
        <v>1600</v>
      </c>
      <c r="W56" s="6">
        <f>U56+V56</f>
        <v>1600</v>
      </c>
    </row>
    <row r="57" spans="1:18" ht="12.75">
      <c r="A57" s="3" t="s">
        <v>27</v>
      </c>
      <c r="B57" s="18"/>
      <c r="D57" s="3">
        <f>12000+7500</f>
        <v>19500</v>
      </c>
      <c r="E57" s="3">
        <v>3000</v>
      </c>
      <c r="F57" s="19">
        <v>7595</v>
      </c>
      <c r="H57" s="15">
        <f>E57-F57</f>
        <v>-4595</v>
      </c>
      <c r="J57" s="7">
        <f>D57-F57</f>
        <v>11905</v>
      </c>
      <c r="N57" s="24"/>
      <c r="O57" s="24"/>
      <c r="P57" s="24"/>
      <c r="Q57" s="24"/>
      <c r="R57" s="42" t="s">
        <v>74</v>
      </c>
    </row>
    <row r="58" spans="1:23" ht="12.75">
      <c r="A58" s="8" t="s">
        <v>28</v>
      </c>
      <c r="B58" s="18"/>
      <c r="D58" s="8">
        <f>SUM(D40:D57)</f>
        <v>98288</v>
      </c>
      <c r="E58" s="8">
        <f>SUM(E40:E57)</f>
        <v>27187</v>
      </c>
      <c r="F58" s="17">
        <f>SUM(F40:F57)</f>
        <v>57599</v>
      </c>
      <c r="G58" s="17"/>
      <c r="H58" s="17">
        <f>SUM(H40:H57)</f>
        <v>-30412</v>
      </c>
      <c r="J58" s="22">
        <f>D58-F58</f>
        <v>40689</v>
      </c>
      <c r="K58" s="22">
        <f>SUM(K39:K57)</f>
        <v>54810</v>
      </c>
      <c r="L58" s="22"/>
      <c r="M58" s="22">
        <f>SUM(M40:M57)</f>
        <v>0</v>
      </c>
      <c r="N58" s="22">
        <f>SUM(N40:N57)</f>
        <v>0</v>
      </c>
      <c r="O58" s="22">
        <f>SUM(O40:O57)</f>
        <v>0</v>
      </c>
      <c r="P58" s="22">
        <f>SUM(P40:P57)</f>
        <v>0</v>
      </c>
      <c r="Q58" s="22"/>
      <c r="R58" s="43">
        <f>SUM(R39:R57)</f>
        <v>76352</v>
      </c>
      <c r="W58" s="26">
        <f>SUM(W39:W57)</f>
        <v>82274</v>
      </c>
    </row>
    <row r="59" spans="1:2" ht="12.75">
      <c r="A59" s="21"/>
      <c r="B59" s="18"/>
    </row>
    <row r="60" spans="1:2" ht="12.75">
      <c r="A60" s="21" t="s">
        <v>29</v>
      </c>
      <c r="B60" s="18"/>
    </row>
    <row r="61" spans="1:23" ht="12.75">
      <c r="A61" s="3" t="s">
        <v>67</v>
      </c>
      <c r="B61" s="18"/>
      <c r="K61" s="7">
        <v>5449</v>
      </c>
      <c r="R61" s="42">
        <v>5462</v>
      </c>
      <c r="V61" s="6">
        <v>6298</v>
      </c>
      <c r="W61" s="6">
        <f>U61+V61</f>
        <v>6298</v>
      </c>
    </row>
    <row r="62" spans="1:23" ht="12.75">
      <c r="A62" s="3" t="s">
        <v>68</v>
      </c>
      <c r="B62" s="18"/>
      <c r="K62" s="7">
        <v>541</v>
      </c>
      <c r="R62" s="42">
        <v>750</v>
      </c>
      <c r="V62" s="6">
        <v>748</v>
      </c>
      <c r="W62" s="6">
        <f>U62+V62</f>
        <v>748</v>
      </c>
    </row>
    <row r="63" spans="1:23" ht="12.75">
      <c r="A63" s="3" t="s">
        <v>83</v>
      </c>
      <c r="B63" s="18"/>
      <c r="V63" s="6">
        <v>45000</v>
      </c>
      <c r="W63" s="6">
        <f>U63+V63</f>
        <v>45000</v>
      </c>
    </row>
    <row r="64" spans="1:18" ht="12.75">
      <c r="A64" s="3" t="s">
        <v>70</v>
      </c>
      <c r="B64" s="21"/>
      <c r="D64" s="3">
        <v>8550</v>
      </c>
      <c r="E64" s="3">
        <v>4408</v>
      </c>
      <c r="F64" s="19">
        <v>8796</v>
      </c>
      <c r="H64" s="15">
        <f>E64-F64</f>
        <v>-4388</v>
      </c>
      <c r="J64" s="19">
        <f>D64-F64</f>
        <v>-246</v>
      </c>
      <c r="K64" s="19">
        <v>0</v>
      </c>
      <c r="L64" s="19"/>
      <c r="N64" s="19"/>
      <c r="R64" s="42">
        <v>0</v>
      </c>
    </row>
    <row r="65" spans="1:23" ht="12.75">
      <c r="A65" s="3" t="s">
        <v>69</v>
      </c>
      <c r="B65" s="21"/>
      <c r="D65" s="3">
        <v>0</v>
      </c>
      <c r="E65" s="3">
        <v>9189</v>
      </c>
      <c r="F65" s="19">
        <v>17360</v>
      </c>
      <c r="H65" s="15">
        <f>E65-F65</f>
        <v>-8171</v>
      </c>
      <c r="J65" s="19"/>
      <c r="K65" s="19">
        <v>20000</v>
      </c>
      <c r="L65" s="19"/>
      <c r="N65" s="28"/>
      <c r="O65" s="24"/>
      <c r="P65" s="24"/>
      <c r="Q65" s="24"/>
      <c r="R65" s="42">
        <v>80024</v>
      </c>
      <c r="V65" s="6">
        <v>93222</v>
      </c>
      <c r="W65" s="30">
        <f>U65+V65</f>
        <v>93222</v>
      </c>
    </row>
    <row r="66" spans="1:23" ht="12.75">
      <c r="A66" s="8" t="s">
        <v>30</v>
      </c>
      <c r="B66" s="21"/>
      <c r="D66" s="8">
        <f>SUM(D64:D64)</f>
        <v>8550</v>
      </c>
      <c r="E66" s="8">
        <f>E64+E65</f>
        <v>13597</v>
      </c>
      <c r="F66" s="17">
        <f>SUM(F64:F65)</f>
        <v>26156</v>
      </c>
      <c r="G66" s="17"/>
      <c r="H66" s="17">
        <f>SUM(H64:H65)</f>
        <v>-12559</v>
      </c>
      <c r="J66" s="7">
        <f>SUM(J64)</f>
        <v>-246</v>
      </c>
      <c r="K66" s="22">
        <f>SUM(K61:K65)</f>
        <v>25990</v>
      </c>
      <c r="L66" s="22"/>
      <c r="M66" s="22"/>
      <c r="N66" s="22"/>
      <c r="O66" s="22"/>
      <c r="P66" s="22"/>
      <c r="Q66" s="22"/>
      <c r="R66" s="43">
        <f>SUM(R61:R65)</f>
        <v>86236</v>
      </c>
      <c r="W66" s="26">
        <f>SUM(W61:W65)</f>
        <v>145268</v>
      </c>
    </row>
    <row r="67" ht="12.75">
      <c r="A67" s="8"/>
    </row>
    <row r="68" ht="12.75">
      <c r="A68" s="21" t="s">
        <v>31</v>
      </c>
    </row>
    <row r="69" spans="1:23" ht="12.75">
      <c r="A69" s="3" t="s">
        <v>72</v>
      </c>
      <c r="K69" s="7">
        <v>500</v>
      </c>
      <c r="R69" s="42">
        <v>500</v>
      </c>
      <c r="W69" s="6">
        <v>0</v>
      </c>
    </row>
    <row r="70" spans="1:23" ht="12.75">
      <c r="A70" s="3" t="s">
        <v>32</v>
      </c>
      <c r="D70" s="3">
        <v>5000</v>
      </c>
      <c r="E70" s="3">
        <v>0</v>
      </c>
      <c r="F70" s="19">
        <f>387+146</f>
        <v>533</v>
      </c>
      <c r="H70" s="15">
        <f>E70-F70</f>
        <v>-533</v>
      </c>
      <c r="J70" s="7">
        <f>D70-F70</f>
        <v>4467</v>
      </c>
      <c r="K70" s="7">
        <v>100</v>
      </c>
      <c r="R70" s="42">
        <v>3700</v>
      </c>
      <c r="V70" s="6">
        <v>9342</v>
      </c>
      <c r="W70" s="30">
        <f>U70+V70</f>
        <v>9342</v>
      </c>
    </row>
    <row r="71" spans="1:23" ht="12.75">
      <c r="A71" s="8" t="s">
        <v>33</v>
      </c>
      <c r="C71" s="8"/>
      <c r="D71" s="8">
        <f>SUM(D70:D70)</f>
        <v>5000</v>
      </c>
      <c r="E71" s="8">
        <v>0</v>
      </c>
      <c r="F71" s="17">
        <f>F70</f>
        <v>533</v>
      </c>
      <c r="G71" s="17"/>
      <c r="H71" s="17">
        <f>H70</f>
        <v>-533</v>
      </c>
      <c r="J71" s="17">
        <f>D71-F71</f>
        <v>4467</v>
      </c>
      <c r="K71" s="17">
        <f>SUM(K69:K70)</f>
        <v>600</v>
      </c>
      <c r="L71" s="17"/>
      <c r="M71" s="17">
        <f>M70</f>
        <v>0</v>
      </c>
      <c r="N71" s="17">
        <f>N70</f>
        <v>0</v>
      </c>
      <c r="O71" s="17">
        <f>O70</f>
        <v>0</v>
      </c>
      <c r="P71" s="17">
        <f>P70</f>
        <v>0</v>
      </c>
      <c r="Q71" s="17"/>
      <c r="R71" s="43">
        <f>SUM(R69:R70)</f>
        <v>4200</v>
      </c>
      <c r="W71" s="26">
        <f>SUM(W69:W70)</f>
        <v>9342</v>
      </c>
    </row>
    <row r="72" ht="12.75">
      <c r="A72" s="3"/>
    </row>
    <row r="73" spans="1:23" ht="12.75">
      <c r="A73" s="3"/>
      <c r="D73" s="30"/>
      <c r="E73" s="30"/>
      <c r="F73" s="31"/>
      <c r="H73" s="31"/>
      <c r="J73" s="30"/>
      <c r="K73" s="30"/>
      <c r="L73" s="30"/>
      <c r="M73" s="31"/>
      <c r="N73" s="31"/>
      <c r="O73" s="31"/>
      <c r="P73" s="31"/>
      <c r="Q73" s="19"/>
      <c r="W73" s="30"/>
    </row>
    <row r="74" spans="1:23" ht="12.75">
      <c r="A74" s="8" t="s">
        <v>34</v>
      </c>
      <c r="D74" s="8">
        <f>D22+D36+D58+D66+D71</f>
        <v>125838</v>
      </c>
      <c r="E74" s="17" t="e">
        <f>E22+E36+E58+E66+E71+E32</f>
        <v>#REF!</v>
      </c>
      <c r="F74" s="17">
        <f>F22+F36+F58+F66+F71+F32</f>
        <v>127231</v>
      </c>
      <c r="G74" s="17"/>
      <c r="H74" s="17">
        <f>H22+H36+H58+H66+H71+H32</f>
        <v>-67931</v>
      </c>
      <c r="J74" s="8">
        <f>J22+J36+J58+J66+J71</f>
        <v>34906</v>
      </c>
      <c r="K74" s="17">
        <f>K22+K36+K58+K66+K71+K32</f>
        <v>131170</v>
      </c>
      <c r="L74" s="17"/>
      <c r="M74" s="17">
        <f>M22+M36+M58+M66+M71+M32</f>
        <v>0</v>
      </c>
      <c r="N74" s="17">
        <f>N22+N36+N58+N66+N71+N32</f>
        <v>0</v>
      </c>
      <c r="O74" s="17">
        <f>O22+O36+O58+O66+O71+O32</f>
        <v>0</v>
      </c>
      <c r="P74" s="17">
        <f>P22+P36+P58+P66+P71+P32</f>
        <v>0</v>
      </c>
      <c r="Q74" s="17"/>
      <c r="R74" s="46">
        <f>R22+R36+R58+R66+R71+R32</f>
        <v>229012</v>
      </c>
      <c r="W74" s="46">
        <f>W22+W36+W58+W66+W71+W32</f>
        <v>276630</v>
      </c>
    </row>
    <row r="75" ht="12.75">
      <c r="A75" s="3"/>
    </row>
    <row r="76" spans="1:23" ht="12.75">
      <c r="A76" s="8" t="s">
        <v>35</v>
      </c>
      <c r="D76" s="8" t="e">
        <f>D74+D15</f>
        <v>#REF!</v>
      </c>
      <c r="E76" s="17" t="e">
        <f>E74+E15</f>
        <v>#REF!</v>
      </c>
      <c r="F76" s="17">
        <f>F74+F15</f>
        <v>508476.44</v>
      </c>
      <c r="G76" s="17"/>
      <c r="H76" s="17" t="e">
        <f>E76-F76</f>
        <v>#REF!</v>
      </c>
      <c r="J76" s="8" t="e">
        <f>D76-F76</f>
        <v>#REF!</v>
      </c>
      <c r="K76" s="17">
        <f>K74+K15</f>
        <v>417677.52</v>
      </c>
      <c r="L76" s="17"/>
      <c r="M76" s="17">
        <f>M74+M15</f>
        <v>0</v>
      </c>
      <c r="N76" s="17">
        <f>N74+N15</f>
        <v>0</v>
      </c>
      <c r="O76" s="17">
        <f>O74+O15</f>
        <v>0</v>
      </c>
      <c r="P76" s="17">
        <f>P74+P15</f>
        <v>0</v>
      </c>
      <c r="Q76" s="17"/>
      <c r="R76" s="43">
        <f>R74+R15</f>
        <v>555460</v>
      </c>
      <c r="W76" s="43">
        <f>W74+W15</f>
        <v>585435</v>
      </c>
    </row>
    <row r="77" spans="1:14" ht="12.75">
      <c r="A77" s="3"/>
      <c r="M77" s="39"/>
      <c r="N77" s="37"/>
    </row>
    <row r="78" spans="1:23" ht="12.75">
      <c r="A78" s="3" t="s">
        <v>36</v>
      </c>
      <c r="B78" s="3"/>
      <c r="D78" s="3" t="e">
        <f>D76*0.08</f>
        <v>#REF!</v>
      </c>
      <c r="E78" s="3">
        <v>38519</v>
      </c>
      <c r="F78" s="19">
        <v>38519</v>
      </c>
      <c r="H78" s="19">
        <f>F78-E78</f>
        <v>0</v>
      </c>
      <c r="J78" s="7" t="e">
        <f>D78-F78</f>
        <v>#REF!</v>
      </c>
      <c r="K78" s="38">
        <v>36647</v>
      </c>
      <c r="L78" s="38"/>
      <c r="M78" s="41">
        <v>0</v>
      </c>
      <c r="N78" s="38"/>
      <c r="O78" s="40"/>
      <c r="P78" s="40"/>
      <c r="Q78" s="40"/>
      <c r="R78" s="42">
        <v>55934</v>
      </c>
      <c r="V78" s="6">
        <v>37918</v>
      </c>
      <c r="W78" s="6">
        <f>U78+V78</f>
        <v>37918</v>
      </c>
    </row>
    <row r="79" spans="1:23" ht="12.75">
      <c r="A79" s="3" t="s">
        <v>80</v>
      </c>
      <c r="D79" s="3">
        <v>0</v>
      </c>
      <c r="E79" s="3">
        <v>40000</v>
      </c>
      <c r="F79" s="19">
        <v>41935.49</v>
      </c>
      <c r="H79" s="19">
        <f>E79-F79</f>
        <v>-1935.489999999998</v>
      </c>
      <c r="J79" s="7">
        <f>D79-F79</f>
        <v>-41935.49</v>
      </c>
      <c r="K79" s="7">
        <v>0</v>
      </c>
      <c r="M79" s="19">
        <v>0</v>
      </c>
      <c r="N79" s="7">
        <v>0</v>
      </c>
      <c r="O79" s="6">
        <v>0</v>
      </c>
      <c r="P79" s="6">
        <v>0</v>
      </c>
      <c r="R79" s="42">
        <v>0</v>
      </c>
      <c r="W79" s="6">
        <v>13000</v>
      </c>
    </row>
    <row r="80" spans="1:23" ht="12.75">
      <c r="A80" s="3"/>
      <c r="W80" s="30"/>
    </row>
    <row r="81" spans="1:23" ht="13.5" thickBot="1">
      <c r="A81" s="8" t="s">
        <v>37</v>
      </c>
      <c r="D81" s="32" t="e">
        <f>D76+D78</f>
        <v>#REF!</v>
      </c>
      <c r="E81" s="33" t="e">
        <f>E76+E78+E79</f>
        <v>#REF!</v>
      </c>
      <c r="F81" s="33">
        <f>F76+F78+F79</f>
        <v>588930.9299999999</v>
      </c>
      <c r="G81" s="17"/>
      <c r="H81" s="33" t="e">
        <f>H76+H78+H79</f>
        <v>#REF!</v>
      </c>
      <c r="J81" s="32" t="e">
        <f>D81-F81</f>
        <v>#REF!</v>
      </c>
      <c r="K81" s="32">
        <f>K76+K78+K79</f>
        <v>454324.52</v>
      </c>
      <c r="L81" s="32"/>
      <c r="M81" s="32">
        <f>M76+M78+M79</f>
        <v>0</v>
      </c>
      <c r="N81" s="32">
        <f>N76+N78+N79</f>
        <v>0</v>
      </c>
      <c r="O81" s="32">
        <f>O76+O78+O79</f>
        <v>0</v>
      </c>
      <c r="P81" s="32">
        <f>P76+P78+P79</f>
        <v>0</v>
      </c>
      <c r="Q81" s="16"/>
      <c r="R81" s="45">
        <f>R76+R78+R79</f>
        <v>611394</v>
      </c>
      <c r="W81" s="45">
        <f>W76+W78+W79</f>
        <v>636353</v>
      </c>
    </row>
    <row r="82" ht="13.5" thickTop="1">
      <c r="A82" s="3"/>
    </row>
    <row r="83" spans="1:23" ht="12.75">
      <c r="A83" s="8" t="s">
        <v>38</v>
      </c>
      <c r="D83" s="8" t="e">
        <f>D9-D81</f>
        <v>#REF!</v>
      </c>
      <c r="E83" s="17" t="e">
        <f>E9-E81</f>
        <v>#REF!</v>
      </c>
      <c r="F83" s="17">
        <f>F9-F81</f>
        <v>-418930.92999999993</v>
      </c>
      <c r="G83" s="17"/>
      <c r="H83" s="17"/>
      <c r="J83" s="8" t="e">
        <f>J9-J81</f>
        <v>#REF!</v>
      </c>
      <c r="K83" s="17">
        <f>K9-K81</f>
        <v>53475.47999999998</v>
      </c>
      <c r="L83" s="17"/>
      <c r="M83" s="17"/>
      <c r="N83" s="17"/>
      <c r="O83" s="17"/>
      <c r="P83" s="17">
        <f>P9-P81</f>
        <v>0</v>
      </c>
      <c r="Q83" s="17"/>
      <c r="R83" s="43">
        <f>R9-R81</f>
        <v>34606</v>
      </c>
      <c r="W83" s="43">
        <f>W9-W81</f>
        <v>23647</v>
      </c>
    </row>
    <row r="84" ht="12.75">
      <c r="A84" s="8"/>
    </row>
    <row r="85" ht="12.75" hidden="1">
      <c r="A85" s="8" t="s">
        <v>40</v>
      </c>
    </row>
    <row r="86" spans="1:5" ht="12.75" hidden="1">
      <c r="A86" s="8" t="s">
        <v>43</v>
      </c>
      <c r="E86" s="36"/>
    </row>
    <row r="87" ht="12.75" hidden="1">
      <c r="A87" s="8" t="s">
        <v>41</v>
      </c>
    </row>
    <row r="88" ht="12.75" hidden="1"/>
  </sheetData>
  <printOptions horizontalCentered="1"/>
  <pageMargins left="0.17" right="0.19" top="0.17" bottom="0.17" header="0.17" footer="0.17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Help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GMwangi</dc:creator>
  <cp:keywords/>
  <dc:description/>
  <cp:lastModifiedBy>sparrish</cp:lastModifiedBy>
  <cp:lastPrinted>2007-08-03T18:15:05Z</cp:lastPrinted>
  <dcterms:created xsi:type="dcterms:W3CDTF">2004-07-09T15:23:07Z</dcterms:created>
  <dcterms:modified xsi:type="dcterms:W3CDTF">2007-08-03T20:21:58Z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