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120" activeTab="0"/>
  </bookViews>
  <sheets>
    <sheet name="Budget Template" sheetId="1" r:id="rId1"/>
  </sheets>
  <definedNames>
    <definedName name="_xlnm.Print_Area" localSheetId="0">'Budget Template'!$A$1:$O$99</definedName>
  </definedNames>
  <calcPr fullCalcOnLoad="1"/>
</workbook>
</file>

<file path=xl/sharedStrings.xml><?xml version="1.0" encoding="utf-8"?>
<sst xmlns="http://schemas.openxmlformats.org/spreadsheetml/2006/main" count="223" uniqueCount="118">
  <si>
    <t xml:space="preserve"># of </t>
  </si>
  <si>
    <t xml:space="preserve"> Cost/ </t>
  </si>
  <si>
    <t>Units</t>
  </si>
  <si>
    <t xml:space="preserve"> Unit </t>
  </si>
  <si>
    <t>Supplies and Materials</t>
  </si>
  <si>
    <t>Office Supplies</t>
  </si>
  <si>
    <t>Other Direct Costs</t>
  </si>
  <si>
    <t>Miscellaneous Translation and Admin services</t>
  </si>
  <si>
    <t>months</t>
  </si>
  <si>
    <t>Courier/Mail 2 per month</t>
  </si>
  <si>
    <t>Utilities - Electricity, water</t>
  </si>
  <si>
    <t>Office rent</t>
  </si>
  <si>
    <t>Guard Services</t>
  </si>
  <si>
    <t>Janitorial Services</t>
  </si>
  <si>
    <t>Banking Fees</t>
  </si>
  <si>
    <t>Sub-Grants</t>
  </si>
  <si>
    <t>Benefits</t>
  </si>
  <si>
    <t xml:space="preserve">Personnel </t>
  </si>
  <si>
    <t>Total Cost</t>
  </si>
  <si>
    <t>Salaries</t>
  </si>
  <si>
    <t>H</t>
  </si>
  <si>
    <t>Telecommunications: fax, conference, cell, internet, etc</t>
  </si>
  <si>
    <t>Equipment maintenance and repair</t>
  </si>
  <si>
    <t>GRAND TOTAL</t>
  </si>
  <si>
    <t>Overhead</t>
  </si>
  <si>
    <t>Total Salaries</t>
  </si>
  <si>
    <t>Total Benefits</t>
  </si>
  <si>
    <t>Total Equipment</t>
  </si>
  <si>
    <t>Total Supplies and Materials</t>
  </si>
  <si>
    <t>Total Other Direct Costs</t>
  </si>
  <si>
    <t>A.</t>
  </si>
  <si>
    <t>B.</t>
  </si>
  <si>
    <t>C.</t>
  </si>
  <si>
    <t>F.</t>
  </si>
  <si>
    <t>G.</t>
  </si>
  <si>
    <t>staff/mth</t>
  </si>
  <si>
    <t>trip/mth</t>
  </si>
  <si>
    <t>vehicle/mth</t>
  </si>
  <si>
    <t>trip/people</t>
  </si>
  <si>
    <t>days/travelers</t>
  </si>
  <si>
    <t>trip/travelers</t>
  </si>
  <si>
    <t>#  of</t>
  </si>
  <si>
    <t>vehicle/#</t>
  </si>
  <si>
    <t>equipment/#</t>
  </si>
  <si>
    <t>lumpsum/mth</t>
  </si>
  <si>
    <t>staff/lumpsum</t>
  </si>
  <si>
    <t>Category</t>
  </si>
  <si>
    <t>Line Items</t>
  </si>
  <si>
    <t>Consultants</t>
  </si>
  <si>
    <t>Travel &amp; Per Diem</t>
  </si>
  <si>
    <t>person/days</t>
  </si>
  <si>
    <t>Total Consultants/Technical Assistance</t>
  </si>
  <si>
    <t>Year 1</t>
  </si>
  <si>
    <t>Year 2</t>
  </si>
  <si>
    <t>GRAND</t>
  </si>
  <si>
    <t>TOTAL</t>
  </si>
  <si>
    <t>Year 1&amp;2</t>
  </si>
  <si>
    <t>Total Travel &amp; Per Diem</t>
  </si>
  <si>
    <t>Program Supplies (printed materials)</t>
  </si>
  <si>
    <t>&amp; Tech/Assist</t>
  </si>
  <si>
    <t>D</t>
  </si>
  <si>
    <t>E</t>
  </si>
  <si>
    <t>Equipment</t>
  </si>
  <si>
    <t>Poject Concern International - Zambia</t>
  </si>
  <si>
    <t xml:space="preserve">Project Manager </t>
  </si>
  <si>
    <t>Project Assistant</t>
  </si>
  <si>
    <t>Project Monitors</t>
  </si>
  <si>
    <t>Community Liaison Officers</t>
  </si>
  <si>
    <t>person/mth</t>
  </si>
  <si>
    <t>meals/day</t>
  </si>
  <si>
    <t>accom/day</t>
  </si>
  <si>
    <t>bus fare/trip</t>
  </si>
  <si>
    <t>Leave Pay</t>
  </si>
  <si>
    <t>In-country travel--Mongu Monitor to and from Luska</t>
  </si>
  <si>
    <t>In-country travel--Chongwe and Kafue Monitoring (meals)</t>
  </si>
  <si>
    <t xml:space="preserve">Laptop and accessories </t>
  </si>
  <si>
    <t>G</t>
  </si>
  <si>
    <t xml:space="preserve">Total Training </t>
  </si>
  <si>
    <t>Lumpsum/training</t>
  </si>
  <si>
    <t>Lumpsum/mth</t>
  </si>
  <si>
    <t>Chelstone HBC group</t>
  </si>
  <si>
    <t>Shuko HBC</t>
  </si>
  <si>
    <t>Musayope Support Group</t>
  </si>
  <si>
    <t xml:space="preserve">Bauleni HBC </t>
  </si>
  <si>
    <t>Chawama HBC</t>
  </si>
  <si>
    <t xml:space="preserve">Chilenje HBC </t>
  </si>
  <si>
    <t>Bwafwano HBC</t>
  </si>
  <si>
    <t>Chipata Support Group</t>
  </si>
  <si>
    <t>George HBC</t>
  </si>
  <si>
    <t>Kamwala HBC</t>
  </si>
  <si>
    <t>Kabwata HBC</t>
  </si>
  <si>
    <t xml:space="preserve">HRT HBC </t>
  </si>
  <si>
    <t>Matero Ref HBC</t>
  </si>
  <si>
    <t xml:space="preserve">Matero Main HBC </t>
  </si>
  <si>
    <t xml:space="preserve">Mongu Diocese HBC </t>
  </si>
  <si>
    <t xml:space="preserve">Mongu NZP + </t>
  </si>
  <si>
    <t xml:space="preserve">Total Subgrants </t>
  </si>
  <si>
    <t xml:space="preserve">Napsa, Medical and pension @ 20% </t>
  </si>
  <si>
    <t xml:space="preserve">Vehicle maintenance </t>
  </si>
  <si>
    <t>Staff education/development</t>
  </si>
  <si>
    <t>2 TOT  w/shops (54pp)-4 day w/shop (meals)</t>
  </si>
  <si>
    <t>4 TOT w/shops (54pp)-4 day w/shop (transp)</t>
  </si>
  <si>
    <t>4 TOT w/shops (54pp)-4 day w/shop (stationery)</t>
  </si>
  <si>
    <t>months/20%</t>
  </si>
  <si>
    <t>Total direct</t>
  </si>
  <si>
    <t>Perdiem (meals) Mongu Monitor 10 days</t>
  </si>
  <si>
    <t xml:space="preserve">Perdiem (accommodation) Mongu Monitor 8 nights </t>
  </si>
  <si>
    <t>Data Entry Clerk</t>
  </si>
  <si>
    <t>Project Monitor</t>
  </si>
  <si>
    <t xml:space="preserve">Project Monitor </t>
  </si>
  <si>
    <t>Training/Meetings</t>
  </si>
  <si>
    <t>Lumpsum/Meeting</t>
  </si>
  <si>
    <t>3 HBC Coordinators' Meetings--Transport and refreshments</t>
  </si>
  <si>
    <t xml:space="preserve">6 CLOs Meetings --Transport </t>
  </si>
  <si>
    <t xml:space="preserve">Plannning Meeting--Meals and transport </t>
  </si>
  <si>
    <t>Fuel</t>
  </si>
  <si>
    <t>per mth</t>
  </si>
  <si>
    <t>Cause 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</si>
</sst>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409]#,##0"/>
    <numFmt numFmtId="166" formatCode="_(* #,##0.0_);_(* \(#,##0.0\);_(* &quot;-&quot;??_);_(@_)"/>
    <numFmt numFmtId="167" formatCode="_(* #,##0_);_(* \(#,##0\);_(* &quot;-&quot;??_);_(@_)"/>
    <numFmt numFmtId="168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5" fontId="5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0" fontId="6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7" fillId="0" borderId="9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6" fillId="0" borderId="17" xfId="0" applyFont="1" applyBorder="1" applyAlignment="1">
      <alignment horizontal="center"/>
    </xf>
    <xf numFmtId="3" fontId="1" fillId="0" borderId="2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0" fillId="0" borderId="1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9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22" xfId="0" applyFont="1" applyBorder="1" applyAlignment="1">
      <alignment/>
    </xf>
    <xf numFmtId="167" fontId="2" fillId="0" borderId="0" xfId="15" applyNumberFormat="1" applyFont="1" applyAlignment="1">
      <alignment/>
    </xf>
    <xf numFmtId="0" fontId="1" fillId="0" borderId="24" xfId="0" applyFont="1" applyBorder="1" applyAlignment="1">
      <alignment/>
    </xf>
    <xf numFmtId="0" fontId="6" fillId="0" borderId="9" xfId="0" applyFont="1" applyFill="1" applyBorder="1" applyAlignment="1">
      <alignment/>
    </xf>
    <xf numFmtId="0" fontId="10" fillId="0" borderId="22" xfId="0" applyFont="1" applyBorder="1" applyAlignment="1">
      <alignment horizontal="right"/>
    </xf>
    <xf numFmtId="3" fontId="10" fillId="0" borderId="25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167" fontId="10" fillId="0" borderId="0" xfId="15" applyNumberFormat="1" applyFont="1" applyFill="1" applyAlignment="1">
      <alignment/>
    </xf>
    <xf numFmtId="167" fontId="10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43" fontId="1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7" fontId="1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28125" style="0" bestFit="1" customWidth="1"/>
    <col min="2" max="2" width="20.7109375" style="0" bestFit="1" customWidth="1"/>
    <col min="3" max="3" width="52.7109375" style="0" bestFit="1" customWidth="1"/>
    <col min="4" max="4" width="12.00390625" style="18" customWidth="1"/>
    <col min="5" max="5" width="5.7109375" style="0" bestFit="1" customWidth="1"/>
    <col min="6" max="6" width="6.140625" style="0" customWidth="1"/>
    <col min="7" max="7" width="8.140625" style="4" bestFit="1" customWidth="1"/>
    <col min="8" max="8" width="12.00390625" style="4" bestFit="1" customWidth="1"/>
    <col min="9" max="9" width="14.8515625" style="19" hidden="1" customWidth="1"/>
    <col min="10" max="11" width="5.57421875" style="0" hidden="1" customWidth="1"/>
    <col min="12" max="12" width="6.7109375" style="4" hidden="1" customWidth="1"/>
    <col min="13" max="13" width="10.00390625" style="4" hidden="1" customWidth="1"/>
    <col min="14" max="14" width="10.421875" style="26" hidden="1" customWidth="1"/>
    <col min="15" max="15" width="3.7109375" style="0" customWidth="1"/>
    <col min="16" max="16" width="14.28125" style="0" bestFit="1" customWidth="1"/>
    <col min="17" max="17" width="12.8515625" style="0" bestFit="1" customWidth="1"/>
  </cols>
  <sheetData>
    <row r="1" spans="1:14" ht="13.5" thickTop="1">
      <c r="A1" s="12"/>
      <c r="B1" s="29"/>
      <c r="C1" s="29"/>
      <c r="D1" s="30"/>
      <c r="E1" s="29"/>
      <c r="F1" s="29"/>
      <c r="G1" s="31"/>
      <c r="H1" s="31"/>
      <c r="I1" s="32"/>
      <c r="J1" s="29"/>
      <c r="K1" s="29"/>
      <c r="L1" s="31"/>
      <c r="M1" s="31"/>
      <c r="N1" s="33"/>
    </row>
    <row r="2" spans="1:14" ht="13.5" thickBot="1">
      <c r="A2" s="14"/>
      <c r="B2" s="5" t="s">
        <v>117</v>
      </c>
      <c r="C2" s="5" t="s">
        <v>63</v>
      </c>
      <c r="D2" s="27"/>
      <c r="E2" s="6"/>
      <c r="F2" s="6"/>
      <c r="G2" s="9"/>
      <c r="H2" s="9"/>
      <c r="I2" s="28"/>
      <c r="J2" s="6"/>
      <c r="K2" s="6"/>
      <c r="L2" s="9"/>
      <c r="M2" s="9"/>
      <c r="N2" s="34"/>
    </row>
    <row r="3" spans="1:14" s="84" customFormat="1" ht="15.75" thickTop="1">
      <c r="A3" s="76"/>
      <c r="B3" s="77"/>
      <c r="C3" s="78"/>
      <c r="D3" s="135" t="s">
        <v>52</v>
      </c>
      <c r="E3" s="136"/>
      <c r="F3" s="136"/>
      <c r="G3" s="136"/>
      <c r="H3" s="137"/>
      <c r="I3" s="79"/>
      <c r="J3" s="80" t="s">
        <v>53</v>
      </c>
      <c r="K3" s="80"/>
      <c r="L3" s="81"/>
      <c r="M3" s="82"/>
      <c r="N3" s="83" t="s">
        <v>56</v>
      </c>
    </row>
    <row r="4" spans="1:14" ht="12.75">
      <c r="A4" s="13"/>
      <c r="B4" s="70"/>
      <c r="C4" s="66"/>
      <c r="D4" s="42"/>
      <c r="E4" s="5" t="s">
        <v>0</v>
      </c>
      <c r="F4" s="5" t="s">
        <v>41</v>
      </c>
      <c r="G4" s="22" t="s">
        <v>1</v>
      </c>
      <c r="H4" s="43" t="s">
        <v>18</v>
      </c>
      <c r="I4" s="49"/>
      <c r="J4" s="5" t="s">
        <v>0</v>
      </c>
      <c r="K4" s="5" t="s">
        <v>41</v>
      </c>
      <c r="L4" s="22" t="s">
        <v>1</v>
      </c>
      <c r="M4" s="43" t="s">
        <v>18</v>
      </c>
      <c r="N4" s="35" t="s">
        <v>54</v>
      </c>
    </row>
    <row r="5" spans="1:14" ht="15.75">
      <c r="A5" s="13"/>
      <c r="B5" s="71" t="s">
        <v>46</v>
      </c>
      <c r="C5" s="67" t="s">
        <v>47</v>
      </c>
      <c r="D5" s="44" t="s">
        <v>2</v>
      </c>
      <c r="E5" s="5" t="s">
        <v>2</v>
      </c>
      <c r="F5" s="5" t="s">
        <v>2</v>
      </c>
      <c r="G5" s="22" t="s">
        <v>3</v>
      </c>
      <c r="H5" s="43"/>
      <c r="I5" s="44" t="s">
        <v>2</v>
      </c>
      <c r="J5" s="5" t="s">
        <v>2</v>
      </c>
      <c r="K5" s="5" t="s">
        <v>2</v>
      </c>
      <c r="L5" s="22" t="s">
        <v>3</v>
      </c>
      <c r="M5" s="43"/>
      <c r="N5" s="36" t="s">
        <v>55</v>
      </c>
    </row>
    <row r="6" spans="1:14" ht="13.5" thickBot="1">
      <c r="A6" s="13"/>
      <c r="B6" s="72"/>
      <c r="C6" s="68"/>
      <c r="D6" s="59"/>
      <c r="E6" s="60"/>
      <c r="F6" s="60"/>
      <c r="G6" s="61"/>
      <c r="H6" s="62"/>
      <c r="I6" s="63"/>
      <c r="J6" s="60"/>
      <c r="K6" s="60"/>
      <c r="L6" s="61"/>
      <c r="M6" s="62"/>
      <c r="N6" s="64"/>
    </row>
    <row r="7" spans="1:14" s="1" customFormat="1" ht="13.5" thickTop="1">
      <c r="A7" s="14" t="s">
        <v>30</v>
      </c>
      <c r="B7" s="73" t="s">
        <v>17</v>
      </c>
      <c r="C7" s="7" t="s">
        <v>19</v>
      </c>
      <c r="D7" s="46"/>
      <c r="E7" s="7"/>
      <c r="F7" s="7"/>
      <c r="G7" s="23"/>
      <c r="H7" s="47"/>
      <c r="I7" s="44"/>
      <c r="J7" s="7"/>
      <c r="K7" s="7"/>
      <c r="L7" s="23"/>
      <c r="M7" s="47"/>
      <c r="N7" s="34"/>
    </row>
    <row r="8" spans="1:14" ht="12.75">
      <c r="A8" s="13"/>
      <c r="C8" s="86" t="s">
        <v>64</v>
      </c>
      <c r="D8" s="90" t="s">
        <v>35</v>
      </c>
      <c r="E8" s="89">
        <v>1</v>
      </c>
      <c r="F8" s="89">
        <v>6</v>
      </c>
      <c r="G8" s="91">
        <v>2182.86</v>
      </c>
      <c r="H8" s="92">
        <f>(E8*F8)*G8</f>
        <v>13097.16</v>
      </c>
      <c r="I8" s="49" t="s">
        <v>35</v>
      </c>
      <c r="J8" s="6"/>
      <c r="K8" s="6"/>
      <c r="L8" s="9"/>
      <c r="M8" s="45">
        <f>(J8*K8)*L8</f>
        <v>0</v>
      </c>
      <c r="N8" s="34"/>
    </row>
    <row r="9" spans="1:14" ht="12.75">
      <c r="A9" s="13"/>
      <c r="C9" s="86" t="s">
        <v>65</v>
      </c>
      <c r="D9" s="90" t="s">
        <v>35</v>
      </c>
      <c r="E9" s="89">
        <v>1</v>
      </c>
      <c r="F9" s="89">
        <v>6</v>
      </c>
      <c r="G9" s="91">
        <v>1190.48</v>
      </c>
      <c r="H9" s="92">
        <f>(E9*F9)*G9</f>
        <v>7142.88</v>
      </c>
      <c r="I9" s="49" t="s">
        <v>35</v>
      </c>
      <c r="J9" s="6"/>
      <c r="K9" s="6"/>
      <c r="L9" s="9"/>
      <c r="M9" s="45">
        <f>(J9*K9)*L9</f>
        <v>0</v>
      </c>
      <c r="N9" s="34"/>
    </row>
    <row r="10" spans="1:14" ht="12.75">
      <c r="A10" s="13"/>
      <c r="C10" s="86" t="s">
        <v>108</v>
      </c>
      <c r="D10" s="90" t="s">
        <v>35</v>
      </c>
      <c r="E10" s="89">
        <v>1</v>
      </c>
      <c r="F10" s="89">
        <v>6</v>
      </c>
      <c r="G10" s="98">
        <v>1049.492</v>
      </c>
      <c r="H10" s="92">
        <f>(E10*F10)*G10</f>
        <v>6296.951999999999</v>
      </c>
      <c r="I10" s="49"/>
      <c r="J10" s="6"/>
      <c r="K10" s="6"/>
      <c r="L10" s="9"/>
      <c r="M10" s="45"/>
      <c r="N10" s="34"/>
    </row>
    <row r="11" spans="1:14" ht="12.75">
      <c r="A11" s="13"/>
      <c r="C11" s="86" t="s">
        <v>66</v>
      </c>
      <c r="D11" s="90" t="s">
        <v>35</v>
      </c>
      <c r="E11" s="89">
        <v>3</v>
      </c>
      <c r="F11" s="89">
        <v>6</v>
      </c>
      <c r="G11" s="91">
        <v>999.52</v>
      </c>
      <c r="H11" s="92">
        <f>(E11*F11)*G11</f>
        <v>17991.36</v>
      </c>
      <c r="I11" s="49" t="s">
        <v>35</v>
      </c>
      <c r="J11" s="6"/>
      <c r="K11" s="6"/>
      <c r="L11" s="9"/>
      <c r="M11" s="45">
        <f>(J11*K11)*L11</f>
        <v>0</v>
      </c>
      <c r="N11" s="34"/>
    </row>
    <row r="12" spans="1:14" s="1" customFormat="1" ht="12.75">
      <c r="A12" s="14"/>
      <c r="B12" s="74"/>
      <c r="C12" s="117" t="s">
        <v>25</v>
      </c>
      <c r="D12" s="46"/>
      <c r="E12" s="7"/>
      <c r="F12" s="7"/>
      <c r="G12" s="23"/>
      <c r="H12" s="124">
        <f>SUM(H8:H11)</f>
        <v>44528.352</v>
      </c>
      <c r="I12" s="44"/>
      <c r="J12" s="7"/>
      <c r="K12" s="7"/>
      <c r="L12" s="23"/>
      <c r="M12" s="47">
        <f>SUM(M8:M11)</f>
        <v>0</v>
      </c>
      <c r="N12" s="34">
        <f>SUM(H12:M12)</f>
        <v>44528.352</v>
      </c>
    </row>
    <row r="13" spans="1:14" ht="12.75">
      <c r="A13" s="13"/>
      <c r="B13" s="70"/>
      <c r="C13" s="6"/>
      <c r="D13" s="42"/>
      <c r="E13" s="6"/>
      <c r="F13" s="6"/>
      <c r="G13" s="9"/>
      <c r="H13" s="45"/>
      <c r="I13" s="49"/>
      <c r="J13" s="6"/>
      <c r="K13" s="6"/>
      <c r="L13" s="9"/>
      <c r="M13" s="45"/>
      <c r="N13" s="34"/>
    </row>
    <row r="14" spans="1:14" s="1" customFormat="1" ht="12.75">
      <c r="A14" s="14" t="s">
        <v>31</v>
      </c>
      <c r="B14" s="74" t="s">
        <v>16</v>
      </c>
      <c r="C14" s="110" t="s">
        <v>72</v>
      </c>
      <c r="D14" s="46"/>
      <c r="E14" s="7"/>
      <c r="F14" s="7"/>
      <c r="G14" s="23"/>
      <c r="H14" s="47"/>
      <c r="I14" s="44"/>
      <c r="J14" s="7"/>
      <c r="K14" s="7"/>
      <c r="L14" s="23"/>
      <c r="M14" s="47"/>
      <c r="N14" s="34"/>
    </row>
    <row r="15" spans="1:14" ht="12.75">
      <c r="A15" s="13"/>
      <c r="C15" s="86" t="s">
        <v>64</v>
      </c>
      <c r="D15" s="88" t="s">
        <v>45</v>
      </c>
      <c r="E15" s="87">
        <v>1</v>
      </c>
      <c r="F15" s="87">
        <v>1</v>
      </c>
      <c r="G15" s="116">
        <v>2183</v>
      </c>
      <c r="H15" s="100">
        <v>2182.86</v>
      </c>
      <c r="I15" s="49" t="s">
        <v>45</v>
      </c>
      <c r="J15" s="6"/>
      <c r="K15" s="6"/>
      <c r="L15" s="9"/>
      <c r="M15" s="45">
        <f>(J15*K15)*L15</f>
        <v>0</v>
      </c>
      <c r="N15" s="34"/>
    </row>
    <row r="16" spans="1:14" ht="12.75">
      <c r="A16" s="13"/>
      <c r="C16" s="86" t="s">
        <v>65</v>
      </c>
      <c r="D16" s="88" t="s">
        <v>45</v>
      </c>
      <c r="E16" s="87">
        <v>1</v>
      </c>
      <c r="F16" s="87">
        <v>1</v>
      </c>
      <c r="G16" s="119">
        <v>1190</v>
      </c>
      <c r="H16" s="100">
        <v>1190.48</v>
      </c>
      <c r="I16" s="49" t="s">
        <v>45</v>
      </c>
      <c r="J16" s="6"/>
      <c r="K16" s="6"/>
      <c r="L16" s="9"/>
      <c r="M16" s="45">
        <f>(J16*K16)*L16</f>
        <v>0</v>
      </c>
      <c r="N16" s="34"/>
    </row>
    <row r="17" spans="1:14" ht="12.75">
      <c r="A17" s="13"/>
      <c r="C17" s="86" t="s">
        <v>109</v>
      </c>
      <c r="D17" s="88" t="s">
        <v>45</v>
      </c>
      <c r="E17" s="87">
        <v>1</v>
      </c>
      <c r="F17" s="87">
        <v>1</v>
      </c>
      <c r="G17" s="119">
        <v>1049</v>
      </c>
      <c r="H17" s="100">
        <v>1049</v>
      </c>
      <c r="I17" s="49"/>
      <c r="J17" s="6"/>
      <c r="K17" s="6"/>
      <c r="L17" s="9"/>
      <c r="M17" s="45"/>
      <c r="N17" s="34"/>
    </row>
    <row r="18" spans="1:14" ht="12.75">
      <c r="A18" s="13"/>
      <c r="C18" s="86" t="s">
        <v>66</v>
      </c>
      <c r="D18" s="88" t="s">
        <v>35</v>
      </c>
      <c r="E18" s="87">
        <v>1</v>
      </c>
      <c r="F18" s="87">
        <v>3</v>
      </c>
      <c r="G18" s="99">
        <v>1000</v>
      </c>
      <c r="H18" s="100">
        <f>(E18*F18)*G18</f>
        <v>3000</v>
      </c>
      <c r="I18" s="49" t="s">
        <v>35</v>
      </c>
      <c r="J18" s="6"/>
      <c r="K18" s="6"/>
      <c r="L18" s="9"/>
      <c r="M18" s="45">
        <f>(J18*K18)*L18</f>
        <v>0</v>
      </c>
      <c r="N18" s="34"/>
    </row>
    <row r="19" spans="1:14" ht="12.75">
      <c r="A19" s="13"/>
      <c r="B19" s="70"/>
      <c r="C19" s="118" t="s">
        <v>97</v>
      </c>
      <c r="D19" s="88"/>
      <c r="E19" s="87"/>
      <c r="F19" s="87"/>
      <c r="G19" s="99"/>
      <c r="H19" s="100"/>
      <c r="I19" s="49"/>
      <c r="J19" s="6"/>
      <c r="K19" s="6"/>
      <c r="L19" s="9"/>
      <c r="M19" s="45"/>
      <c r="N19" s="34"/>
    </row>
    <row r="20" spans="1:14" ht="12.75">
      <c r="A20" s="13"/>
      <c r="B20" s="75"/>
      <c r="C20" s="86" t="s">
        <v>64</v>
      </c>
      <c r="D20" s="88" t="s">
        <v>35</v>
      </c>
      <c r="E20" s="105">
        <v>1</v>
      </c>
      <c r="F20" s="105">
        <v>6</v>
      </c>
      <c r="G20" s="99">
        <f>G8*0.2</f>
        <v>436.57200000000006</v>
      </c>
      <c r="H20" s="100">
        <f>(E20*F20)*G20</f>
        <v>2619.4320000000002</v>
      </c>
      <c r="I20" s="49" t="s">
        <v>35</v>
      </c>
      <c r="J20" s="6"/>
      <c r="K20" s="6"/>
      <c r="L20" s="9"/>
      <c r="M20" s="45">
        <f>(J20*K20)*L20</f>
        <v>0</v>
      </c>
      <c r="N20" s="34"/>
    </row>
    <row r="21" spans="1:14" ht="12.75">
      <c r="A21" s="13"/>
      <c r="B21" s="70"/>
      <c r="C21" s="86" t="s">
        <v>65</v>
      </c>
      <c r="D21" s="88" t="s">
        <v>35</v>
      </c>
      <c r="E21" s="105">
        <v>1</v>
      </c>
      <c r="F21" s="105">
        <v>6</v>
      </c>
      <c r="G21" s="99">
        <f>G9*0.2</f>
        <v>238.096</v>
      </c>
      <c r="H21" s="100">
        <f>(E21*F21)*G21</f>
        <v>1428.576</v>
      </c>
      <c r="I21" s="49" t="s">
        <v>35</v>
      </c>
      <c r="J21" s="6"/>
      <c r="K21" s="6"/>
      <c r="L21" s="9"/>
      <c r="M21" s="45">
        <f>(J21*K21)*L21</f>
        <v>0</v>
      </c>
      <c r="N21" s="34"/>
    </row>
    <row r="22" spans="1:14" ht="12.75">
      <c r="A22" s="13"/>
      <c r="B22" s="70"/>
      <c r="C22" s="86" t="s">
        <v>109</v>
      </c>
      <c r="D22" s="88" t="s">
        <v>35</v>
      </c>
      <c r="E22" s="105">
        <v>1</v>
      </c>
      <c r="F22" s="105">
        <v>6</v>
      </c>
      <c r="G22" s="99">
        <f>G10*0.2</f>
        <v>209.8984</v>
      </c>
      <c r="H22" s="100">
        <f>(E22*F22)*G22</f>
        <v>1259.3904</v>
      </c>
      <c r="I22" s="49"/>
      <c r="J22" s="6"/>
      <c r="K22" s="6"/>
      <c r="L22" s="9"/>
      <c r="M22" s="45"/>
      <c r="N22" s="34"/>
    </row>
    <row r="23" spans="1:14" ht="12.75">
      <c r="A23" s="13"/>
      <c r="B23" s="70"/>
      <c r="C23" s="86" t="s">
        <v>66</v>
      </c>
      <c r="D23" s="88" t="s">
        <v>35</v>
      </c>
      <c r="E23" s="105">
        <v>3</v>
      </c>
      <c r="F23" s="105">
        <v>6</v>
      </c>
      <c r="G23" s="99">
        <f>G11*0.2</f>
        <v>199.904</v>
      </c>
      <c r="H23" s="100">
        <f>(E23*F23)*G23</f>
        <v>3598.272</v>
      </c>
      <c r="I23" s="49" t="s">
        <v>35</v>
      </c>
      <c r="J23" s="6"/>
      <c r="K23" s="6"/>
      <c r="L23" s="9"/>
      <c r="M23" s="45">
        <f>(J23*K23)*L23</f>
        <v>0</v>
      </c>
      <c r="N23" s="34"/>
    </row>
    <row r="24" spans="1:14" ht="12.75">
      <c r="A24" s="13"/>
      <c r="B24" s="70"/>
      <c r="C24" s="117" t="s">
        <v>26</v>
      </c>
      <c r="D24" s="88"/>
      <c r="E24" s="87"/>
      <c r="F24" s="87"/>
      <c r="G24" s="99"/>
      <c r="H24" s="124">
        <f>SUM(H15:H23)</f>
        <v>16328.010400000003</v>
      </c>
      <c r="I24" s="49"/>
      <c r="J24" s="6"/>
      <c r="K24" s="6"/>
      <c r="L24" s="9"/>
      <c r="M24" s="47">
        <f>SUM(M15:M23)</f>
        <v>0</v>
      </c>
      <c r="N24" s="34">
        <f>SUM(H24:M24)</f>
        <v>16328.010400000003</v>
      </c>
    </row>
    <row r="25" spans="1:14" ht="12.75">
      <c r="A25" s="13"/>
      <c r="B25" s="70"/>
      <c r="C25" s="8"/>
      <c r="D25" s="88"/>
      <c r="E25" s="87"/>
      <c r="F25" s="87"/>
      <c r="G25" s="99"/>
      <c r="H25" s="100"/>
      <c r="I25" s="49"/>
      <c r="J25" s="6"/>
      <c r="K25" s="6"/>
      <c r="L25" s="9"/>
      <c r="M25" s="45"/>
      <c r="N25" s="34"/>
    </row>
    <row r="26" spans="1:14" ht="12.75">
      <c r="A26" s="14" t="s">
        <v>32</v>
      </c>
      <c r="B26" s="74" t="s">
        <v>48</v>
      </c>
      <c r="C26" s="8"/>
      <c r="D26" s="88"/>
      <c r="E26" s="87"/>
      <c r="F26" s="87"/>
      <c r="G26" s="99"/>
      <c r="H26" s="100"/>
      <c r="I26" s="49"/>
      <c r="J26" s="6"/>
      <c r="K26" s="6"/>
      <c r="L26" s="9"/>
      <c r="M26" s="45"/>
      <c r="N26" s="34"/>
    </row>
    <row r="27" spans="1:14" ht="12.75">
      <c r="A27" s="13"/>
      <c r="B27" s="74" t="s">
        <v>59</v>
      </c>
      <c r="C27" s="8"/>
      <c r="D27" s="88"/>
      <c r="E27" s="116"/>
      <c r="F27" s="116"/>
      <c r="G27" s="101"/>
      <c r="H27" s="101"/>
      <c r="I27" s="49"/>
      <c r="J27" s="6"/>
      <c r="K27" s="11"/>
      <c r="L27" s="9"/>
      <c r="M27" s="45"/>
      <c r="N27" s="34"/>
    </row>
    <row r="28" spans="1:14" ht="12.75">
      <c r="A28" s="13"/>
      <c r="C28" s="85" t="s">
        <v>67</v>
      </c>
      <c r="D28" s="88" t="s">
        <v>68</v>
      </c>
      <c r="E28" s="87">
        <v>15</v>
      </c>
      <c r="F28" s="87">
        <v>6</v>
      </c>
      <c r="G28" s="116">
        <f>1000000/4200</f>
        <v>238.0952380952381</v>
      </c>
      <c r="H28" s="100">
        <f>(E28*F28)*G28</f>
        <v>21428.571428571428</v>
      </c>
      <c r="I28" s="49" t="s">
        <v>50</v>
      </c>
      <c r="J28" s="6"/>
      <c r="K28" s="6"/>
      <c r="L28" s="9"/>
      <c r="M28" s="45">
        <f>(J28*K28)*L28</f>
        <v>0</v>
      </c>
      <c r="N28" s="34"/>
    </row>
    <row r="29" spans="1:14" ht="12.75">
      <c r="A29" s="13"/>
      <c r="C29" s="86" t="s">
        <v>107</v>
      </c>
      <c r="D29" s="88" t="s">
        <v>50</v>
      </c>
      <c r="E29" s="105">
        <v>1</v>
      </c>
      <c r="F29" s="87">
        <v>180</v>
      </c>
      <c r="G29" s="97">
        <f>60000/4200</f>
        <v>14.285714285714286</v>
      </c>
      <c r="H29" s="100">
        <f>(E29*F29)*G29</f>
        <v>2571.4285714285716</v>
      </c>
      <c r="I29" s="49" t="s">
        <v>50</v>
      </c>
      <c r="J29" s="6"/>
      <c r="K29" s="6"/>
      <c r="L29" s="9"/>
      <c r="M29" s="45">
        <f>(J29*K29)*L29</f>
        <v>0</v>
      </c>
      <c r="N29" s="34"/>
    </row>
    <row r="30" spans="1:14" ht="12.75">
      <c r="A30" s="13"/>
      <c r="B30" s="70"/>
      <c r="C30" s="117" t="s">
        <v>51</v>
      </c>
      <c r="D30" s="88"/>
      <c r="E30" s="87"/>
      <c r="F30" s="87"/>
      <c r="G30" s="99"/>
      <c r="H30" s="124">
        <f>SUM(H28:H29)</f>
        <v>24000</v>
      </c>
      <c r="I30" s="49"/>
      <c r="J30" s="6"/>
      <c r="K30" s="6"/>
      <c r="L30" s="9"/>
      <c r="M30" s="47">
        <f>SUM(M27:M29)</f>
        <v>0</v>
      </c>
      <c r="N30" s="34">
        <f>SUM(H30:M30)</f>
        <v>24000</v>
      </c>
    </row>
    <row r="31" spans="1:14" s="1" customFormat="1" ht="12.75">
      <c r="A31" s="14" t="s">
        <v>60</v>
      </c>
      <c r="B31" s="74" t="s">
        <v>49</v>
      </c>
      <c r="C31" s="7"/>
      <c r="D31" s="109"/>
      <c r="E31" s="110"/>
      <c r="F31" s="110"/>
      <c r="G31" s="111"/>
      <c r="H31" s="102"/>
      <c r="I31" s="44"/>
      <c r="J31" s="7"/>
      <c r="K31" s="7"/>
      <c r="L31" s="23"/>
      <c r="M31" s="47"/>
      <c r="N31" s="34"/>
    </row>
    <row r="32" spans="1:14" s="2" customFormat="1" ht="12.75">
      <c r="A32" s="16"/>
      <c r="B32" s="75"/>
      <c r="C32" s="87" t="s">
        <v>73</v>
      </c>
      <c r="D32" s="88" t="s">
        <v>71</v>
      </c>
      <c r="E32" s="87">
        <v>1</v>
      </c>
      <c r="F32" s="87">
        <v>2</v>
      </c>
      <c r="G32" s="116">
        <f>160000/4200</f>
        <v>38.095238095238095</v>
      </c>
      <c r="H32" s="100">
        <f aca="true" t="shared" si="0" ref="H32:H37">(E32*F32)*G32</f>
        <v>76.19047619047619</v>
      </c>
      <c r="I32" s="49" t="s">
        <v>36</v>
      </c>
      <c r="J32" s="8"/>
      <c r="K32" s="8"/>
      <c r="L32" s="24"/>
      <c r="M32" s="45">
        <f>(J32*K32)*L32</f>
        <v>0</v>
      </c>
      <c r="N32" s="34"/>
    </row>
    <row r="33" spans="1:14" s="2" customFormat="1" ht="12.75">
      <c r="A33" s="16"/>
      <c r="B33" s="75"/>
      <c r="C33" s="87" t="s">
        <v>105</v>
      </c>
      <c r="D33" s="88" t="s">
        <v>69</v>
      </c>
      <c r="E33" s="87">
        <v>1</v>
      </c>
      <c r="F33" s="87">
        <v>10</v>
      </c>
      <c r="G33" s="116">
        <f>70000/4200</f>
        <v>16.666666666666668</v>
      </c>
      <c r="H33" s="100">
        <f t="shared" si="0"/>
        <v>166.66666666666669</v>
      </c>
      <c r="I33" s="49" t="s">
        <v>37</v>
      </c>
      <c r="J33" s="8"/>
      <c r="K33" s="8"/>
      <c r="L33" s="24"/>
      <c r="M33" s="45">
        <f>(J33*K33)*L33</f>
        <v>0</v>
      </c>
      <c r="N33" s="34"/>
    </row>
    <row r="34" spans="1:14" s="2" customFormat="1" ht="12.75">
      <c r="A34" s="16"/>
      <c r="B34" s="74"/>
      <c r="C34" s="105" t="s">
        <v>106</v>
      </c>
      <c r="D34" s="88" t="s">
        <v>70</v>
      </c>
      <c r="E34" s="87">
        <v>1</v>
      </c>
      <c r="F34" s="87">
        <v>8</v>
      </c>
      <c r="G34" s="116">
        <f>250000/4200</f>
        <v>59.523809523809526</v>
      </c>
      <c r="H34" s="100">
        <f t="shared" si="0"/>
        <v>476.1904761904762</v>
      </c>
      <c r="I34" s="49" t="s">
        <v>36</v>
      </c>
      <c r="J34" s="8"/>
      <c r="K34" s="8"/>
      <c r="L34" s="24"/>
      <c r="M34" s="45">
        <f>(J34*K34)*L34</f>
        <v>0</v>
      </c>
      <c r="N34" s="34"/>
    </row>
    <row r="35" spans="1:14" s="2" customFormat="1" ht="12.75">
      <c r="A35" s="16"/>
      <c r="B35" s="74"/>
      <c r="C35" s="105" t="s">
        <v>74</v>
      </c>
      <c r="D35" s="88" t="s">
        <v>36</v>
      </c>
      <c r="E35" s="105">
        <v>4</v>
      </c>
      <c r="F35" s="105">
        <v>6</v>
      </c>
      <c r="G35" s="116">
        <f>45000/4200</f>
        <v>10.714285714285714</v>
      </c>
      <c r="H35" s="100">
        <f t="shared" si="0"/>
        <v>257.1428571428571</v>
      </c>
      <c r="I35" s="49" t="s">
        <v>38</v>
      </c>
      <c r="J35" s="6"/>
      <c r="K35" s="6"/>
      <c r="L35" s="9"/>
      <c r="M35" s="45">
        <f>(J35*K35)*L35</f>
        <v>0</v>
      </c>
      <c r="N35" s="34"/>
    </row>
    <row r="36" spans="1:14" s="2" customFormat="1" ht="12.75">
      <c r="A36" s="16"/>
      <c r="B36" s="74"/>
      <c r="C36" s="105" t="s">
        <v>98</v>
      </c>
      <c r="D36" s="88" t="s">
        <v>37</v>
      </c>
      <c r="E36" s="87">
        <v>1</v>
      </c>
      <c r="F36" s="87">
        <v>6</v>
      </c>
      <c r="G36" s="99">
        <v>250</v>
      </c>
      <c r="H36" s="100">
        <f t="shared" si="0"/>
        <v>1500</v>
      </c>
      <c r="I36" s="49" t="s">
        <v>39</v>
      </c>
      <c r="J36" s="6"/>
      <c r="K36" s="6"/>
      <c r="L36" s="9"/>
      <c r="M36" s="45">
        <f>(J36*K36)*L36</f>
        <v>0</v>
      </c>
      <c r="N36" s="34"/>
    </row>
    <row r="37" spans="1:14" s="2" customFormat="1" ht="12.75">
      <c r="A37" s="16"/>
      <c r="B37" s="74"/>
      <c r="C37" s="105" t="s">
        <v>115</v>
      </c>
      <c r="D37" s="88" t="s">
        <v>116</v>
      </c>
      <c r="E37" s="87">
        <v>1</v>
      </c>
      <c r="F37" s="87">
        <v>6</v>
      </c>
      <c r="G37" s="99">
        <v>98</v>
      </c>
      <c r="H37" s="100">
        <f t="shared" si="0"/>
        <v>588</v>
      </c>
      <c r="I37" s="49"/>
      <c r="J37" s="6"/>
      <c r="K37" s="6"/>
      <c r="L37" s="9"/>
      <c r="M37" s="45"/>
      <c r="N37" s="34"/>
    </row>
    <row r="38" spans="1:14" ht="12.75">
      <c r="A38" s="13"/>
      <c r="B38" s="74"/>
      <c r="C38" s="89" t="s">
        <v>99</v>
      </c>
      <c r="D38" s="88" t="s">
        <v>40</v>
      </c>
      <c r="E38" s="87">
        <v>3</v>
      </c>
      <c r="F38" s="87"/>
      <c r="G38" s="99">
        <v>100</v>
      </c>
      <c r="H38" s="100">
        <f>E38*G38</f>
        <v>300</v>
      </c>
      <c r="I38" s="49" t="s">
        <v>40</v>
      </c>
      <c r="J38" s="6"/>
      <c r="K38" s="6"/>
      <c r="L38" s="9"/>
      <c r="M38" s="45">
        <f>J38*L38</f>
        <v>0</v>
      </c>
      <c r="N38" s="34"/>
    </row>
    <row r="39" spans="1:14" ht="12.75">
      <c r="A39" s="13"/>
      <c r="B39" s="70"/>
      <c r="C39" s="117" t="s">
        <v>57</v>
      </c>
      <c r="D39" s="88"/>
      <c r="E39" s="87"/>
      <c r="F39" s="87"/>
      <c r="G39" s="111"/>
      <c r="H39" s="124">
        <f>SUM(H32:H38)</f>
        <v>3364.190476190476</v>
      </c>
      <c r="I39" s="49"/>
      <c r="J39" s="6"/>
      <c r="K39" s="6"/>
      <c r="L39" s="23"/>
      <c r="M39" s="47">
        <f>SUM(M32:M38)</f>
        <v>0</v>
      </c>
      <c r="N39" s="34">
        <f>SUM(H39:M39)</f>
        <v>3364.190476190476</v>
      </c>
    </row>
    <row r="40" spans="1:14" ht="12.75">
      <c r="A40" s="13"/>
      <c r="B40" s="70"/>
      <c r="C40" s="15"/>
      <c r="D40" s="42"/>
      <c r="E40" s="6"/>
      <c r="F40" s="6"/>
      <c r="G40" s="23"/>
      <c r="H40" s="47"/>
      <c r="I40" s="49"/>
      <c r="J40" s="6"/>
      <c r="K40" s="6"/>
      <c r="L40" s="23"/>
      <c r="M40" s="47"/>
      <c r="N40" s="34"/>
    </row>
    <row r="41" spans="1:14" ht="13.5" thickBot="1">
      <c r="A41" s="13"/>
      <c r="B41" s="70"/>
      <c r="C41" s="15"/>
      <c r="D41" s="42"/>
      <c r="E41" s="6"/>
      <c r="F41" s="6"/>
      <c r="G41" s="23"/>
      <c r="H41" s="47"/>
      <c r="I41" s="49"/>
      <c r="J41" s="6"/>
      <c r="K41" s="6"/>
      <c r="L41" s="23"/>
      <c r="M41" s="47"/>
      <c r="N41" s="34"/>
    </row>
    <row r="42" spans="1:14" ht="16.5" thickTop="1">
      <c r="A42" s="13"/>
      <c r="B42" s="69"/>
      <c r="C42" s="65"/>
      <c r="D42" s="138" t="s">
        <v>52</v>
      </c>
      <c r="E42" s="139"/>
      <c r="F42" s="139"/>
      <c r="G42" s="139"/>
      <c r="H42" s="140"/>
      <c r="I42" s="54"/>
      <c r="J42" s="55" t="s">
        <v>53</v>
      </c>
      <c r="K42" s="55"/>
      <c r="L42" s="56"/>
      <c r="M42" s="57"/>
      <c r="N42" s="58" t="s">
        <v>56</v>
      </c>
    </row>
    <row r="43" spans="1:14" ht="12.75">
      <c r="A43" s="13"/>
      <c r="B43" s="70"/>
      <c r="C43" s="66"/>
      <c r="D43" s="42"/>
      <c r="E43" s="5" t="s">
        <v>0</v>
      </c>
      <c r="F43" s="5" t="s">
        <v>41</v>
      </c>
      <c r="G43" s="22" t="s">
        <v>1</v>
      </c>
      <c r="H43" s="43" t="s">
        <v>18</v>
      </c>
      <c r="I43" s="49"/>
      <c r="J43" s="5" t="s">
        <v>0</v>
      </c>
      <c r="K43" s="5" t="s">
        <v>41</v>
      </c>
      <c r="L43" s="22" t="s">
        <v>1</v>
      </c>
      <c r="M43" s="43" t="s">
        <v>18</v>
      </c>
      <c r="N43" s="35" t="s">
        <v>54</v>
      </c>
    </row>
    <row r="44" spans="1:14" ht="15.75">
      <c r="A44" s="13"/>
      <c r="B44" s="71" t="s">
        <v>46</v>
      </c>
      <c r="C44" s="67" t="s">
        <v>47</v>
      </c>
      <c r="D44" s="44" t="s">
        <v>2</v>
      </c>
      <c r="E44" s="5" t="s">
        <v>2</v>
      </c>
      <c r="F44" s="5" t="s">
        <v>2</v>
      </c>
      <c r="G44" s="22" t="s">
        <v>3</v>
      </c>
      <c r="H44" s="43"/>
      <c r="I44" s="44" t="s">
        <v>2</v>
      </c>
      <c r="J44" s="5" t="s">
        <v>2</v>
      </c>
      <c r="K44" s="5" t="s">
        <v>2</v>
      </c>
      <c r="L44" s="22" t="s">
        <v>3</v>
      </c>
      <c r="M44" s="43"/>
      <c r="N44" s="36" t="s">
        <v>55</v>
      </c>
    </row>
    <row r="45" spans="1:14" ht="13.5" thickBot="1">
      <c r="A45" s="13"/>
      <c r="B45" s="72"/>
      <c r="C45" s="68"/>
      <c r="D45" s="59"/>
      <c r="E45" s="60"/>
      <c r="F45" s="60"/>
      <c r="G45" s="61"/>
      <c r="H45" s="62"/>
      <c r="I45" s="63"/>
      <c r="J45" s="60"/>
      <c r="K45" s="60"/>
      <c r="L45" s="61"/>
      <c r="M45" s="62"/>
      <c r="N45" s="64"/>
    </row>
    <row r="46" spans="1:14" ht="13.5" thickTop="1">
      <c r="A46" s="13"/>
      <c r="B46" s="70"/>
      <c r="C46" s="6"/>
      <c r="D46" s="42"/>
      <c r="E46" s="6"/>
      <c r="F46" s="6"/>
      <c r="G46" s="9"/>
      <c r="H46" s="45"/>
      <c r="I46" s="49"/>
      <c r="J46" s="6"/>
      <c r="K46" s="6"/>
      <c r="L46" s="9"/>
      <c r="M46" s="45"/>
      <c r="N46" s="34"/>
    </row>
    <row r="47" spans="1:16" s="1" customFormat="1" ht="12.75">
      <c r="A47" s="14" t="s">
        <v>61</v>
      </c>
      <c r="B47" s="74" t="s">
        <v>62</v>
      </c>
      <c r="C47" s="105"/>
      <c r="D47" s="121" t="s">
        <v>42</v>
      </c>
      <c r="E47" s="105"/>
      <c r="F47" s="105"/>
      <c r="G47" s="106"/>
      <c r="H47" s="107"/>
      <c r="I47" s="44"/>
      <c r="J47" s="7"/>
      <c r="K47" s="7"/>
      <c r="L47" s="23"/>
      <c r="M47" s="47"/>
      <c r="N47" s="34"/>
      <c r="P47" s="2"/>
    </row>
    <row r="48" spans="1:14" ht="12.75">
      <c r="A48" s="13"/>
      <c r="B48" s="70"/>
      <c r="C48" s="70"/>
      <c r="E48" s="87"/>
      <c r="F48" s="87"/>
      <c r="G48" s="101"/>
      <c r="H48" s="100">
        <f>(E48*F48)*G48</f>
        <v>0</v>
      </c>
      <c r="I48" s="49" t="s">
        <v>42</v>
      </c>
      <c r="J48" s="6"/>
      <c r="K48" s="6"/>
      <c r="L48" s="9"/>
      <c r="M48" s="45"/>
      <c r="N48" s="34"/>
    </row>
    <row r="49" spans="1:14" ht="12.75">
      <c r="A49" s="13"/>
      <c r="B49" s="70"/>
      <c r="C49" s="122" t="s">
        <v>27</v>
      </c>
      <c r="D49" s="27"/>
      <c r="E49" s="87"/>
      <c r="F49" s="87"/>
      <c r="G49" s="99"/>
      <c r="H49" s="102">
        <f>SUM(H47:H48)</f>
        <v>0</v>
      </c>
      <c r="I49" s="49"/>
      <c r="J49" s="6"/>
      <c r="K49" s="6"/>
      <c r="L49" s="9"/>
      <c r="M49" s="47">
        <f>SUM(M48:M48)</f>
        <v>0</v>
      </c>
      <c r="N49" s="34">
        <f>SUM(H49:M49)</f>
        <v>0</v>
      </c>
    </row>
    <row r="50" spans="1:14" ht="12.75">
      <c r="A50" s="13"/>
      <c r="B50" s="70"/>
      <c r="C50" s="6"/>
      <c r="D50" s="42"/>
      <c r="E50" s="87"/>
      <c r="F50" s="87"/>
      <c r="G50" s="99"/>
      <c r="H50" s="100"/>
      <c r="I50" s="49"/>
      <c r="J50" s="6"/>
      <c r="K50" s="6"/>
      <c r="L50" s="9"/>
      <c r="M50" s="45"/>
      <c r="N50" s="34"/>
    </row>
    <row r="51" spans="1:14" ht="12.75">
      <c r="A51" s="14" t="s">
        <v>33</v>
      </c>
      <c r="B51" s="74" t="s">
        <v>4</v>
      </c>
      <c r="C51" s="6"/>
      <c r="D51" s="42"/>
      <c r="E51" s="87"/>
      <c r="F51" s="87"/>
      <c r="G51" s="99"/>
      <c r="H51" s="100"/>
      <c r="I51" s="49"/>
      <c r="J51" s="6"/>
      <c r="K51" s="6"/>
      <c r="L51" s="9"/>
      <c r="M51" s="45"/>
      <c r="N51" s="34"/>
    </row>
    <row r="52" spans="1:14" ht="12.75">
      <c r="A52" s="13"/>
      <c r="B52" s="70"/>
      <c r="C52" s="89" t="s">
        <v>5</v>
      </c>
      <c r="D52" s="90" t="s">
        <v>44</v>
      </c>
      <c r="E52" s="103">
        <v>1</v>
      </c>
      <c r="F52" s="103">
        <v>6</v>
      </c>
      <c r="G52" s="103">
        <v>100</v>
      </c>
      <c r="H52" s="104">
        <f>(E52*F52)*G52</f>
        <v>600</v>
      </c>
      <c r="I52" s="49" t="s">
        <v>44</v>
      </c>
      <c r="J52" s="6"/>
      <c r="K52" s="6"/>
      <c r="L52" s="9"/>
      <c r="M52" s="45">
        <f>(J52*K52)*L52</f>
        <v>0</v>
      </c>
      <c r="N52" s="34"/>
    </row>
    <row r="53" spans="1:14" ht="12.75">
      <c r="A53" s="13"/>
      <c r="B53" s="70"/>
      <c r="C53" s="89" t="s">
        <v>58</v>
      </c>
      <c r="D53" s="42" t="s">
        <v>44</v>
      </c>
      <c r="E53" s="87">
        <v>1</v>
      </c>
      <c r="F53" s="87">
        <v>6</v>
      </c>
      <c r="G53" s="99">
        <v>1250</v>
      </c>
      <c r="H53" s="100">
        <f>(E53*F53)*G53</f>
        <v>7500</v>
      </c>
      <c r="I53" s="49" t="s">
        <v>44</v>
      </c>
      <c r="J53" s="6"/>
      <c r="K53" s="6"/>
      <c r="L53" s="9"/>
      <c r="M53" s="45">
        <f>(J53*K53)*L53</f>
        <v>0</v>
      </c>
      <c r="N53" s="34"/>
    </row>
    <row r="54" spans="1:14" ht="12.75">
      <c r="A54" s="13"/>
      <c r="B54" s="70"/>
      <c r="C54" s="95" t="s">
        <v>75</v>
      </c>
      <c r="D54" s="42" t="s">
        <v>43</v>
      </c>
      <c r="E54" s="87"/>
      <c r="F54" s="87"/>
      <c r="G54" s="99"/>
      <c r="H54" s="100">
        <f>(E54*F54)*G54</f>
        <v>0</v>
      </c>
      <c r="I54" s="49" t="s">
        <v>43</v>
      </c>
      <c r="J54" s="6"/>
      <c r="K54" s="6"/>
      <c r="L54" s="9"/>
      <c r="M54" s="45"/>
      <c r="N54" s="34"/>
    </row>
    <row r="55" spans="1:14" ht="12.75">
      <c r="A55" s="13"/>
      <c r="B55" s="70"/>
      <c r="C55" s="117" t="s">
        <v>28</v>
      </c>
      <c r="D55" s="42"/>
      <c r="E55" s="87"/>
      <c r="F55" s="87"/>
      <c r="G55" s="99"/>
      <c r="H55" s="124">
        <f>SUM(H52:H54)</f>
        <v>8100</v>
      </c>
      <c r="I55" s="49"/>
      <c r="J55" s="9"/>
      <c r="K55" s="6"/>
      <c r="L55" s="9"/>
      <c r="M55" s="45"/>
      <c r="N55" s="34"/>
    </row>
    <row r="56" spans="1:14" ht="12.75">
      <c r="A56" s="13" t="s">
        <v>76</v>
      </c>
      <c r="B56" s="74" t="s">
        <v>110</v>
      </c>
      <c r="C56" s="6"/>
      <c r="D56" s="42"/>
      <c r="E56" s="9"/>
      <c r="F56" s="6"/>
      <c r="G56" s="9"/>
      <c r="H56" s="45"/>
      <c r="I56" s="49"/>
      <c r="J56" s="9"/>
      <c r="K56" s="6"/>
      <c r="L56" s="9"/>
      <c r="M56" s="45"/>
      <c r="N56" s="34"/>
    </row>
    <row r="57" spans="1:14" ht="12.75">
      <c r="A57" s="13"/>
      <c r="B57" s="70"/>
      <c r="C57" s="87" t="s">
        <v>112</v>
      </c>
      <c r="D57" s="88" t="s">
        <v>111</v>
      </c>
      <c r="E57" s="89">
        <v>1</v>
      </c>
      <c r="F57" s="89">
        <v>3</v>
      </c>
      <c r="G57" s="91">
        <v>71</v>
      </c>
      <c r="H57" s="92">
        <f aca="true" t="shared" si="1" ref="H57:H62">(E57*F57)*G57</f>
        <v>213</v>
      </c>
      <c r="I57" s="49"/>
      <c r="J57" s="9"/>
      <c r="K57" s="6"/>
      <c r="L57" s="9"/>
      <c r="M57" s="45"/>
      <c r="N57" s="34"/>
    </row>
    <row r="58" spans="1:14" ht="12.75">
      <c r="A58" s="13"/>
      <c r="B58" s="70"/>
      <c r="C58" s="87" t="s">
        <v>113</v>
      </c>
      <c r="D58" s="88" t="s">
        <v>78</v>
      </c>
      <c r="E58" s="89">
        <v>1</v>
      </c>
      <c r="F58" s="89">
        <v>3</v>
      </c>
      <c r="G58" s="91">
        <v>54</v>
      </c>
      <c r="H58" s="92">
        <f t="shared" si="1"/>
        <v>162</v>
      </c>
      <c r="I58" s="49"/>
      <c r="J58" s="9"/>
      <c r="K58" s="6"/>
      <c r="L58" s="9"/>
      <c r="M58" s="45"/>
      <c r="N58" s="34"/>
    </row>
    <row r="59" spans="1:14" ht="12.75">
      <c r="A59" s="13"/>
      <c r="B59" s="70"/>
      <c r="C59" s="87" t="s">
        <v>114</v>
      </c>
      <c r="D59" s="88" t="s">
        <v>111</v>
      </c>
      <c r="E59" s="89">
        <v>1</v>
      </c>
      <c r="F59" s="89">
        <v>1</v>
      </c>
      <c r="G59" s="91">
        <v>139.29</v>
      </c>
      <c r="H59" s="92">
        <f>(E59*F59)*G59</f>
        <v>139.29</v>
      </c>
      <c r="I59" s="49"/>
      <c r="J59" s="9"/>
      <c r="K59" s="6"/>
      <c r="L59" s="9"/>
      <c r="M59" s="45"/>
      <c r="N59" s="34"/>
    </row>
    <row r="60" spans="1:14" ht="12.75">
      <c r="A60" s="13"/>
      <c r="B60" s="70"/>
      <c r="C60" s="87" t="s">
        <v>100</v>
      </c>
      <c r="D60" s="88" t="s">
        <v>78</v>
      </c>
      <c r="E60" s="95">
        <v>1</v>
      </c>
      <c r="F60" s="95">
        <v>1</v>
      </c>
      <c r="G60" s="91">
        <v>1278</v>
      </c>
      <c r="H60" s="92">
        <f t="shared" si="1"/>
        <v>1278</v>
      </c>
      <c r="I60" s="49"/>
      <c r="J60" s="9"/>
      <c r="K60" s="6"/>
      <c r="L60" s="9"/>
      <c r="M60" s="45"/>
      <c r="N60" s="34"/>
    </row>
    <row r="61" spans="1:14" ht="12.75">
      <c r="A61" s="13"/>
      <c r="B61" s="70"/>
      <c r="C61" s="87" t="s">
        <v>101</v>
      </c>
      <c r="D61" s="88" t="s">
        <v>78</v>
      </c>
      <c r="E61" s="95">
        <v>1</v>
      </c>
      <c r="F61" s="95">
        <v>1</v>
      </c>
      <c r="G61" s="91">
        <v>468</v>
      </c>
      <c r="H61" s="92">
        <f t="shared" si="1"/>
        <v>468</v>
      </c>
      <c r="I61" s="49"/>
      <c r="J61" s="9"/>
      <c r="K61" s="6"/>
      <c r="L61" s="9"/>
      <c r="M61" s="45"/>
      <c r="N61" s="34"/>
    </row>
    <row r="62" spans="1:14" ht="12.75">
      <c r="A62" s="13"/>
      <c r="B62" s="70"/>
      <c r="C62" s="85" t="s">
        <v>102</v>
      </c>
      <c r="D62" s="87" t="s">
        <v>78</v>
      </c>
      <c r="E62" s="95">
        <v>1</v>
      </c>
      <c r="F62" s="95">
        <v>1</v>
      </c>
      <c r="G62" s="91">
        <v>91.62</v>
      </c>
      <c r="H62" s="92">
        <f t="shared" si="1"/>
        <v>91.62</v>
      </c>
      <c r="I62" s="49"/>
      <c r="J62" s="9"/>
      <c r="K62" s="6"/>
      <c r="L62" s="9"/>
      <c r="M62" s="45"/>
      <c r="N62" s="34"/>
    </row>
    <row r="63" spans="1:14" ht="12.75">
      <c r="A63" s="13"/>
      <c r="B63" s="70"/>
      <c r="C63" s="122" t="s">
        <v>77</v>
      </c>
      <c r="E63" s="97"/>
      <c r="F63" s="97"/>
      <c r="G63" s="98"/>
      <c r="H63" s="123">
        <f>SUM(H57:H62)</f>
        <v>2351.91</v>
      </c>
      <c r="I63" s="49"/>
      <c r="J63" s="6"/>
      <c r="K63" s="6"/>
      <c r="L63" s="9"/>
      <c r="M63" s="47">
        <f>SUM(M52:M54)</f>
        <v>0</v>
      </c>
      <c r="N63" s="34">
        <f>SUM(H63:M63)</f>
        <v>2351.91</v>
      </c>
    </row>
    <row r="64" spans="1:14" ht="12.75">
      <c r="A64" s="13"/>
      <c r="B64" s="70"/>
      <c r="C64" s="6"/>
      <c r="D64" s="42"/>
      <c r="E64" s="6"/>
      <c r="F64" s="6"/>
      <c r="G64" s="9"/>
      <c r="H64" s="45"/>
      <c r="I64" s="49"/>
      <c r="J64" s="6"/>
      <c r="K64" s="6"/>
      <c r="L64" s="9"/>
      <c r="M64" s="45"/>
      <c r="N64" s="34"/>
    </row>
    <row r="65" spans="1:14" ht="12.75">
      <c r="A65" s="14" t="s">
        <v>34</v>
      </c>
      <c r="B65" s="74" t="s">
        <v>6</v>
      </c>
      <c r="C65" s="6"/>
      <c r="D65" s="42"/>
      <c r="E65" s="6"/>
      <c r="F65" s="6"/>
      <c r="G65" s="9"/>
      <c r="H65" s="45"/>
      <c r="I65" s="49"/>
      <c r="J65" s="6"/>
      <c r="K65" s="6"/>
      <c r="L65" s="9"/>
      <c r="M65" s="45"/>
      <c r="N65" s="34"/>
    </row>
    <row r="66" spans="1:14" ht="12.75">
      <c r="A66" s="13"/>
      <c r="B66" s="74"/>
      <c r="C66" s="89" t="s">
        <v>7</v>
      </c>
      <c r="D66" s="90" t="s">
        <v>44</v>
      </c>
      <c r="E66" s="93">
        <v>0</v>
      </c>
      <c r="F66" s="93">
        <v>0</v>
      </c>
      <c r="G66" s="93">
        <v>0</v>
      </c>
      <c r="H66" s="94">
        <f aca="true" t="shared" si="2" ref="H66:H74">(E66*F66)*G66</f>
        <v>0</v>
      </c>
      <c r="I66" s="90" t="s">
        <v>44</v>
      </c>
      <c r="J66" s="6"/>
      <c r="K66" s="6"/>
      <c r="L66" s="9"/>
      <c r="M66" s="45">
        <f aca="true" t="shared" si="3" ref="M66:M74">(J66*K66)*L66</f>
        <v>0</v>
      </c>
      <c r="N66" s="34"/>
    </row>
    <row r="67" spans="1:14" ht="12.75">
      <c r="A67" s="13"/>
      <c r="B67" s="70"/>
      <c r="C67" s="89" t="s">
        <v>21</v>
      </c>
      <c r="D67" s="90" t="s">
        <v>8</v>
      </c>
      <c r="E67" s="93">
        <v>1</v>
      </c>
      <c r="F67" s="93">
        <v>1</v>
      </c>
      <c r="G67" s="93">
        <v>250</v>
      </c>
      <c r="H67" s="94">
        <f t="shared" si="2"/>
        <v>250</v>
      </c>
      <c r="I67" s="90" t="s">
        <v>8</v>
      </c>
      <c r="J67" s="6"/>
      <c r="K67" s="6"/>
      <c r="L67" s="9"/>
      <c r="M67" s="45">
        <f t="shared" si="3"/>
        <v>0</v>
      </c>
      <c r="N67" s="34"/>
    </row>
    <row r="68" spans="1:14" ht="12.75">
      <c r="A68" s="13"/>
      <c r="B68" s="70"/>
      <c r="C68" s="89" t="s">
        <v>9</v>
      </c>
      <c r="D68" s="90" t="s">
        <v>8</v>
      </c>
      <c r="E68" s="93">
        <v>1</v>
      </c>
      <c r="F68" s="93">
        <v>6</v>
      </c>
      <c r="G68" s="93">
        <v>25</v>
      </c>
      <c r="H68" s="94">
        <f t="shared" si="2"/>
        <v>150</v>
      </c>
      <c r="I68" s="90" t="s">
        <v>8</v>
      </c>
      <c r="J68" s="6"/>
      <c r="K68" s="6"/>
      <c r="L68" s="9"/>
      <c r="M68" s="45">
        <f t="shared" si="3"/>
        <v>0</v>
      </c>
      <c r="N68" s="34"/>
    </row>
    <row r="69" spans="1:14" ht="12.75">
      <c r="A69" s="13"/>
      <c r="B69" s="70"/>
      <c r="C69" s="89" t="s">
        <v>22</v>
      </c>
      <c r="D69" s="90" t="s">
        <v>103</v>
      </c>
      <c r="E69" s="93">
        <v>1</v>
      </c>
      <c r="F69" s="93">
        <v>0.5</v>
      </c>
      <c r="G69" s="93">
        <v>200</v>
      </c>
      <c r="H69" s="94">
        <v>200</v>
      </c>
      <c r="I69" s="90" t="s">
        <v>103</v>
      </c>
      <c r="J69" s="6"/>
      <c r="K69" s="10"/>
      <c r="L69" s="9"/>
      <c r="M69" s="45">
        <f t="shared" si="3"/>
        <v>0</v>
      </c>
      <c r="N69" s="34"/>
    </row>
    <row r="70" spans="1:14" ht="12.75">
      <c r="A70" s="13"/>
      <c r="B70" s="70"/>
      <c r="C70" s="89" t="s">
        <v>10</v>
      </c>
      <c r="D70" s="90" t="s">
        <v>103</v>
      </c>
      <c r="E70" s="93">
        <v>1</v>
      </c>
      <c r="F70" s="93">
        <v>6</v>
      </c>
      <c r="G70" s="93">
        <v>50</v>
      </c>
      <c r="H70" s="94">
        <f>(E70*F70)*G70</f>
        <v>300</v>
      </c>
      <c r="I70" s="90" t="s">
        <v>103</v>
      </c>
      <c r="J70" s="6"/>
      <c r="K70" s="10"/>
      <c r="L70" s="9"/>
      <c r="M70" s="45">
        <f t="shared" si="3"/>
        <v>0</v>
      </c>
      <c r="N70" s="34"/>
    </row>
    <row r="71" spans="1:14" ht="12.75">
      <c r="A71" s="13"/>
      <c r="B71" s="70"/>
      <c r="C71" s="89" t="s">
        <v>11</v>
      </c>
      <c r="D71" s="90" t="s">
        <v>103</v>
      </c>
      <c r="E71" s="93">
        <v>1</v>
      </c>
      <c r="F71" s="93">
        <v>6</v>
      </c>
      <c r="G71" s="93">
        <v>0</v>
      </c>
      <c r="H71" s="94">
        <f t="shared" si="2"/>
        <v>0</v>
      </c>
      <c r="I71" s="90" t="s">
        <v>103</v>
      </c>
      <c r="J71" s="6"/>
      <c r="K71" s="10"/>
      <c r="L71" s="9"/>
      <c r="M71" s="45">
        <f t="shared" si="3"/>
        <v>0</v>
      </c>
      <c r="N71" s="34"/>
    </row>
    <row r="72" spans="1:14" ht="12.75">
      <c r="A72" s="13"/>
      <c r="B72" s="70"/>
      <c r="C72" s="89" t="s">
        <v>12</v>
      </c>
      <c r="D72" s="90" t="s">
        <v>103</v>
      </c>
      <c r="E72" s="93">
        <v>1</v>
      </c>
      <c r="F72" s="93">
        <v>6</v>
      </c>
      <c r="G72" s="93">
        <v>65</v>
      </c>
      <c r="H72" s="94">
        <f t="shared" si="2"/>
        <v>390</v>
      </c>
      <c r="I72" s="90" t="s">
        <v>103</v>
      </c>
      <c r="J72" s="6"/>
      <c r="K72" s="10"/>
      <c r="L72" s="9"/>
      <c r="M72" s="45">
        <f t="shared" si="3"/>
        <v>0</v>
      </c>
      <c r="N72" s="34"/>
    </row>
    <row r="73" spans="1:14" ht="12.75">
      <c r="A73" s="13"/>
      <c r="B73" s="70"/>
      <c r="C73" s="89" t="s">
        <v>13</v>
      </c>
      <c r="D73" s="90" t="s">
        <v>103</v>
      </c>
      <c r="E73" s="93">
        <v>0</v>
      </c>
      <c r="F73" s="93">
        <v>0</v>
      </c>
      <c r="G73" s="93"/>
      <c r="H73" s="94">
        <f t="shared" si="2"/>
        <v>0</v>
      </c>
      <c r="I73" s="90" t="s">
        <v>103</v>
      </c>
      <c r="J73" s="6"/>
      <c r="K73" s="10"/>
      <c r="L73" s="9"/>
      <c r="M73" s="45">
        <f t="shared" si="3"/>
        <v>0</v>
      </c>
      <c r="N73" s="34"/>
    </row>
    <row r="74" spans="1:14" ht="12.75">
      <c r="A74" s="13"/>
      <c r="B74" s="70"/>
      <c r="C74" s="89" t="s">
        <v>14</v>
      </c>
      <c r="D74" s="90" t="s">
        <v>44</v>
      </c>
      <c r="E74" s="93">
        <v>1</v>
      </c>
      <c r="F74" s="93">
        <v>6</v>
      </c>
      <c r="G74" s="93">
        <v>50</v>
      </c>
      <c r="H74" s="94">
        <f t="shared" si="2"/>
        <v>300</v>
      </c>
      <c r="I74" s="90" t="s">
        <v>44</v>
      </c>
      <c r="J74" s="6"/>
      <c r="K74" s="6"/>
      <c r="L74" s="9"/>
      <c r="M74" s="45">
        <f t="shared" si="3"/>
        <v>0</v>
      </c>
      <c r="N74" s="34"/>
    </row>
    <row r="75" spans="1:14" ht="12.75">
      <c r="A75" s="13"/>
      <c r="B75" s="70"/>
      <c r="C75" s="117" t="s">
        <v>29</v>
      </c>
      <c r="D75" s="42"/>
      <c r="E75" s="6"/>
      <c r="F75" s="6"/>
      <c r="G75" s="9"/>
      <c r="H75" s="124">
        <f>SUM(H66:H74)</f>
        <v>1590</v>
      </c>
      <c r="I75" s="49"/>
      <c r="J75" s="6"/>
      <c r="K75" s="6"/>
      <c r="L75" s="9"/>
      <c r="M75" s="47">
        <f>SUM(M66:M74)</f>
        <v>0</v>
      </c>
      <c r="N75" s="34">
        <f>SUM(H75:M75)</f>
        <v>1590</v>
      </c>
    </row>
    <row r="76" spans="1:14" ht="12.75">
      <c r="A76" s="13"/>
      <c r="B76" s="70"/>
      <c r="C76" s="6"/>
      <c r="D76" s="42"/>
      <c r="E76" s="6"/>
      <c r="F76" s="6"/>
      <c r="G76" s="9"/>
      <c r="H76" s="45"/>
      <c r="I76" s="49"/>
      <c r="J76" s="6"/>
      <c r="K76" s="6"/>
      <c r="L76" s="9"/>
      <c r="M76" s="45"/>
      <c r="N76" s="34"/>
    </row>
    <row r="77" spans="1:18" s="1" customFormat="1" ht="12.75">
      <c r="A77" s="14" t="s">
        <v>20</v>
      </c>
      <c r="B77" s="74" t="s">
        <v>15</v>
      </c>
      <c r="C77" s="105" t="s">
        <v>80</v>
      </c>
      <c r="D77" s="96" t="s">
        <v>79</v>
      </c>
      <c r="E77" s="105">
        <v>1</v>
      </c>
      <c r="F77" s="105">
        <v>6</v>
      </c>
      <c r="G77" s="106">
        <v>961.1</v>
      </c>
      <c r="H77" s="107">
        <f>E77*F77*G77</f>
        <v>5766.6</v>
      </c>
      <c r="I77" s="44"/>
      <c r="J77" s="7"/>
      <c r="K77" s="7"/>
      <c r="L77" s="23"/>
      <c r="M77" s="47">
        <v>0</v>
      </c>
      <c r="N77" s="34">
        <v>0</v>
      </c>
      <c r="P77" s="126"/>
      <c r="Q77" s="127"/>
      <c r="R77" s="127"/>
    </row>
    <row r="78" spans="1:18" s="1" customFormat="1" ht="12.75">
      <c r="A78" s="14"/>
      <c r="B78" s="74"/>
      <c r="C78" s="87" t="s">
        <v>81</v>
      </c>
      <c r="D78" s="88" t="s">
        <v>79</v>
      </c>
      <c r="E78" s="87">
        <v>1</v>
      </c>
      <c r="F78" s="87">
        <v>6</v>
      </c>
      <c r="G78" s="99">
        <v>556.75</v>
      </c>
      <c r="H78" s="107">
        <f aca="true" t="shared" si="4" ref="H78:H92">E78*F78*G78</f>
        <v>3340.5</v>
      </c>
      <c r="I78" s="44"/>
      <c r="J78" s="7"/>
      <c r="K78" s="7"/>
      <c r="L78" s="23"/>
      <c r="M78" s="47"/>
      <c r="N78" s="34"/>
      <c r="P78" s="126"/>
      <c r="Q78" s="127"/>
      <c r="R78" s="127"/>
    </row>
    <row r="79" spans="1:18" s="1" customFormat="1" ht="12.75">
      <c r="A79" s="14"/>
      <c r="B79" s="74"/>
      <c r="C79" s="105" t="s">
        <v>82</v>
      </c>
      <c r="D79" s="96" t="s">
        <v>79</v>
      </c>
      <c r="E79" s="105">
        <v>1</v>
      </c>
      <c r="F79" s="105">
        <v>6</v>
      </c>
      <c r="G79" s="106">
        <v>2118.37</v>
      </c>
      <c r="H79" s="107">
        <f t="shared" si="4"/>
        <v>12710.22</v>
      </c>
      <c r="I79" s="44"/>
      <c r="J79" s="7"/>
      <c r="K79" s="7"/>
      <c r="L79" s="23"/>
      <c r="M79" s="47"/>
      <c r="N79" s="34"/>
      <c r="P79" s="126"/>
      <c r="Q79" s="127"/>
      <c r="R79" s="127"/>
    </row>
    <row r="80" spans="1:18" s="1" customFormat="1" ht="12.75">
      <c r="A80" s="14"/>
      <c r="B80" s="74"/>
      <c r="C80" s="105" t="s">
        <v>83</v>
      </c>
      <c r="D80" s="88" t="s">
        <v>79</v>
      </c>
      <c r="E80" s="87">
        <v>1</v>
      </c>
      <c r="F80" s="87">
        <v>6</v>
      </c>
      <c r="G80" s="99">
        <v>461.27</v>
      </c>
      <c r="H80" s="107">
        <f t="shared" si="4"/>
        <v>2767.62</v>
      </c>
      <c r="I80" s="44"/>
      <c r="J80" s="7"/>
      <c r="K80" s="7"/>
      <c r="L80" s="23"/>
      <c r="M80" s="47"/>
      <c r="N80" s="34"/>
      <c r="P80" s="126"/>
      <c r="Q80" s="127"/>
      <c r="R80" s="127"/>
    </row>
    <row r="81" spans="1:18" s="1" customFormat="1" ht="12.75">
      <c r="A81" s="14"/>
      <c r="B81" s="74"/>
      <c r="C81" s="105" t="s">
        <v>84</v>
      </c>
      <c r="D81" s="96" t="s">
        <v>79</v>
      </c>
      <c r="E81" s="105">
        <v>1</v>
      </c>
      <c r="F81" s="105">
        <v>6</v>
      </c>
      <c r="G81" s="106">
        <v>798.22</v>
      </c>
      <c r="H81" s="107">
        <f t="shared" si="4"/>
        <v>4789.32</v>
      </c>
      <c r="I81" s="44"/>
      <c r="J81" s="7"/>
      <c r="K81" s="7"/>
      <c r="L81" s="23"/>
      <c r="M81" s="47"/>
      <c r="N81" s="34"/>
      <c r="P81" s="126"/>
      <c r="Q81" s="127"/>
      <c r="R81" s="127"/>
    </row>
    <row r="82" spans="1:18" s="1" customFormat="1" ht="12.75">
      <c r="A82" s="14"/>
      <c r="B82" s="74"/>
      <c r="C82" s="105" t="s">
        <v>85</v>
      </c>
      <c r="D82" s="96" t="s">
        <v>79</v>
      </c>
      <c r="E82" s="105">
        <v>1</v>
      </c>
      <c r="F82" s="105">
        <v>6</v>
      </c>
      <c r="G82" s="106">
        <v>914.68</v>
      </c>
      <c r="H82" s="107">
        <f t="shared" si="4"/>
        <v>5488.08</v>
      </c>
      <c r="I82" s="44"/>
      <c r="J82" s="7"/>
      <c r="K82" s="7"/>
      <c r="L82" s="23"/>
      <c r="M82" s="47"/>
      <c r="N82" s="34"/>
      <c r="P82" s="126"/>
      <c r="Q82" s="127"/>
      <c r="R82" s="127"/>
    </row>
    <row r="83" spans="1:18" s="1" customFormat="1" ht="12.75">
      <c r="A83" s="14"/>
      <c r="B83" s="74"/>
      <c r="C83" s="105" t="s">
        <v>86</v>
      </c>
      <c r="D83" s="88" t="s">
        <v>79</v>
      </c>
      <c r="E83" s="87">
        <v>1</v>
      </c>
      <c r="F83" s="87">
        <v>6</v>
      </c>
      <c r="G83" s="99">
        <v>601.43</v>
      </c>
      <c r="H83" s="107">
        <f t="shared" si="4"/>
        <v>3608.58</v>
      </c>
      <c r="I83" s="44"/>
      <c r="J83" s="7"/>
      <c r="K83" s="7"/>
      <c r="L83" s="23"/>
      <c r="M83" s="47"/>
      <c r="N83" s="34"/>
      <c r="P83" s="126"/>
      <c r="Q83" s="127"/>
      <c r="R83" s="127"/>
    </row>
    <row r="84" spans="1:18" s="1" customFormat="1" ht="12.75">
      <c r="A84" s="14"/>
      <c r="B84" s="74"/>
      <c r="C84" s="105" t="s">
        <v>87</v>
      </c>
      <c r="D84" s="88" t="s">
        <v>79</v>
      </c>
      <c r="E84" s="87">
        <v>1</v>
      </c>
      <c r="F84" s="87">
        <v>6</v>
      </c>
      <c r="G84" s="99">
        <v>504.37</v>
      </c>
      <c r="H84" s="107">
        <f t="shared" si="4"/>
        <v>3026.2200000000003</v>
      </c>
      <c r="I84" s="44"/>
      <c r="J84" s="7"/>
      <c r="K84" s="7"/>
      <c r="L84" s="23"/>
      <c r="M84" s="47"/>
      <c r="N84" s="34"/>
      <c r="P84" s="126"/>
      <c r="Q84" s="127"/>
      <c r="R84" s="127"/>
    </row>
    <row r="85" spans="1:18" s="1" customFormat="1" ht="12.75">
      <c r="A85" s="14"/>
      <c r="B85" s="74"/>
      <c r="C85" s="105" t="s">
        <v>88</v>
      </c>
      <c r="D85" s="96" t="s">
        <v>79</v>
      </c>
      <c r="E85" s="105">
        <v>1</v>
      </c>
      <c r="F85" s="105">
        <v>6</v>
      </c>
      <c r="G85" s="106">
        <v>1382.94</v>
      </c>
      <c r="H85" s="107">
        <f t="shared" si="4"/>
        <v>8297.64</v>
      </c>
      <c r="I85" s="44"/>
      <c r="J85" s="7"/>
      <c r="K85" s="7"/>
      <c r="L85" s="23"/>
      <c r="M85" s="47"/>
      <c r="N85" s="34"/>
      <c r="P85" s="126"/>
      <c r="Q85" s="127"/>
      <c r="R85" s="127"/>
    </row>
    <row r="86" spans="1:18" s="1" customFormat="1" ht="12.75">
      <c r="A86" s="14"/>
      <c r="B86" s="74"/>
      <c r="C86" s="105" t="s">
        <v>90</v>
      </c>
      <c r="D86" s="96" t="s">
        <v>79</v>
      </c>
      <c r="E86" s="105">
        <v>1</v>
      </c>
      <c r="F86" s="105">
        <v>6</v>
      </c>
      <c r="G86" s="106">
        <v>932.73</v>
      </c>
      <c r="H86" s="107">
        <f t="shared" si="4"/>
        <v>5596.38</v>
      </c>
      <c r="I86" s="44"/>
      <c r="J86" s="7"/>
      <c r="K86" s="7"/>
      <c r="L86" s="23"/>
      <c r="M86" s="47"/>
      <c r="N86" s="34"/>
      <c r="P86" s="126"/>
      <c r="Q86" s="127"/>
      <c r="R86" s="127"/>
    </row>
    <row r="87" spans="1:18" s="1" customFormat="1" ht="12.75">
      <c r="A87" s="14"/>
      <c r="B87" s="74"/>
      <c r="C87" s="105" t="s">
        <v>91</v>
      </c>
      <c r="D87" s="96" t="s">
        <v>79</v>
      </c>
      <c r="E87" s="105">
        <v>1</v>
      </c>
      <c r="F87" s="105">
        <v>6</v>
      </c>
      <c r="G87" s="106">
        <v>1654.76</v>
      </c>
      <c r="H87" s="107">
        <f t="shared" si="4"/>
        <v>9928.56</v>
      </c>
      <c r="I87" s="44"/>
      <c r="J87" s="7"/>
      <c r="K87" s="7"/>
      <c r="L87" s="23"/>
      <c r="M87" s="47"/>
      <c r="N87" s="34"/>
      <c r="P87" s="126"/>
      <c r="Q87" s="127"/>
      <c r="R87" s="127"/>
    </row>
    <row r="88" spans="1:18" s="1" customFormat="1" ht="12.75">
      <c r="A88" s="14"/>
      <c r="B88" s="74"/>
      <c r="C88" s="105" t="s">
        <v>89</v>
      </c>
      <c r="D88" s="96" t="s">
        <v>79</v>
      </c>
      <c r="E88" s="105">
        <v>1</v>
      </c>
      <c r="F88" s="105">
        <v>6</v>
      </c>
      <c r="G88" s="106">
        <v>752.98</v>
      </c>
      <c r="H88" s="107">
        <f t="shared" si="4"/>
        <v>4517.88</v>
      </c>
      <c r="I88" s="44"/>
      <c r="J88" s="7"/>
      <c r="K88" s="7"/>
      <c r="L88" s="23"/>
      <c r="M88" s="47"/>
      <c r="N88" s="34"/>
      <c r="P88" s="126"/>
      <c r="Q88" s="127"/>
      <c r="R88" s="127"/>
    </row>
    <row r="89" spans="1:18" s="1" customFormat="1" ht="12.75">
      <c r="A89" s="14"/>
      <c r="B89" s="74"/>
      <c r="C89" s="105" t="s">
        <v>92</v>
      </c>
      <c r="D89" s="88" t="s">
        <v>79</v>
      </c>
      <c r="E89" s="87">
        <v>1</v>
      </c>
      <c r="F89" s="87">
        <v>6</v>
      </c>
      <c r="G89" s="99">
        <v>1077.3</v>
      </c>
      <c r="H89" s="107">
        <f t="shared" si="4"/>
        <v>6463.799999999999</v>
      </c>
      <c r="I89" s="44"/>
      <c r="J89" s="7"/>
      <c r="K89" s="7"/>
      <c r="L89" s="23"/>
      <c r="M89" s="47"/>
      <c r="N89" s="34"/>
      <c r="P89" s="126"/>
      <c r="Q89" s="127"/>
      <c r="R89" s="127"/>
    </row>
    <row r="90" spans="1:18" s="1" customFormat="1" ht="12.75">
      <c r="A90" s="14"/>
      <c r="B90" s="74"/>
      <c r="C90" s="105" t="s">
        <v>93</v>
      </c>
      <c r="D90" s="88" t="s">
        <v>79</v>
      </c>
      <c r="E90" s="87">
        <v>1</v>
      </c>
      <c r="F90" s="87">
        <v>6</v>
      </c>
      <c r="G90" s="99">
        <v>1228.57</v>
      </c>
      <c r="H90" s="107">
        <f t="shared" si="4"/>
        <v>7371.42</v>
      </c>
      <c r="I90" s="44"/>
      <c r="J90" s="7"/>
      <c r="K90" s="7"/>
      <c r="L90" s="23"/>
      <c r="M90" s="47"/>
      <c r="N90" s="34"/>
      <c r="P90" s="126"/>
      <c r="Q90" s="127"/>
      <c r="R90" s="127"/>
    </row>
    <row r="91" spans="1:18" s="1" customFormat="1" ht="12.75">
      <c r="A91" s="14"/>
      <c r="B91" s="74"/>
      <c r="C91" s="105" t="s">
        <v>94</v>
      </c>
      <c r="D91" s="88" t="s">
        <v>79</v>
      </c>
      <c r="E91" s="87">
        <v>1</v>
      </c>
      <c r="F91" s="87">
        <v>6</v>
      </c>
      <c r="G91" s="99">
        <v>790.95</v>
      </c>
      <c r="H91" s="107">
        <f t="shared" si="4"/>
        <v>4745.700000000001</v>
      </c>
      <c r="I91" s="44"/>
      <c r="J91" s="7"/>
      <c r="K91" s="7"/>
      <c r="L91" s="23"/>
      <c r="M91" s="47"/>
      <c r="N91" s="34"/>
      <c r="P91" s="126"/>
      <c r="Q91" s="127"/>
      <c r="R91" s="127"/>
    </row>
    <row r="92" spans="1:18" s="1" customFormat="1" ht="12.75">
      <c r="A92" s="14"/>
      <c r="B92" s="74"/>
      <c r="C92" s="105" t="s">
        <v>95</v>
      </c>
      <c r="D92" s="88" t="s">
        <v>79</v>
      </c>
      <c r="E92" s="87">
        <v>1</v>
      </c>
      <c r="F92" s="87">
        <v>6</v>
      </c>
      <c r="G92" s="99">
        <v>696.83</v>
      </c>
      <c r="H92" s="107">
        <f t="shared" si="4"/>
        <v>4180.9800000000005</v>
      </c>
      <c r="I92" s="44"/>
      <c r="J92" s="7"/>
      <c r="K92" s="7"/>
      <c r="L92" s="23"/>
      <c r="M92" s="47"/>
      <c r="N92" s="34"/>
      <c r="P92" s="126"/>
      <c r="Q92" s="127"/>
      <c r="R92" s="127"/>
    </row>
    <row r="93" spans="1:18" s="1" customFormat="1" ht="12.75">
      <c r="A93" s="14"/>
      <c r="B93" s="74"/>
      <c r="C93" s="108" t="s">
        <v>96</v>
      </c>
      <c r="D93" s="109"/>
      <c r="E93" s="110"/>
      <c r="F93" s="110"/>
      <c r="G93" s="111"/>
      <c r="H93" s="102">
        <f>SUM(H77:H92)</f>
        <v>92599.49999999999</v>
      </c>
      <c r="I93" s="44"/>
      <c r="J93" s="7"/>
      <c r="K93" s="7"/>
      <c r="L93" s="23"/>
      <c r="M93" s="47">
        <f>SUM(M88:M92)</f>
        <v>0</v>
      </c>
      <c r="N93" s="34">
        <f>SUM(H93:M93)</f>
        <v>92599.49999999999</v>
      </c>
      <c r="P93" s="128"/>
      <c r="Q93" s="127"/>
      <c r="R93" s="127"/>
    </row>
    <row r="94" spans="1:14" s="1" customFormat="1" ht="12.75">
      <c r="A94" s="14"/>
      <c r="B94" s="74"/>
      <c r="C94" s="108"/>
      <c r="D94" s="109"/>
      <c r="E94" s="110"/>
      <c r="F94" s="110"/>
      <c r="G94" s="111"/>
      <c r="H94" s="102"/>
      <c r="I94" s="44"/>
      <c r="J94" s="7"/>
      <c r="K94" s="7"/>
      <c r="L94" s="23"/>
      <c r="M94" s="47"/>
      <c r="N94" s="34"/>
    </row>
    <row r="95" spans="1:18" s="3" customFormat="1" ht="15.75">
      <c r="A95" s="17"/>
      <c r="B95" s="74" t="s">
        <v>104</v>
      </c>
      <c r="C95" s="110"/>
      <c r="D95" s="109"/>
      <c r="E95" s="110"/>
      <c r="F95" s="110"/>
      <c r="G95" s="111"/>
      <c r="H95" s="102">
        <f>H93+H75+H63+H55+H49+H39+H30+H24+H12</f>
        <v>192861.96287619043</v>
      </c>
      <c r="I95" s="50"/>
      <c r="J95" s="20"/>
      <c r="K95" s="20"/>
      <c r="L95" s="25"/>
      <c r="M95" s="48">
        <f>SUM(M77+M75+M63+M49+M39+M30+M24+M12)</f>
        <v>0</v>
      </c>
      <c r="N95" s="37">
        <f>SUM(H95:M95)</f>
        <v>192861.96287619043</v>
      </c>
      <c r="P95" s="125"/>
      <c r="Q95" s="129"/>
      <c r="R95" s="130"/>
    </row>
    <row r="96" spans="1:18" ht="12.75">
      <c r="A96" s="13"/>
      <c r="B96" s="118" t="s">
        <v>24</v>
      </c>
      <c r="C96" s="87"/>
      <c r="D96" s="88"/>
      <c r="E96" s="87"/>
      <c r="F96" s="87"/>
      <c r="G96" s="99"/>
      <c r="H96" s="102">
        <f>(H95-H49)*22%</f>
        <v>42429.631832761894</v>
      </c>
      <c r="I96" s="51"/>
      <c r="J96" s="21"/>
      <c r="K96" s="21"/>
      <c r="L96" s="9"/>
      <c r="M96" s="45">
        <v>0</v>
      </c>
      <c r="N96" s="34">
        <v>0</v>
      </c>
      <c r="P96" s="131"/>
      <c r="Q96" s="132"/>
      <c r="R96" s="132"/>
    </row>
    <row r="97" spans="1:18" s="3" customFormat="1" ht="16.5" thickBot="1">
      <c r="A97" s="38"/>
      <c r="B97" s="120" t="s">
        <v>23</v>
      </c>
      <c r="C97" s="112"/>
      <c r="D97" s="113"/>
      <c r="E97" s="112"/>
      <c r="F97" s="112"/>
      <c r="G97" s="114"/>
      <c r="H97" s="115">
        <f>+H95+H96</f>
        <v>235291.59470895233</v>
      </c>
      <c r="I97" s="52"/>
      <c r="J97" s="40"/>
      <c r="K97" s="40"/>
      <c r="L97" s="39"/>
      <c r="M97" s="53">
        <f>SUM(M95:M96)</f>
        <v>0</v>
      </c>
      <c r="N97" s="41">
        <f>SUM(N7:N96)</f>
        <v>377623.92575238086</v>
      </c>
      <c r="P97" s="133"/>
      <c r="Q97" s="129"/>
      <c r="R97" s="130"/>
    </row>
    <row r="98" spans="1:18" ht="13.5" thickTop="1">
      <c r="A98" s="6"/>
      <c r="B98" s="6"/>
      <c r="C98" s="87"/>
      <c r="D98" s="87"/>
      <c r="E98" s="87"/>
      <c r="F98" s="87"/>
      <c r="G98" s="99"/>
      <c r="H98" s="99"/>
      <c r="I98" s="28"/>
      <c r="J98" s="6"/>
      <c r="K98" s="6"/>
      <c r="L98" s="9"/>
      <c r="M98" s="9"/>
      <c r="N98" s="23"/>
      <c r="P98" s="134"/>
      <c r="Q98" s="134"/>
      <c r="R98" s="132"/>
    </row>
    <row r="99" spans="1:18" ht="12.75">
      <c r="A99" s="6"/>
      <c r="B99" s="6"/>
      <c r="C99" s="6"/>
      <c r="D99" s="27"/>
      <c r="E99" s="6"/>
      <c r="F99" s="6"/>
      <c r="G99" s="9"/>
      <c r="H99" s="9"/>
      <c r="I99" s="28"/>
      <c r="J99" s="6"/>
      <c r="K99" s="6"/>
      <c r="L99" s="9"/>
      <c r="M99" s="9"/>
      <c r="N99" s="23"/>
      <c r="P99" s="134"/>
      <c r="Q99" s="134"/>
      <c r="R99" s="132"/>
    </row>
    <row r="100" spans="1:18" ht="12.75">
      <c r="A100" s="6"/>
      <c r="B100" s="6"/>
      <c r="C100" s="6"/>
      <c r="D100" s="27"/>
      <c r="E100" s="6"/>
      <c r="F100" s="6"/>
      <c r="G100" s="9"/>
      <c r="H100" s="9"/>
      <c r="I100" s="28"/>
      <c r="J100" s="6"/>
      <c r="K100" s="6"/>
      <c r="L100" s="9"/>
      <c r="M100" s="9"/>
      <c r="N100" s="23"/>
      <c r="P100" s="134"/>
      <c r="Q100" s="134"/>
      <c r="R100" s="132"/>
    </row>
    <row r="101" spans="16:17" ht="12.75">
      <c r="P101" s="116"/>
      <c r="Q101" s="116"/>
    </row>
  </sheetData>
  <mergeCells count="2">
    <mergeCell ref="D3:H3"/>
    <mergeCell ref="D42:H42"/>
  </mergeCells>
  <printOptions horizontalCentered="1"/>
  <pageMargins left="0.75" right="0.75" top="1" bottom="1" header="0.5" footer="0.5"/>
  <pageSetup fitToHeight="1" fitToWidth="1" horizontalDpi="600" verticalDpi="600" orientation="portrait" scale="51" r:id="rId1"/>
  <rowBreaks count="1" manualBreakCount="1">
    <brk id="41" max="14" man="1"/>
  </rowBreaks>
  <colBreaks count="1" manualBreakCount="1">
    <brk id="14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Elizabeth Pediatric AIDS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vhines</dc:creator>
  <cp:keywords/>
  <dc:description/>
  <cp:lastModifiedBy>Uli Heine</cp:lastModifiedBy>
  <cp:lastPrinted>2007-05-31T10:04:55Z</cp:lastPrinted>
  <dcterms:created xsi:type="dcterms:W3CDTF">2005-12-20T14:25:54Z</dcterms:created>
  <dcterms:modified xsi:type="dcterms:W3CDTF">2007-08-01T17:55:35Z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